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450" windowWidth="11970" windowHeight="3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Factors'!$A$12:$T$205</definedName>
    <definedName name="class">'Class. Factors'!$A$13:$H$192</definedName>
    <definedName name="_xlnm.Print_Area" localSheetId="20">'Alloc. Factors'!$A$1:$J$187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45621" iterate="1" concurrentCalc="0"/>
</workbook>
</file>

<file path=xl/calcChain.xml><?xml version="1.0" encoding="utf-8"?>
<calcChain xmlns="http://schemas.openxmlformats.org/spreadsheetml/2006/main">
  <c r="G45" i="4" l="1"/>
  <c r="G41" i="2"/>
  <c r="H45" i="4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R222" i="21"/>
  <c r="R226" i="21"/>
  <c r="Q222" i="21"/>
  <c r="Q226" i="21"/>
  <c r="P222" i="21"/>
  <c r="P226" i="21"/>
  <c r="O222" i="21"/>
  <c r="O226" i="21"/>
  <c r="N222" i="21"/>
  <c r="N226" i="21"/>
  <c r="M222" i="21"/>
  <c r="M226" i="21"/>
  <c r="L222" i="21"/>
  <c r="L226" i="21"/>
  <c r="K222" i="21"/>
  <c r="K226" i="21"/>
  <c r="J222" i="21"/>
  <c r="J226" i="21"/>
  <c r="I222" i="21"/>
  <c r="I226" i="21"/>
  <c r="H222" i="21"/>
  <c r="H226" i="21"/>
  <c r="G222" i="21"/>
  <c r="G226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2" i="21"/>
  <c r="F226" i="21"/>
  <c r="F225" i="21"/>
  <c r="F224" i="21"/>
  <c r="F219" i="21"/>
  <c r="F204" i="21"/>
  <c r="F227" i="21"/>
  <c r="F199" i="21"/>
  <c r="G227" i="21"/>
  <c r="H227" i="21"/>
  <c r="I227" i="21"/>
  <c r="J227" i="21"/>
  <c r="K227" i="21"/>
  <c r="L227" i="21"/>
  <c r="M227" i="21"/>
  <c r="N227" i="21"/>
  <c r="O227" i="21"/>
  <c r="E227" i="21"/>
  <c r="O18" i="20"/>
  <c r="O21" i="20"/>
  <c r="K171" i="21"/>
  <c r="P18" i="20"/>
  <c r="P21" i="20"/>
  <c r="L171" i="21"/>
  <c r="Q18" i="20"/>
  <c r="Q21" i="20"/>
  <c r="M171" i="21"/>
  <c r="R18" i="20"/>
  <c r="R21" i="20"/>
  <c r="N171" i="21"/>
  <c r="S18" i="20"/>
  <c r="S21" i="20"/>
  <c r="O171" i="21"/>
  <c r="T18" i="20"/>
  <c r="T21" i="20"/>
  <c r="P171" i="21"/>
  <c r="U18" i="20"/>
  <c r="U21" i="20"/>
  <c r="Q171" i="21"/>
  <c r="V18" i="20"/>
  <c r="V21" i="20"/>
  <c r="R171" i="21"/>
  <c r="E171" i="21"/>
  <c r="F172" i="21"/>
  <c r="J25" i="20"/>
  <c r="J26" i="20"/>
  <c r="J27" i="20"/>
  <c r="J28" i="20"/>
  <c r="J30" i="20"/>
  <c r="G172" i="21"/>
  <c r="K25" i="20"/>
  <c r="K26" i="20"/>
  <c r="K27" i="20"/>
  <c r="K28" i="20"/>
  <c r="K30" i="20"/>
  <c r="H172" i="21"/>
  <c r="L25" i="20"/>
  <c r="L26" i="20"/>
  <c r="L27" i="20"/>
  <c r="L28" i="20"/>
  <c r="L30" i="20"/>
  <c r="I172" i="21"/>
  <c r="M25" i="20"/>
  <c r="M26" i="20"/>
  <c r="M27" i="20"/>
  <c r="M28" i="20"/>
  <c r="M30" i="20"/>
  <c r="J172" i="21"/>
  <c r="N25" i="20"/>
  <c r="N26" i="20"/>
  <c r="N27" i="20"/>
  <c r="N28" i="20"/>
  <c r="N30" i="20"/>
  <c r="K172" i="21"/>
  <c r="O25" i="20"/>
  <c r="O26" i="20"/>
  <c r="O27" i="20"/>
  <c r="O28" i="20"/>
  <c r="O30" i="20"/>
  <c r="L172" i="21"/>
  <c r="P25" i="20"/>
  <c r="P26" i="20"/>
  <c r="P27" i="20"/>
  <c r="P28" i="20"/>
  <c r="P30" i="20"/>
  <c r="M172" i="21"/>
  <c r="Q25" i="20"/>
  <c r="Q26" i="20"/>
  <c r="Q27" i="20"/>
  <c r="Q28" i="20"/>
  <c r="Q30" i="20"/>
  <c r="N172" i="21"/>
  <c r="R25" i="20"/>
  <c r="R26" i="20"/>
  <c r="R27" i="20"/>
  <c r="R28" i="20"/>
  <c r="R30" i="20"/>
  <c r="O172" i="21"/>
  <c r="S25" i="20"/>
  <c r="S26" i="20"/>
  <c r="S27" i="20"/>
  <c r="S28" i="20"/>
  <c r="S30" i="20"/>
  <c r="P172" i="21"/>
  <c r="T25" i="20"/>
  <c r="T26" i="20"/>
  <c r="T27" i="20"/>
  <c r="T28" i="20"/>
  <c r="T30" i="20"/>
  <c r="Q172" i="21"/>
  <c r="U25" i="20"/>
  <c r="U26" i="20"/>
  <c r="U27" i="20"/>
  <c r="U28" i="20"/>
  <c r="U30" i="20"/>
  <c r="R172" i="21"/>
  <c r="V25" i="20"/>
  <c r="V26" i="20"/>
  <c r="V27" i="20"/>
  <c r="V28" i="20"/>
  <c r="V30" i="20"/>
  <c r="W25" i="20"/>
  <c r="W26" i="20"/>
  <c r="W27" i="20"/>
  <c r="W28" i="20"/>
  <c r="W30" i="20"/>
  <c r="X25" i="20"/>
  <c r="X26" i="20"/>
  <c r="X27" i="20"/>
  <c r="X28" i="20"/>
  <c r="X30" i="20"/>
  <c r="I30" i="20"/>
  <c r="I32" i="20"/>
  <c r="G13" i="1"/>
  <c r="G23" i="1"/>
  <c r="G29" i="1"/>
  <c r="G30" i="1"/>
  <c r="G34" i="1"/>
  <c r="G36" i="1"/>
  <c r="G40" i="1"/>
  <c r="J22" i="13"/>
  <c r="J23" i="13"/>
  <c r="J24" i="13"/>
  <c r="J25" i="13"/>
  <c r="J26" i="13"/>
  <c r="J27" i="13"/>
  <c r="J28" i="13"/>
  <c r="J30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2" i="13"/>
  <c r="J56" i="13"/>
  <c r="J57" i="13"/>
  <c r="J58" i="13"/>
  <c r="J59" i="13"/>
  <c r="J60" i="13"/>
  <c r="J61" i="13"/>
  <c r="J62" i="13"/>
  <c r="J63" i="13"/>
  <c r="J65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1" i="13"/>
  <c r="F51" i="21"/>
  <c r="K22" i="13"/>
  <c r="K23" i="13"/>
  <c r="K24" i="13"/>
  <c r="K25" i="13"/>
  <c r="K26" i="13"/>
  <c r="K27" i="13"/>
  <c r="K28" i="13"/>
  <c r="K30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2" i="13"/>
  <c r="K56" i="13"/>
  <c r="K57" i="13"/>
  <c r="K58" i="13"/>
  <c r="K59" i="13"/>
  <c r="K60" i="13"/>
  <c r="K61" i="13"/>
  <c r="K62" i="13"/>
  <c r="K63" i="13"/>
  <c r="K65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1" i="13"/>
  <c r="G51" i="21"/>
  <c r="L22" i="13"/>
  <c r="L23" i="13"/>
  <c r="L24" i="13"/>
  <c r="L25" i="13"/>
  <c r="L26" i="13"/>
  <c r="L27" i="13"/>
  <c r="L28" i="13"/>
  <c r="L30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2" i="13"/>
  <c r="L56" i="13"/>
  <c r="L57" i="13"/>
  <c r="L58" i="13"/>
  <c r="L59" i="13"/>
  <c r="L60" i="13"/>
  <c r="L61" i="13"/>
  <c r="L62" i="13"/>
  <c r="L63" i="13"/>
  <c r="L65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1" i="13"/>
  <c r="H51" i="21"/>
  <c r="M22" i="13"/>
  <c r="M23" i="13"/>
  <c r="M24" i="13"/>
  <c r="M25" i="13"/>
  <c r="M26" i="13"/>
  <c r="M27" i="13"/>
  <c r="M28" i="13"/>
  <c r="M30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2" i="13"/>
  <c r="M56" i="13"/>
  <c r="M57" i="13"/>
  <c r="M58" i="13"/>
  <c r="M59" i="13"/>
  <c r="M60" i="13"/>
  <c r="M61" i="13"/>
  <c r="M62" i="13"/>
  <c r="M63" i="13"/>
  <c r="M65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1" i="13"/>
  <c r="I51" i="21"/>
  <c r="N22" i="13"/>
  <c r="N23" i="13"/>
  <c r="N24" i="13"/>
  <c r="N25" i="13"/>
  <c r="N26" i="13"/>
  <c r="N27" i="13"/>
  <c r="N28" i="13"/>
  <c r="N30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2" i="13"/>
  <c r="N56" i="13"/>
  <c r="N57" i="13"/>
  <c r="N58" i="13"/>
  <c r="N59" i="13"/>
  <c r="N60" i="13"/>
  <c r="N61" i="13"/>
  <c r="N62" i="13"/>
  <c r="N63" i="13"/>
  <c r="N65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1" i="13"/>
  <c r="J51" i="21"/>
  <c r="O22" i="13"/>
  <c r="O23" i="13"/>
  <c r="O24" i="13"/>
  <c r="O25" i="13"/>
  <c r="O26" i="13"/>
  <c r="O27" i="13"/>
  <c r="O28" i="13"/>
  <c r="O30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2" i="13"/>
  <c r="O56" i="13"/>
  <c r="O57" i="13"/>
  <c r="O58" i="13"/>
  <c r="O59" i="13"/>
  <c r="O60" i="13"/>
  <c r="O61" i="13"/>
  <c r="O62" i="13"/>
  <c r="O63" i="13"/>
  <c r="O65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1" i="13"/>
  <c r="K51" i="21"/>
  <c r="P22" i="13"/>
  <c r="P23" i="13"/>
  <c r="P24" i="13"/>
  <c r="P25" i="13"/>
  <c r="P26" i="13"/>
  <c r="P27" i="13"/>
  <c r="P28" i="13"/>
  <c r="P30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2" i="13"/>
  <c r="P56" i="13"/>
  <c r="P57" i="13"/>
  <c r="P58" i="13"/>
  <c r="P59" i="13"/>
  <c r="P60" i="13"/>
  <c r="P61" i="13"/>
  <c r="P62" i="13"/>
  <c r="P63" i="13"/>
  <c r="P65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1" i="13"/>
  <c r="L51" i="21"/>
  <c r="Q22" i="13"/>
  <c r="Q23" i="13"/>
  <c r="Q24" i="13"/>
  <c r="Q25" i="13"/>
  <c r="Q26" i="13"/>
  <c r="Q27" i="13"/>
  <c r="Q28" i="13"/>
  <c r="Q30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2" i="13"/>
  <c r="Q56" i="13"/>
  <c r="Q57" i="13"/>
  <c r="Q58" i="13"/>
  <c r="Q59" i="13"/>
  <c r="Q60" i="13"/>
  <c r="Q61" i="13"/>
  <c r="Q62" i="13"/>
  <c r="Q63" i="13"/>
  <c r="Q65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1" i="13"/>
  <c r="M51" i="21"/>
  <c r="R22" i="13"/>
  <c r="R23" i="13"/>
  <c r="R24" i="13"/>
  <c r="R25" i="13"/>
  <c r="R26" i="13"/>
  <c r="R27" i="13"/>
  <c r="R28" i="13"/>
  <c r="R30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2" i="13"/>
  <c r="R56" i="13"/>
  <c r="R57" i="13"/>
  <c r="R58" i="13"/>
  <c r="R59" i="13"/>
  <c r="R60" i="13"/>
  <c r="R61" i="13"/>
  <c r="R62" i="13"/>
  <c r="R63" i="13"/>
  <c r="R65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1" i="13"/>
  <c r="N51" i="21"/>
  <c r="S22" i="13"/>
  <c r="S23" i="13"/>
  <c r="S24" i="13"/>
  <c r="S25" i="13"/>
  <c r="S26" i="13"/>
  <c r="S27" i="13"/>
  <c r="S28" i="13"/>
  <c r="S30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2" i="13"/>
  <c r="S56" i="13"/>
  <c r="S57" i="13"/>
  <c r="S58" i="13"/>
  <c r="S59" i="13"/>
  <c r="S60" i="13"/>
  <c r="S61" i="13"/>
  <c r="S62" i="13"/>
  <c r="S63" i="13"/>
  <c r="S65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1" i="13"/>
  <c r="O51" i="21"/>
  <c r="T22" i="13"/>
  <c r="T23" i="13"/>
  <c r="T24" i="13"/>
  <c r="T25" i="13"/>
  <c r="T26" i="13"/>
  <c r="T27" i="13"/>
  <c r="T28" i="13"/>
  <c r="T30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2" i="13"/>
  <c r="T56" i="13"/>
  <c r="T57" i="13"/>
  <c r="T58" i="13"/>
  <c r="T59" i="13"/>
  <c r="T60" i="13"/>
  <c r="T61" i="13"/>
  <c r="T62" i="13"/>
  <c r="T63" i="13"/>
  <c r="T65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1" i="13"/>
  <c r="P51" i="21"/>
  <c r="U22" i="13"/>
  <c r="U23" i="13"/>
  <c r="U24" i="13"/>
  <c r="U25" i="13"/>
  <c r="U26" i="13"/>
  <c r="U27" i="13"/>
  <c r="U28" i="13"/>
  <c r="U30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2" i="13"/>
  <c r="U56" i="13"/>
  <c r="U57" i="13"/>
  <c r="U58" i="13"/>
  <c r="U59" i="13"/>
  <c r="U60" i="13"/>
  <c r="U61" i="13"/>
  <c r="U62" i="13"/>
  <c r="U63" i="13"/>
  <c r="U65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1" i="13"/>
  <c r="Q51" i="21"/>
  <c r="V22" i="13"/>
  <c r="V23" i="13"/>
  <c r="V24" i="13"/>
  <c r="V25" i="13"/>
  <c r="V26" i="13"/>
  <c r="V27" i="13"/>
  <c r="V28" i="13"/>
  <c r="V30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2" i="13"/>
  <c r="V56" i="13"/>
  <c r="V57" i="13"/>
  <c r="V58" i="13"/>
  <c r="V59" i="13"/>
  <c r="V60" i="13"/>
  <c r="V61" i="13"/>
  <c r="V62" i="13"/>
  <c r="V63" i="13"/>
  <c r="V65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1" i="13"/>
  <c r="R51" i="21"/>
  <c r="E51" i="21"/>
  <c r="F52" i="21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1" i="13"/>
  <c r="J14" i="13"/>
  <c r="J15" i="13"/>
  <c r="J16" i="13"/>
  <c r="J18" i="13"/>
  <c r="J133" i="13"/>
  <c r="J141" i="13"/>
  <c r="J142" i="13"/>
  <c r="J143" i="13"/>
  <c r="J145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4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7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70" i="13"/>
  <c r="J274" i="13"/>
  <c r="J135" i="13"/>
  <c r="J186" i="13"/>
  <c r="J229" i="13"/>
  <c r="J272" i="13"/>
  <c r="J276" i="13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2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1" i="14"/>
  <c r="J56" i="14"/>
  <c r="J57" i="14"/>
  <c r="J58" i="14"/>
  <c r="J59" i="14"/>
  <c r="J60" i="14"/>
  <c r="J61" i="14"/>
  <c r="J62" i="14"/>
  <c r="J63" i="14"/>
  <c r="J65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2" i="14"/>
  <c r="J22" i="14"/>
  <c r="J23" i="14"/>
  <c r="J24" i="14"/>
  <c r="J25" i="14"/>
  <c r="J26" i="14"/>
  <c r="J27" i="14"/>
  <c r="J28" i="14"/>
  <c r="J30" i="14"/>
  <c r="J14" i="14"/>
  <c r="J15" i="14"/>
  <c r="J16" i="14"/>
  <c r="J18" i="14"/>
  <c r="J134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4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6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8" i="14"/>
  <c r="J270" i="14"/>
  <c r="J108" i="17"/>
  <c r="J109" i="17"/>
  <c r="F102" i="21"/>
  <c r="K77" i="14"/>
  <c r="K78" i="14"/>
  <c r="K79" i="14"/>
  <c r="K83" i="14"/>
  <c r="G102" i="21"/>
  <c r="L77" i="14"/>
  <c r="L78" i="14"/>
  <c r="L79" i="14"/>
  <c r="L83" i="14"/>
  <c r="H102" i="21"/>
  <c r="M77" i="14"/>
  <c r="M78" i="14"/>
  <c r="M79" i="14"/>
  <c r="M83" i="14"/>
  <c r="I102" i="21"/>
  <c r="N77" i="14"/>
  <c r="N78" i="14"/>
  <c r="N79" i="14"/>
  <c r="N83" i="14"/>
  <c r="J102" i="21"/>
  <c r="O77" i="14"/>
  <c r="O78" i="14"/>
  <c r="O79" i="14"/>
  <c r="O83" i="14"/>
  <c r="K102" i="21"/>
  <c r="P77" i="14"/>
  <c r="P78" i="14"/>
  <c r="P79" i="14"/>
  <c r="P83" i="14"/>
  <c r="L102" i="21"/>
  <c r="Q77" i="14"/>
  <c r="Q78" i="14"/>
  <c r="Q79" i="14"/>
  <c r="Q83" i="14"/>
  <c r="M102" i="21"/>
  <c r="R77" i="14"/>
  <c r="R78" i="14"/>
  <c r="R79" i="14"/>
  <c r="R83" i="14"/>
  <c r="N102" i="21"/>
  <c r="S77" i="14"/>
  <c r="S78" i="14"/>
  <c r="S79" i="14"/>
  <c r="S83" i="14"/>
  <c r="O102" i="21"/>
  <c r="T77" i="14"/>
  <c r="T78" i="14"/>
  <c r="T79" i="14"/>
  <c r="T83" i="14"/>
  <c r="P102" i="21"/>
  <c r="U77" i="14"/>
  <c r="U78" i="14"/>
  <c r="U79" i="14"/>
  <c r="U83" i="14"/>
  <c r="Q102" i="21"/>
  <c r="V77" i="14"/>
  <c r="V78" i="14"/>
  <c r="V79" i="14"/>
  <c r="V83" i="14"/>
  <c r="R102" i="21"/>
  <c r="E102" i="21"/>
  <c r="F103" i="21"/>
  <c r="J110" i="17"/>
  <c r="F114" i="21"/>
  <c r="K69" i="14"/>
  <c r="K70" i="14"/>
  <c r="K71" i="14"/>
  <c r="K72" i="14"/>
  <c r="K73" i="14"/>
  <c r="K74" i="14"/>
  <c r="K75" i="14"/>
  <c r="K76" i="14"/>
  <c r="K80" i="14"/>
  <c r="K81" i="14"/>
  <c r="K82" i="14"/>
  <c r="G114" i="21"/>
  <c r="L69" i="14"/>
  <c r="L70" i="14"/>
  <c r="L71" i="14"/>
  <c r="L72" i="14"/>
  <c r="L73" i="14"/>
  <c r="L74" i="14"/>
  <c r="L75" i="14"/>
  <c r="L76" i="14"/>
  <c r="L80" i="14"/>
  <c r="L81" i="14"/>
  <c r="L82" i="14"/>
  <c r="H114" i="21"/>
  <c r="M69" i="14"/>
  <c r="M70" i="14"/>
  <c r="M71" i="14"/>
  <c r="M72" i="14"/>
  <c r="M73" i="14"/>
  <c r="M74" i="14"/>
  <c r="M75" i="14"/>
  <c r="M76" i="14"/>
  <c r="M80" i="14"/>
  <c r="M81" i="14"/>
  <c r="M82" i="14"/>
  <c r="I114" i="21"/>
  <c r="N69" i="14"/>
  <c r="N70" i="14"/>
  <c r="N71" i="14"/>
  <c r="N72" i="14"/>
  <c r="N73" i="14"/>
  <c r="N74" i="14"/>
  <c r="N75" i="14"/>
  <c r="N76" i="14"/>
  <c r="N80" i="14"/>
  <c r="N81" i="14"/>
  <c r="N82" i="14"/>
  <c r="J114" i="21"/>
  <c r="O69" i="14"/>
  <c r="O70" i="14"/>
  <c r="O71" i="14"/>
  <c r="O72" i="14"/>
  <c r="O73" i="14"/>
  <c r="O74" i="14"/>
  <c r="O75" i="14"/>
  <c r="O76" i="14"/>
  <c r="O80" i="14"/>
  <c r="O81" i="14"/>
  <c r="O82" i="14"/>
  <c r="K114" i="21"/>
  <c r="P69" i="14"/>
  <c r="P70" i="14"/>
  <c r="P71" i="14"/>
  <c r="P72" i="14"/>
  <c r="P73" i="14"/>
  <c r="P74" i="14"/>
  <c r="P75" i="14"/>
  <c r="P76" i="14"/>
  <c r="P80" i="14"/>
  <c r="P81" i="14"/>
  <c r="P82" i="14"/>
  <c r="L114" i="21"/>
  <c r="Q69" i="14"/>
  <c r="Q70" i="14"/>
  <c r="Q71" i="14"/>
  <c r="Q72" i="14"/>
  <c r="Q73" i="14"/>
  <c r="Q74" i="14"/>
  <c r="Q75" i="14"/>
  <c r="Q76" i="14"/>
  <c r="Q80" i="14"/>
  <c r="Q81" i="14"/>
  <c r="Q82" i="14"/>
  <c r="M114" i="21"/>
  <c r="R69" i="14"/>
  <c r="R70" i="14"/>
  <c r="R71" i="14"/>
  <c r="R72" i="14"/>
  <c r="R73" i="14"/>
  <c r="R74" i="14"/>
  <c r="R75" i="14"/>
  <c r="R76" i="14"/>
  <c r="R80" i="14"/>
  <c r="R81" i="14"/>
  <c r="R82" i="14"/>
  <c r="N114" i="21"/>
  <c r="S69" i="14"/>
  <c r="S70" i="14"/>
  <c r="S71" i="14"/>
  <c r="S72" i="14"/>
  <c r="S73" i="14"/>
  <c r="S74" i="14"/>
  <c r="S75" i="14"/>
  <c r="S76" i="14"/>
  <c r="S80" i="14"/>
  <c r="S81" i="14"/>
  <c r="S82" i="14"/>
  <c r="O114" i="21"/>
  <c r="T69" i="14"/>
  <c r="T70" i="14"/>
  <c r="T71" i="14"/>
  <c r="T72" i="14"/>
  <c r="T73" i="14"/>
  <c r="T74" i="14"/>
  <c r="T75" i="14"/>
  <c r="T76" i="14"/>
  <c r="T80" i="14"/>
  <c r="T81" i="14"/>
  <c r="T82" i="14"/>
  <c r="P114" i="21"/>
  <c r="U69" i="14"/>
  <c r="U70" i="14"/>
  <c r="U71" i="14"/>
  <c r="U72" i="14"/>
  <c r="U73" i="14"/>
  <c r="U74" i="14"/>
  <c r="U75" i="14"/>
  <c r="U76" i="14"/>
  <c r="U80" i="14"/>
  <c r="U81" i="14"/>
  <c r="U82" i="14"/>
  <c r="Q114" i="21"/>
  <c r="V69" i="14"/>
  <c r="V70" i="14"/>
  <c r="V71" i="14"/>
  <c r="V72" i="14"/>
  <c r="V73" i="14"/>
  <c r="V74" i="14"/>
  <c r="V75" i="14"/>
  <c r="V76" i="14"/>
  <c r="V80" i="14"/>
  <c r="V81" i="14"/>
  <c r="V82" i="14"/>
  <c r="R114" i="21"/>
  <c r="E114" i="21"/>
  <c r="F115" i="21"/>
  <c r="J111" i="17"/>
  <c r="J112" i="17"/>
  <c r="J113" i="17"/>
  <c r="J114" i="17"/>
  <c r="F126" i="21"/>
  <c r="K84" i="14"/>
  <c r="K85" i="14"/>
  <c r="K86" i="14"/>
  <c r="G126" i="21"/>
  <c r="L84" i="14"/>
  <c r="L85" i="14"/>
  <c r="L86" i="14"/>
  <c r="H126" i="21"/>
  <c r="M84" i="14"/>
  <c r="M85" i="14"/>
  <c r="M86" i="14"/>
  <c r="I126" i="21"/>
  <c r="N84" i="14"/>
  <c r="N85" i="14"/>
  <c r="N86" i="14"/>
  <c r="J126" i="21"/>
  <c r="O84" i="14"/>
  <c r="O85" i="14"/>
  <c r="O86" i="14"/>
  <c r="K126" i="21"/>
  <c r="P84" i="14"/>
  <c r="P85" i="14"/>
  <c r="P86" i="14"/>
  <c r="L126" i="21"/>
  <c r="Q84" i="14"/>
  <c r="Q85" i="14"/>
  <c r="Q86" i="14"/>
  <c r="M126" i="21"/>
  <c r="R84" i="14"/>
  <c r="R85" i="14"/>
  <c r="R86" i="14"/>
  <c r="N126" i="21"/>
  <c r="S84" i="14"/>
  <c r="S85" i="14"/>
  <c r="S86" i="14"/>
  <c r="O126" i="21"/>
  <c r="T84" i="14"/>
  <c r="T85" i="14"/>
  <c r="T86" i="14"/>
  <c r="P126" i="21"/>
  <c r="U84" i="14"/>
  <c r="U85" i="14"/>
  <c r="U86" i="14"/>
  <c r="Q126" i="21"/>
  <c r="V84" i="14"/>
  <c r="V85" i="14"/>
  <c r="V86" i="14"/>
  <c r="R126" i="21"/>
  <c r="E126" i="21"/>
  <c r="F127" i="21"/>
  <c r="J115" i="17"/>
  <c r="J116" i="17"/>
  <c r="J121" i="17"/>
  <c r="J122" i="17"/>
  <c r="J123" i="17"/>
  <c r="J124" i="17"/>
  <c r="J125" i="17"/>
  <c r="J126" i="17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E138" i="21"/>
  <c r="F139" i="21"/>
  <c r="J127" i="17"/>
  <c r="J128" i="17"/>
  <c r="F90" i="21"/>
  <c r="K108" i="17"/>
  <c r="K109" i="17"/>
  <c r="G103" i="21"/>
  <c r="K110" i="17"/>
  <c r="G115" i="21"/>
  <c r="K111" i="17"/>
  <c r="K112" i="17"/>
  <c r="K113" i="17"/>
  <c r="K114" i="17"/>
  <c r="G127" i="21"/>
  <c r="K115" i="17"/>
  <c r="K116" i="17"/>
  <c r="K121" i="17"/>
  <c r="K122" i="17"/>
  <c r="K123" i="17"/>
  <c r="K124" i="17"/>
  <c r="K125" i="17"/>
  <c r="K126" i="17"/>
  <c r="G139" i="21"/>
  <c r="K127" i="17"/>
  <c r="K128" i="17"/>
  <c r="G90" i="21"/>
  <c r="L108" i="17"/>
  <c r="L109" i="17"/>
  <c r="H103" i="21"/>
  <c r="L110" i="17"/>
  <c r="H115" i="21"/>
  <c r="L111" i="17"/>
  <c r="L112" i="17"/>
  <c r="L113" i="17"/>
  <c r="L114" i="17"/>
  <c r="H127" i="21"/>
  <c r="L115" i="17"/>
  <c r="L116" i="17"/>
  <c r="L121" i="17"/>
  <c r="L122" i="17"/>
  <c r="L123" i="17"/>
  <c r="L124" i="17"/>
  <c r="L125" i="17"/>
  <c r="L126" i="17"/>
  <c r="H139" i="21"/>
  <c r="L127" i="17"/>
  <c r="L128" i="17"/>
  <c r="H90" i="21"/>
  <c r="M108" i="17"/>
  <c r="M109" i="17"/>
  <c r="I103" i="21"/>
  <c r="M110" i="17"/>
  <c r="I115" i="21"/>
  <c r="M111" i="17"/>
  <c r="M112" i="17"/>
  <c r="M113" i="17"/>
  <c r="M114" i="17"/>
  <c r="I127" i="21"/>
  <c r="M115" i="17"/>
  <c r="M116" i="17"/>
  <c r="M121" i="17"/>
  <c r="M122" i="17"/>
  <c r="M123" i="17"/>
  <c r="M124" i="17"/>
  <c r="M125" i="17"/>
  <c r="M126" i="17"/>
  <c r="I139" i="21"/>
  <c r="M127" i="17"/>
  <c r="M128" i="17"/>
  <c r="I90" i="21"/>
  <c r="N108" i="17"/>
  <c r="N109" i="17"/>
  <c r="J103" i="21"/>
  <c r="N110" i="17"/>
  <c r="J115" i="21"/>
  <c r="N111" i="17"/>
  <c r="N112" i="17"/>
  <c r="N113" i="17"/>
  <c r="N114" i="17"/>
  <c r="J127" i="21"/>
  <c r="N115" i="17"/>
  <c r="N116" i="17"/>
  <c r="N121" i="17"/>
  <c r="N122" i="17"/>
  <c r="N123" i="17"/>
  <c r="N124" i="17"/>
  <c r="N125" i="17"/>
  <c r="N126" i="17"/>
  <c r="J139" i="21"/>
  <c r="N127" i="17"/>
  <c r="N128" i="17"/>
  <c r="J90" i="21"/>
  <c r="O108" i="17"/>
  <c r="O109" i="17"/>
  <c r="K103" i="21"/>
  <c r="O110" i="17"/>
  <c r="K115" i="21"/>
  <c r="O111" i="17"/>
  <c r="O112" i="17"/>
  <c r="O113" i="17"/>
  <c r="O114" i="17"/>
  <c r="K127" i="21"/>
  <c r="O115" i="17"/>
  <c r="O116" i="17"/>
  <c r="O121" i="17"/>
  <c r="O122" i="17"/>
  <c r="O123" i="17"/>
  <c r="O124" i="17"/>
  <c r="O125" i="17"/>
  <c r="O126" i="17"/>
  <c r="K139" i="21"/>
  <c r="O127" i="17"/>
  <c r="O128" i="17"/>
  <c r="K90" i="21"/>
  <c r="P108" i="17"/>
  <c r="P109" i="17"/>
  <c r="L103" i="21"/>
  <c r="P110" i="17"/>
  <c r="L115" i="21"/>
  <c r="P111" i="17"/>
  <c r="P112" i="17"/>
  <c r="P113" i="17"/>
  <c r="P114" i="17"/>
  <c r="L127" i="21"/>
  <c r="P115" i="17"/>
  <c r="P116" i="17"/>
  <c r="P121" i="17"/>
  <c r="P122" i="17"/>
  <c r="P123" i="17"/>
  <c r="P124" i="17"/>
  <c r="P125" i="17"/>
  <c r="P126" i="17"/>
  <c r="L139" i="21"/>
  <c r="P127" i="17"/>
  <c r="P128" i="17"/>
  <c r="L90" i="21"/>
  <c r="Q108" i="17"/>
  <c r="Q109" i="17"/>
  <c r="M103" i="21"/>
  <c r="Q110" i="17"/>
  <c r="M115" i="21"/>
  <c r="Q111" i="17"/>
  <c r="Q112" i="17"/>
  <c r="Q113" i="17"/>
  <c r="Q114" i="17"/>
  <c r="M127" i="21"/>
  <c r="Q115" i="17"/>
  <c r="Q116" i="17"/>
  <c r="Q121" i="17"/>
  <c r="Q122" i="17"/>
  <c r="Q123" i="17"/>
  <c r="Q124" i="17"/>
  <c r="Q125" i="17"/>
  <c r="Q126" i="17"/>
  <c r="M139" i="21"/>
  <c r="Q127" i="17"/>
  <c r="Q128" i="17"/>
  <c r="M90" i="21"/>
  <c r="R108" i="17"/>
  <c r="R109" i="17"/>
  <c r="N103" i="21"/>
  <c r="R110" i="17"/>
  <c r="N115" i="21"/>
  <c r="R111" i="17"/>
  <c r="R112" i="17"/>
  <c r="R113" i="17"/>
  <c r="R114" i="17"/>
  <c r="N127" i="21"/>
  <c r="R115" i="17"/>
  <c r="R116" i="17"/>
  <c r="R121" i="17"/>
  <c r="R122" i="17"/>
  <c r="R123" i="17"/>
  <c r="R124" i="17"/>
  <c r="R125" i="17"/>
  <c r="R126" i="17"/>
  <c r="N139" i="21"/>
  <c r="R127" i="17"/>
  <c r="R128" i="17"/>
  <c r="N90" i="21"/>
  <c r="S108" i="17"/>
  <c r="S109" i="17"/>
  <c r="O103" i="21"/>
  <c r="S110" i="17"/>
  <c r="O115" i="21"/>
  <c r="S111" i="17"/>
  <c r="S112" i="17"/>
  <c r="S113" i="17"/>
  <c r="S114" i="17"/>
  <c r="O127" i="21"/>
  <c r="S115" i="17"/>
  <c r="S116" i="17"/>
  <c r="S121" i="17"/>
  <c r="S122" i="17"/>
  <c r="S123" i="17"/>
  <c r="S124" i="17"/>
  <c r="S125" i="17"/>
  <c r="S126" i="17"/>
  <c r="O139" i="21"/>
  <c r="S127" i="17"/>
  <c r="S128" i="17"/>
  <c r="O90" i="21"/>
  <c r="T108" i="17"/>
  <c r="T109" i="17"/>
  <c r="P103" i="21"/>
  <c r="T110" i="17"/>
  <c r="P115" i="21"/>
  <c r="T111" i="17"/>
  <c r="T112" i="17"/>
  <c r="T113" i="17"/>
  <c r="T114" i="17"/>
  <c r="P127" i="21"/>
  <c r="T115" i="17"/>
  <c r="T116" i="17"/>
  <c r="T121" i="17"/>
  <c r="T122" i="17"/>
  <c r="T123" i="17"/>
  <c r="T124" i="17"/>
  <c r="T125" i="17"/>
  <c r="T126" i="17"/>
  <c r="P139" i="21"/>
  <c r="T127" i="17"/>
  <c r="T128" i="17"/>
  <c r="P90" i="21"/>
  <c r="U108" i="17"/>
  <c r="U109" i="17"/>
  <c r="Q103" i="21"/>
  <c r="U110" i="17"/>
  <c r="Q115" i="21"/>
  <c r="U111" i="17"/>
  <c r="U112" i="17"/>
  <c r="U113" i="17"/>
  <c r="U114" i="17"/>
  <c r="Q127" i="21"/>
  <c r="U115" i="17"/>
  <c r="U116" i="17"/>
  <c r="U121" i="17"/>
  <c r="U122" i="17"/>
  <c r="U123" i="17"/>
  <c r="U124" i="17"/>
  <c r="U125" i="17"/>
  <c r="U126" i="17"/>
  <c r="Q139" i="21"/>
  <c r="U127" i="17"/>
  <c r="U128" i="17"/>
  <c r="Q90" i="21"/>
  <c r="V108" i="17"/>
  <c r="V109" i="17"/>
  <c r="R103" i="21"/>
  <c r="V110" i="17"/>
  <c r="R115" i="21"/>
  <c r="V111" i="17"/>
  <c r="V112" i="17"/>
  <c r="V113" i="17"/>
  <c r="V114" i="17"/>
  <c r="R127" i="21"/>
  <c r="V115" i="17"/>
  <c r="V116" i="17"/>
  <c r="V121" i="17"/>
  <c r="V122" i="17"/>
  <c r="V123" i="17"/>
  <c r="V124" i="17"/>
  <c r="V125" i="17"/>
  <c r="V126" i="17"/>
  <c r="R139" i="21"/>
  <c r="V127" i="17"/>
  <c r="V128" i="17"/>
  <c r="R90" i="21"/>
  <c r="E90" i="21"/>
  <c r="F91" i="21"/>
  <c r="J107" i="17"/>
  <c r="J117" i="17"/>
  <c r="J118" i="17"/>
  <c r="J120" i="17"/>
  <c r="J129" i="17"/>
  <c r="J130" i="17"/>
  <c r="J133" i="17"/>
  <c r="J134" i="17"/>
  <c r="J137" i="17"/>
  <c r="J141" i="17"/>
  <c r="J142" i="17"/>
  <c r="J143" i="17"/>
  <c r="J144" i="17"/>
  <c r="J145" i="17"/>
  <c r="J148" i="17"/>
  <c r="J149" i="17"/>
  <c r="J150" i="17"/>
  <c r="J151" i="17"/>
  <c r="J152" i="17"/>
  <c r="F78" i="21"/>
  <c r="G52" i="21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1" i="13"/>
  <c r="K14" i="13"/>
  <c r="K15" i="13"/>
  <c r="K16" i="13"/>
  <c r="K18" i="13"/>
  <c r="K133" i="13"/>
  <c r="K141" i="13"/>
  <c r="K142" i="13"/>
  <c r="K143" i="13"/>
  <c r="K145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4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7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70" i="13"/>
  <c r="K274" i="13"/>
  <c r="K135" i="13"/>
  <c r="K186" i="13"/>
  <c r="K229" i="13"/>
  <c r="K272" i="13"/>
  <c r="K276" i="13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2" i="14"/>
  <c r="K87" i="14"/>
  <c r="K88" i="14"/>
  <c r="K89" i="14"/>
  <c r="K91" i="14"/>
  <c r="K56" i="14"/>
  <c r="K57" i="14"/>
  <c r="K58" i="14"/>
  <c r="K59" i="14"/>
  <c r="K60" i="14"/>
  <c r="K61" i="14"/>
  <c r="K62" i="14"/>
  <c r="K63" i="14"/>
  <c r="K65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2" i="14"/>
  <c r="K22" i="14"/>
  <c r="K23" i="14"/>
  <c r="K24" i="14"/>
  <c r="K25" i="14"/>
  <c r="K26" i="14"/>
  <c r="K27" i="14"/>
  <c r="K28" i="14"/>
  <c r="K30" i="14"/>
  <c r="K14" i="14"/>
  <c r="K15" i="14"/>
  <c r="K16" i="14"/>
  <c r="K18" i="14"/>
  <c r="K134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4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6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8" i="14"/>
  <c r="K270" i="14"/>
  <c r="G78" i="21"/>
  <c r="H52" i="21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1" i="13"/>
  <c r="L14" i="13"/>
  <c r="L15" i="13"/>
  <c r="L16" i="13"/>
  <c r="L18" i="13"/>
  <c r="L133" i="13"/>
  <c r="L141" i="13"/>
  <c r="L142" i="13"/>
  <c r="L143" i="13"/>
  <c r="L145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4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7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70" i="13"/>
  <c r="L274" i="13"/>
  <c r="L135" i="13"/>
  <c r="L186" i="13"/>
  <c r="L229" i="13"/>
  <c r="L272" i="13"/>
  <c r="L276" i="13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2" i="14"/>
  <c r="L87" i="14"/>
  <c r="L88" i="14"/>
  <c r="L89" i="14"/>
  <c r="L91" i="14"/>
  <c r="L56" i="14"/>
  <c r="L57" i="14"/>
  <c r="L58" i="14"/>
  <c r="L59" i="14"/>
  <c r="L60" i="14"/>
  <c r="L61" i="14"/>
  <c r="L62" i="14"/>
  <c r="L63" i="14"/>
  <c r="L65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2" i="14"/>
  <c r="L22" i="14"/>
  <c r="L23" i="14"/>
  <c r="L24" i="14"/>
  <c r="L25" i="14"/>
  <c r="L26" i="14"/>
  <c r="L27" i="14"/>
  <c r="L28" i="14"/>
  <c r="L30" i="14"/>
  <c r="L14" i="14"/>
  <c r="L15" i="14"/>
  <c r="L16" i="14"/>
  <c r="L18" i="14"/>
  <c r="L134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4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6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8" i="14"/>
  <c r="L270" i="14"/>
  <c r="H78" i="21"/>
  <c r="I52" i="21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1" i="13"/>
  <c r="M14" i="13"/>
  <c r="M15" i="13"/>
  <c r="M16" i="13"/>
  <c r="M18" i="13"/>
  <c r="M133" i="13"/>
  <c r="M141" i="13"/>
  <c r="M142" i="13"/>
  <c r="M143" i="13"/>
  <c r="M145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4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7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70" i="13"/>
  <c r="M274" i="13"/>
  <c r="M135" i="13"/>
  <c r="M186" i="13"/>
  <c r="M229" i="13"/>
  <c r="M272" i="13"/>
  <c r="M276" i="13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2" i="14"/>
  <c r="M87" i="14"/>
  <c r="M88" i="14"/>
  <c r="M89" i="14"/>
  <c r="M91" i="14"/>
  <c r="M56" i="14"/>
  <c r="M57" i="14"/>
  <c r="M58" i="14"/>
  <c r="M59" i="14"/>
  <c r="M60" i="14"/>
  <c r="M61" i="14"/>
  <c r="M62" i="14"/>
  <c r="M63" i="14"/>
  <c r="M65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2" i="14"/>
  <c r="M22" i="14"/>
  <c r="M23" i="14"/>
  <c r="M24" i="14"/>
  <c r="M25" i="14"/>
  <c r="M26" i="14"/>
  <c r="M27" i="14"/>
  <c r="M28" i="14"/>
  <c r="M30" i="14"/>
  <c r="M14" i="14"/>
  <c r="M15" i="14"/>
  <c r="M16" i="14"/>
  <c r="M18" i="14"/>
  <c r="M134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4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6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8" i="14"/>
  <c r="M270" i="14"/>
  <c r="I78" i="21"/>
  <c r="J52" i="21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1" i="13"/>
  <c r="N14" i="13"/>
  <c r="N15" i="13"/>
  <c r="N16" i="13"/>
  <c r="N18" i="13"/>
  <c r="N133" i="13"/>
  <c r="N141" i="13"/>
  <c r="N142" i="13"/>
  <c r="N143" i="13"/>
  <c r="N145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4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7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70" i="13"/>
  <c r="N274" i="13"/>
  <c r="N135" i="13"/>
  <c r="N186" i="13"/>
  <c r="N229" i="13"/>
  <c r="N272" i="13"/>
  <c r="N276" i="13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2" i="14"/>
  <c r="N87" i="14"/>
  <c r="N88" i="14"/>
  <c r="N89" i="14"/>
  <c r="N91" i="14"/>
  <c r="N56" i="14"/>
  <c r="N57" i="14"/>
  <c r="N58" i="14"/>
  <c r="N59" i="14"/>
  <c r="N60" i="14"/>
  <c r="N61" i="14"/>
  <c r="N62" i="14"/>
  <c r="N63" i="14"/>
  <c r="N65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2" i="14"/>
  <c r="N22" i="14"/>
  <c r="N23" i="14"/>
  <c r="N24" i="14"/>
  <c r="N25" i="14"/>
  <c r="N26" i="14"/>
  <c r="N27" i="14"/>
  <c r="N28" i="14"/>
  <c r="N30" i="14"/>
  <c r="N14" i="14"/>
  <c r="N15" i="14"/>
  <c r="N16" i="14"/>
  <c r="N18" i="14"/>
  <c r="N134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4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6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8" i="14"/>
  <c r="N270" i="14"/>
  <c r="J78" i="21"/>
  <c r="K52" i="21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1" i="13"/>
  <c r="O14" i="13"/>
  <c r="O15" i="13"/>
  <c r="O16" i="13"/>
  <c r="O18" i="13"/>
  <c r="O133" i="13"/>
  <c r="O141" i="13"/>
  <c r="O142" i="13"/>
  <c r="O143" i="13"/>
  <c r="O145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4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7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70" i="13"/>
  <c r="O274" i="13"/>
  <c r="O135" i="13"/>
  <c r="O186" i="13"/>
  <c r="O229" i="13"/>
  <c r="O272" i="13"/>
  <c r="O276" i="13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2" i="14"/>
  <c r="O87" i="14"/>
  <c r="O88" i="14"/>
  <c r="O89" i="14"/>
  <c r="O91" i="14"/>
  <c r="O56" i="14"/>
  <c r="O57" i="14"/>
  <c r="O58" i="14"/>
  <c r="O59" i="14"/>
  <c r="O60" i="14"/>
  <c r="O61" i="14"/>
  <c r="O62" i="14"/>
  <c r="O63" i="14"/>
  <c r="O65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2" i="14"/>
  <c r="O22" i="14"/>
  <c r="O23" i="14"/>
  <c r="O24" i="14"/>
  <c r="O25" i="14"/>
  <c r="O26" i="14"/>
  <c r="O27" i="14"/>
  <c r="O28" i="14"/>
  <c r="O30" i="14"/>
  <c r="O14" i="14"/>
  <c r="O15" i="14"/>
  <c r="O16" i="14"/>
  <c r="O18" i="14"/>
  <c r="O134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4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6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8" i="14"/>
  <c r="O270" i="14"/>
  <c r="K78" i="21"/>
  <c r="L52" i="21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1" i="13"/>
  <c r="P14" i="13"/>
  <c r="P15" i="13"/>
  <c r="P16" i="13"/>
  <c r="P18" i="13"/>
  <c r="P133" i="13"/>
  <c r="P141" i="13"/>
  <c r="P142" i="13"/>
  <c r="P143" i="13"/>
  <c r="P145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4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7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70" i="13"/>
  <c r="P274" i="13"/>
  <c r="P135" i="13"/>
  <c r="P186" i="13"/>
  <c r="P229" i="13"/>
  <c r="P272" i="13"/>
  <c r="P276" i="13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2" i="14"/>
  <c r="P87" i="14"/>
  <c r="P88" i="14"/>
  <c r="P89" i="14"/>
  <c r="P91" i="14"/>
  <c r="P56" i="14"/>
  <c r="P57" i="14"/>
  <c r="P58" i="14"/>
  <c r="P59" i="14"/>
  <c r="P60" i="14"/>
  <c r="P61" i="14"/>
  <c r="P62" i="14"/>
  <c r="P63" i="14"/>
  <c r="P65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2" i="14"/>
  <c r="P22" i="14"/>
  <c r="P23" i="14"/>
  <c r="P24" i="14"/>
  <c r="P25" i="14"/>
  <c r="P26" i="14"/>
  <c r="P27" i="14"/>
  <c r="P28" i="14"/>
  <c r="P30" i="14"/>
  <c r="P14" i="14"/>
  <c r="P15" i="14"/>
  <c r="P16" i="14"/>
  <c r="P18" i="14"/>
  <c r="P134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4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6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8" i="14"/>
  <c r="P270" i="14"/>
  <c r="L78" i="21"/>
  <c r="M52" i="21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1" i="13"/>
  <c r="Q14" i="13"/>
  <c r="Q15" i="13"/>
  <c r="Q16" i="13"/>
  <c r="Q18" i="13"/>
  <c r="Q133" i="13"/>
  <c r="Q141" i="13"/>
  <c r="Q142" i="13"/>
  <c r="Q143" i="13"/>
  <c r="Q145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4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7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Q254" i="13"/>
  <c r="Q255" i="13"/>
  <c r="Q256" i="13"/>
  <c r="Q257" i="13"/>
  <c r="Q258" i="13"/>
  <c r="Q259" i="13"/>
  <c r="Q260" i="13"/>
  <c r="Q261" i="13"/>
  <c r="Q262" i="13"/>
  <c r="Q263" i="13"/>
  <c r="Q264" i="13"/>
  <c r="Q265" i="13"/>
  <c r="Q266" i="13"/>
  <c r="Q267" i="13"/>
  <c r="Q268" i="13"/>
  <c r="Q270" i="13"/>
  <c r="Q274" i="13"/>
  <c r="Q135" i="13"/>
  <c r="Q186" i="13"/>
  <c r="Q229" i="13"/>
  <c r="Q272" i="13"/>
  <c r="Q276" i="13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2" i="14"/>
  <c r="Q87" i="14"/>
  <c r="Q88" i="14"/>
  <c r="Q89" i="14"/>
  <c r="Q91" i="14"/>
  <c r="Q56" i="14"/>
  <c r="Q57" i="14"/>
  <c r="Q58" i="14"/>
  <c r="Q59" i="14"/>
  <c r="Q60" i="14"/>
  <c r="Q61" i="14"/>
  <c r="Q62" i="14"/>
  <c r="Q63" i="14"/>
  <c r="Q65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2" i="14"/>
  <c r="Q22" i="14"/>
  <c r="Q23" i="14"/>
  <c r="Q24" i="14"/>
  <c r="Q25" i="14"/>
  <c r="Q26" i="14"/>
  <c r="Q27" i="14"/>
  <c r="Q28" i="14"/>
  <c r="Q30" i="14"/>
  <c r="Q14" i="14"/>
  <c r="Q15" i="14"/>
  <c r="Q16" i="14"/>
  <c r="Q18" i="14"/>
  <c r="Q134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4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6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8" i="14"/>
  <c r="Q270" i="14"/>
  <c r="M78" i="21"/>
  <c r="N52" i="21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1" i="13"/>
  <c r="R14" i="13"/>
  <c r="R15" i="13"/>
  <c r="R16" i="13"/>
  <c r="R18" i="13"/>
  <c r="R133" i="13"/>
  <c r="R141" i="13"/>
  <c r="R142" i="13"/>
  <c r="R143" i="13"/>
  <c r="R145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4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7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70" i="13"/>
  <c r="R274" i="13"/>
  <c r="R135" i="13"/>
  <c r="R186" i="13"/>
  <c r="R229" i="13"/>
  <c r="R272" i="13"/>
  <c r="R276" i="13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2" i="14"/>
  <c r="R87" i="14"/>
  <c r="R88" i="14"/>
  <c r="R89" i="14"/>
  <c r="R91" i="14"/>
  <c r="R56" i="14"/>
  <c r="R57" i="14"/>
  <c r="R58" i="14"/>
  <c r="R59" i="14"/>
  <c r="R60" i="14"/>
  <c r="R61" i="14"/>
  <c r="R62" i="14"/>
  <c r="R63" i="14"/>
  <c r="R65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2" i="14"/>
  <c r="R22" i="14"/>
  <c r="R23" i="14"/>
  <c r="R24" i="14"/>
  <c r="R25" i="14"/>
  <c r="R26" i="14"/>
  <c r="R27" i="14"/>
  <c r="R28" i="14"/>
  <c r="R30" i="14"/>
  <c r="R14" i="14"/>
  <c r="R15" i="14"/>
  <c r="R16" i="14"/>
  <c r="R18" i="14"/>
  <c r="R134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4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6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8" i="14"/>
  <c r="R270" i="14"/>
  <c r="N78" i="21"/>
  <c r="O52" i="21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1" i="13"/>
  <c r="S14" i="13"/>
  <c r="S15" i="13"/>
  <c r="S16" i="13"/>
  <c r="S18" i="13"/>
  <c r="S133" i="13"/>
  <c r="S141" i="13"/>
  <c r="S142" i="13"/>
  <c r="S143" i="13"/>
  <c r="S145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4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7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70" i="13"/>
  <c r="S274" i="13"/>
  <c r="S135" i="13"/>
  <c r="S186" i="13"/>
  <c r="S229" i="13"/>
  <c r="S272" i="13"/>
  <c r="S276" i="13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2" i="14"/>
  <c r="S87" i="14"/>
  <c r="S88" i="14"/>
  <c r="S89" i="14"/>
  <c r="S91" i="14"/>
  <c r="S56" i="14"/>
  <c r="S57" i="14"/>
  <c r="S58" i="14"/>
  <c r="S59" i="14"/>
  <c r="S60" i="14"/>
  <c r="S61" i="14"/>
  <c r="S62" i="14"/>
  <c r="S63" i="14"/>
  <c r="S65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2" i="14"/>
  <c r="S22" i="14"/>
  <c r="S23" i="14"/>
  <c r="S24" i="14"/>
  <c r="S25" i="14"/>
  <c r="S26" i="14"/>
  <c r="S27" i="14"/>
  <c r="S28" i="14"/>
  <c r="S30" i="14"/>
  <c r="S14" i="14"/>
  <c r="S15" i="14"/>
  <c r="S16" i="14"/>
  <c r="S18" i="14"/>
  <c r="S134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4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6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8" i="14"/>
  <c r="S270" i="14"/>
  <c r="O78" i="21"/>
  <c r="P52" i="21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1" i="13"/>
  <c r="T14" i="13"/>
  <c r="T15" i="13"/>
  <c r="T16" i="13"/>
  <c r="T18" i="13"/>
  <c r="T133" i="13"/>
  <c r="T141" i="13"/>
  <c r="T142" i="13"/>
  <c r="T143" i="13"/>
  <c r="T145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4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7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70" i="13"/>
  <c r="T274" i="13"/>
  <c r="T135" i="13"/>
  <c r="T186" i="13"/>
  <c r="T229" i="13"/>
  <c r="T272" i="13"/>
  <c r="T276" i="13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2" i="14"/>
  <c r="T87" i="14"/>
  <c r="T88" i="14"/>
  <c r="T89" i="14"/>
  <c r="T91" i="14"/>
  <c r="T56" i="14"/>
  <c r="T57" i="14"/>
  <c r="T58" i="14"/>
  <c r="T59" i="14"/>
  <c r="T60" i="14"/>
  <c r="T61" i="14"/>
  <c r="T62" i="14"/>
  <c r="T63" i="14"/>
  <c r="T65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2" i="14"/>
  <c r="T22" i="14"/>
  <c r="T23" i="14"/>
  <c r="T24" i="14"/>
  <c r="T25" i="14"/>
  <c r="T26" i="14"/>
  <c r="T27" i="14"/>
  <c r="T28" i="14"/>
  <c r="T30" i="14"/>
  <c r="T14" i="14"/>
  <c r="T15" i="14"/>
  <c r="T16" i="14"/>
  <c r="T18" i="14"/>
  <c r="T134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4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6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8" i="14"/>
  <c r="T270" i="14"/>
  <c r="P78" i="21"/>
  <c r="Q52" i="21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1" i="13"/>
  <c r="U14" i="13"/>
  <c r="U15" i="13"/>
  <c r="U16" i="13"/>
  <c r="U18" i="13"/>
  <c r="U133" i="13"/>
  <c r="U141" i="13"/>
  <c r="U142" i="13"/>
  <c r="U143" i="13"/>
  <c r="U145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4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7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U257" i="13"/>
  <c r="U258" i="13"/>
  <c r="U259" i="13"/>
  <c r="U260" i="13"/>
  <c r="U261" i="13"/>
  <c r="U262" i="13"/>
  <c r="U263" i="13"/>
  <c r="U264" i="13"/>
  <c r="U265" i="13"/>
  <c r="U266" i="13"/>
  <c r="U267" i="13"/>
  <c r="U268" i="13"/>
  <c r="U270" i="13"/>
  <c r="U274" i="13"/>
  <c r="U135" i="13"/>
  <c r="U186" i="13"/>
  <c r="U229" i="13"/>
  <c r="U272" i="13"/>
  <c r="U276" i="13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2" i="14"/>
  <c r="U87" i="14"/>
  <c r="U88" i="14"/>
  <c r="U89" i="14"/>
  <c r="U91" i="14"/>
  <c r="U56" i="14"/>
  <c r="U57" i="14"/>
  <c r="U58" i="14"/>
  <c r="U59" i="14"/>
  <c r="U60" i="14"/>
  <c r="U61" i="14"/>
  <c r="U62" i="14"/>
  <c r="U63" i="14"/>
  <c r="U65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2" i="14"/>
  <c r="U22" i="14"/>
  <c r="U23" i="14"/>
  <c r="U24" i="14"/>
  <c r="U25" i="14"/>
  <c r="U26" i="14"/>
  <c r="U27" i="14"/>
  <c r="U28" i="14"/>
  <c r="U30" i="14"/>
  <c r="U14" i="14"/>
  <c r="U15" i="14"/>
  <c r="U16" i="14"/>
  <c r="U18" i="14"/>
  <c r="U134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4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6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8" i="14"/>
  <c r="U270" i="14"/>
  <c r="Q78" i="21"/>
  <c r="R52" i="21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1" i="13"/>
  <c r="V14" i="13"/>
  <c r="V15" i="13"/>
  <c r="V16" i="13"/>
  <c r="V18" i="13"/>
  <c r="V133" i="13"/>
  <c r="V141" i="13"/>
  <c r="V142" i="13"/>
  <c r="V143" i="13"/>
  <c r="V145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4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7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70" i="13"/>
  <c r="V274" i="13"/>
  <c r="V135" i="13"/>
  <c r="V186" i="13"/>
  <c r="V229" i="13"/>
  <c r="V272" i="13"/>
  <c r="V276" i="13"/>
  <c r="V95" i="14"/>
  <c r="V96" i="14"/>
  <c r="V97" i="14"/>
  <c r="V98" i="14"/>
  <c r="V99" i="14"/>
  <c r="V100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2" i="14"/>
  <c r="V87" i="14"/>
  <c r="V88" i="14"/>
  <c r="V89" i="14"/>
  <c r="V91" i="14"/>
  <c r="V56" i="14"/>
  <c r="V57" i="14"/>
  <c r="V58" i="14"/>
  <c r="V59" i="14"/>
  <c r="V60" i="14"/>
  <c r="V61" i="14"/>
  <c r="V62" i="14"/>
  <c r="V63" i="14"/>
  <c r="V65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2" i="14"/>
  <c r="V22" i="14"/>
  <c r="V23" i="14"/>
  <c r="V24" i="14"/>
  <c r="V25" i="14"/>
  <c r="V26" i="14"/>
  <c r="V27" i="14"/>
  <c r="V28" i="14"/>
  <c r="V30" i="14"/>
  <c r="V14" i="14"/>
  <c r="V15" i="14"/>
  <c r="V16" i="14"/>
  <c r="V18" i="14"/>
  <c r="V134" i="14"/>
  <c r="V148" i="14"/>
  <c r="V149" i="14"/>
  <c r="V150" i="14"/>
  <c r="V151" i="14"/>
  <c r="V152" i="14"/>
  <c r="V153" i="14"/>
  <c r="V154" i="14"/>
  <c r="V155" i="14"/>
  <c r="V156" i="14"/>
  <c r="V157" i="14"/>
  <c r="V158" i="14"/>
  <c r="V159" i="14"/>
  <c r="V160" i="14"/>
  <c r="V161" i="14"/>
  <c r="V162" i="14"/>
  <c r="V163" i="14"/>
  <c r="V164" i="14"/>
  <c r="V165" i="14"/>
  <c r="V166" i="14"/>
  <c r="V167" i="14"/>
  <c r="V168" i="14"/>
  <c r="V169" i="14"/>
  <c r="V170" i="14"/>
  <c r="V171" i="14"/>
  <c r="V172" i="14"/>
  <c r="V173" i="14"/>
  <c r="V174" i="14"/>
  <c r="V175" i="14"/>
  <c r="V176" i="14"/>
  <c r="V177" i="14"/>
  <c r="V178" i="14"/>
  <c r="V179" i="14"/>
  <c r="V180" i="14"/>
  <c r="V181" i="14"/>
  <c r="V182" i="14"/>
  <c r="V184" i="14"/>
  <c r="V190" i="14"/>
  <c r="V191" i="14"/>
  <c r="V192" i="14"/>
  <c r="V193" i="14"/>
  <c r="V194" i="14"/>
  <c r="V195" i="14"/>
  <c r="V196" i="14"/>
  <c r="V197" i="14"/>
  <c r="V198" i="14"/>
  <c r="V199" i="14"/>
  <c r="V200" i="14"/>
  <c r="V201" i="14"/>
  <c r="V202" i="14"/>
  <c r="V203" i="14"/>
  <c r="V204" i="14"/>
  <c r="V205" i="14"/>
  <c r="V206" i="14"/>
  <c r="V207" i="14"/>
  <c r="V208" i="14"/>
  <c r="V209" i="14"/>
  <c r="V210" i="14"/>
  <c r="V211" i="14"/>
  <c r="V212" i="14"/>
  <c r="V213" i="14"/>
  <c r="V214" i="14"/>
  <c r="V215" i="14"/>
  <c r="V216" i="14"/>
  <c r="V217" i="14"/>
  <c r="V218" i="14"/>
  <c r="V219" i="14"/>
  <c r="V220" i="14"/>
  <c r="V221" i="14"/>
  <c r="V222" i="14"/>
  <c r="V223" i="14"/>
  <c r="V224" i="14"/>
  <c r="V226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49" i="14"/>
  <c r="V250" i="14"/>
  <c r="V251" i="14"/>
  <c r="V252" i="14"/>
  <c r="V253" i="14"/>
  <c r="V254" i="14"/>
  <c r="V255" i="14"/>
  <c r="V256" i="14"/>
  <c r="V257" i="14"/>
  <c r="V258" i="14"/>
  <c r="V259" i="14"/>
  <c r="V260" i="14"/>
  <c r="V261" i="14"/>
  <c r="V262" i="14"/>
  <c r="V263" i="14"/>
  <c r="V264" i="14"/>
  <c r="V265" i="14"/>
  <c r="V266" i="14"/>
  <c r="V268" i="14"/>
  <c r="V270" i="14"/>
  <c r="R78" i="21"/>
  <c r="E78" i="21"/>
  <c r="F79" i="21"/>
  <c r="J161" i="17"/>
  <c r="J165" i="17"/>
  <c r="J166" i="17"/>
  <c r="F153" i="21"/>
  <c r="G91" i="21"/>
  <c r="K107" i="17"/>
  <c r="K117" i="17"/>
  <c r="K118" i="17"/>
  <c r="K120" i="17"/>
  <c r="K129" i="17"/>
  <c r="K130" i="17"/>
  <c r="K133" i="17"/>
  <c r="K134" i="17"/>
  <c r="K137" i="17"/>
  <c r="K141" i="17"/>
  <c r="K142" i="17"/>
  <c r="K143" i="17"/>
  <c r="K144" i="17"/>
  <c r="K145" i="17"/>
  <c r="K148" i="17"/>
  <c r="K149" i="17"/>
  <c r="K150" i="17"/>
  <c r="K151" i="17"/>
  <c r="K152" i="17"/>
  <c r="G79" i="21"/>
  <c r="K161" i="17"/>
  <c r="K165" i="17"/>
  <c r="K166" i="17"/>
  <c r="G153" i="21"/>
  <c r="H91" i="21"/>
  <c r="L107" i="17"/>
  <c r="L117" i="17"/>
  <c r="L118" i="17"/>
  <c r="L120" i="17"/>
  <c r="L129" i="17"/>
  <c r="L130" i="17"/>
  <c r="L133" i="17"/>
  <c r="L134" i="17"/>
  <c r="L137" i="17"/>
  <c r="L141" i="17"/>
  <c r="L142" i="17"/>
  <c r="L143" i="17"/>
  <c r="L144" i="17"/>
  <c r="L145" i="17"/>
  <c r="L148" i="17"/>
  <c r="L149" i="17"/>
  <c r="L150" i="17"/>
  <c r="L151" i="17"/>
  <c r="L152" i="17"/>
  <c r="H79" i="21"/>
  <c r="L161" i="17"/>
  <c r="L165" i="17"/>
  <c r="L166" i="17"/>
  <c r="H153" i="21"/>
  <c r="I91" i="21"/>
  <c r="M107" i="17"/>
  <c r="M117" i="17"/>
  <c r="M118" i="17"/>
  <c r="M120" i="17"/>
  <c r="M129" i="17"/>
  <c r="M130" i="17"/>
  <c r="M133" i="17"/>
  <c r="M134" i="17"/>
  <c r="M137" i="17"/>
  <c r="M141" i="17"/>
  <c r="M142" i="17"/>
  <c r="M143" i="17"/>
  <c r="M144" i="17"/>
  <c r="M145" i="17"/>
  <c r="M148" i="17"/>
  <c r="M149" i="17"/>
  <c r="M150" i="17"/>
  <c r="M151" i="17"/>
  <c r="M152" i="17"/>
  <c r="I79" i="21"/>
  <c r="M161" i="17"/>
  <c r="M165" i="17"/>
  <c r="M166" i="17"/>
  <c r="I153" i="21"/>
  <c r="J91" i="21"/>
  <c r="N107" i="17"/>
  <c r="N117" i="17"/>
  <c r="N118" i="17"/>
  <c r="N120" i="17"/>
  <c r="N129" i="17"/>
  <c r="N130" i="17"/>
  <c r="N133" i="17"/>
  <c r="N134" i="17"/>
  <c r="N137" i="17"/>
  <c r="N141" i="17"/>
  <c r="N142" i="17"/>
  <c r="N143" i="17"/>
  <c r="N144" i="17"/>
  <c r="N145" i="17"/>
  <c r="N148" i="17"/>
  <c r="N149" i="17"/>
  <c r="N150" i="17"/>
  <c r="N151" i="17"/>
  <c r="N152" i="17"/>
  <c r="J79" i="21"/>
  <c r="N161" i="17"/>
  <c r="N165" i="17"/>
  <c r="N166" i="17"/>
  <c r="J153" i="21"/>
  <c r="K91" i="21"/>
  <c r="O107" i="17"/>
  <c r="O117" i="17"/>
  <c r="O118" i="17"/>
  <c r="O120" i="17"/>
  <c r="O129" i="17"/>
  <c r="O130" i="17"/>
  <c r="O133" i="17"/>
  <c r="O134" i="17"/>
  <c r="O137" i="17"/>
  <c r="O141" i="17"/>
  <c r="O142" i="17"/>
  <c r="O143" i="17"/>
  <c r="O144" i="17"/>
  <c r="O145" i="17"/>
  <c r="O148" i="17"/>
  <c r="O149" i="17"/>
  <c r="O150" i="17"/>
  <c r="O151" i="17"/>
  <c r="O152" i="17"/>
  <c r="K79" i="21"/>
  <c r="O161" i="17"/>
  <c r="O165" i="17"/>
  <c r="O166" i="17"/>
  <c r="K153" i="21"/>
  <c r="L91" i="21"/>
  <c r="P107" i="17"/>
  <c r="P117" i="17"/>
  <c r="P118" i="17"/>
  <c r="P120" i="17"/>
  <c r="P129" i="17"/>
  <c r="P130" i="17"/>
  <c r="P133" i="17"/>
  <c r="P134" i="17"/>
  <c r="P137" i="17"/>
  <c r="P141" i="17"/>
  <c r="P142" i="17"/>
  <c r="P143" i="17"/>
  <c r="P144" i="17"/>
  <c r="P145" i="17"/>
  <c r="P148" i="17"/>
  <c r="P149" i="17"/>
  <c r="P150" i="17"/>
  <c r="P151" i="17"/>
  <c r="P152" i="17"/>
  <c r="L79" i="21"/>
  <c r="P161" i="17"/>
  <c r="P165" i="17"/>
  <c r="P166" i="17"/>
  <c r="L153" i="21"/>
  <c r="M91" i="21"/>
  <c r="Q107" i="17"/>
  <c r="Q117" i="17"/>
  <c r="Q118" i="17"/>
  <c r="Q120" i="17"/>
  <c r="Q129" i="17"/>
  <c r="Q130" i="17"/>
  <c r="Q133" i="17"/>
  <c r="Q134" i="17"/>
  <c r="Q137" i="17"/>
  <c r="Q141" i="17"/>
  <c r="Q142" i="17"/>
  <c r="Q143" i="17"/>
  <c r="Q144" i="17"/>
  <c r="Q145" i="17"/>
  <c r="Q148" i="17"/>
  <c r="Q149" i="17"/>
  <c r="Q150" i="17"/>
  <c r="Q151" i="17"/>
  <c r="Q152" i="17"/>
  <c r="M79" i="21"/>
  <c r="Q161" i="17"/>
  <c r="Q165" i="17"/>
  <c r="Q166" i="17"/>
  <c r="M153" i="21"/>
  <c r="N91" i="21"/>
  <c r="R107" i="17"/>
  <c r="R117" i="17"/>
  <c r="R118" i="17"/>
  <c r="R120" i="17"/>
  <c r="R129" i="17"/>
  <c r="R130" i="17"/>
  <c r="R133" i="17"/>
  <c r="R134" i="17"/>
  <c r="R137" i="17"/>
  <c r="R141" i="17"/>
  <c r="R142" i="17"/>
  <c r="R143" i="17"/>
  <c r="R144" i="17"/>
  <c r="R145" i="17"/>
  <c r="R148" i="17"/>
  <c r="R149" i="17"/>
  <c r="R150" i="17"/>
  <c r="R151" i="17"/>
  <c r="R152" i="17"/>
  <c r="N79" i="21"/>
  <c r="R161" i="17"/>
  <c r="R165" i="17"/>
  <c r="R166" i="17"/>
  <c r="N153" i="21"/>
  <c r="O91" i="21"/>
  <c r="S107" i="17"/>
  <c r="S117" i="17"/>
  <c r="S118" i="17"/>
  <c r="S120" i="17"/>
  <c r="S129" i="17"/>
  <c r="S130" i="17"/>
  <c r="S133" i="17"/>
  <c r="S134" i="17"/>
  <c r="S137" i="17"/>
  <c r="S141" i="17"/>
  <c r="S142" i="17"/>
  <c r="S143" i="17"/>
  <c r="S144" i="17"/>
  <c r="S145" i="17"/>
  <c r="S148" i="17"/>
  <c r="S149" i="17"/>
  <c r="S150" i="17"/>
  <c r="S151" i="17"/>
  <c r="S152" i="17"/>
  <c r="O79" i="21"/>
  <c r="S161" i="17"/>
  <c r="S165" i="17"/>
  <c r="S166" i="17"/>
  <c r="O153" i="21"/>
  <c r="P91" i="21"/>
  <c r="T107" i="17"/>
  <c r="T117" i="17"/>
  <c r="T118" i="17"/>
  <c r="T120" i="17"/>
  <c r="T129" i="17"/>
  <c r="T130" i="17"/>
  <c r="T133" i="17"/>
  <c r="T134" i="17"/>
  <c r="T137" i="17"/>
  <c r="T141" i="17"/>
  <c r="T142" i="17"/>
  <c r="T143" i="17"/>
  <c r="T144" i="17"/>
  <c r="T145" i="17"/>
  <c r="T148" i="17"/>
  <c r="T149" i="17"/>
  <c r="T150" i="17"/>
  <c r="T151" i="17"/>
  <c r="T152" i="17"/>
  <c r="P79" i="21"/>
  <c r="T161" i="17"/>
  <c r="T165" i="17"/>
  <c r="T166" i="17"/>
  <c r="P153" i="21"/>
  <c r="Q91" i="21"/>
  <c r="U107" i="17"/>
  <c r="U117" i="17"/>
  <c r="U118" i="17"/>
  <c r="U120" i="17"/>
  <c r="U129" i="17"/>
  <c r="U130" i="17"/>
  <c r="U133" i="17"/>
  <c r="U134" i="17"/>
  <c r="U137" i="17"/>
  <c r="U141" i="17"/>
  <c r="U142" i="17"/>
  <c r="U143" i="17"/>
  <c r="U144" i="17"/>
  <c r="U145" i="17"/>
  <c r="U148" i="17"/>
  <c r="U149" i="17"/>
  <c r="U150" i="17"/>
  <c r="U151" i="17"/>
  <c r="U152" i="17"/>
  <c r="Q79" i="21"/>
  <c r="U161" i="17"/>
  <c r="U165" i="17"/>
  <c r="U166" i="17"/>
  <c r="Q153" i="21"/>
  <c r="R91" i="21"/>
  <c r="V107" i="17"/>
  <c r="V117" i="17"/>
  <c r="V118" i="17"/>
  <c r="V120" i="17"/>
  <c r="V129" i="17"/>
  <c r="V130" i="17"/>
  <c r="V133" i="17"/>
  <c r="V134" i="17"/>
  <c r="V137" i="17"/>
  <c r="V141" i="17"/>
  <c r="V142" i="17"/>
  <c r="V143" i="17"/>
  <c r="V144" i="17"/>
  <c r="V145" i="17"/>
  <c r="V148" i="17"/>
  <c r="V149" i="17"/>
  <c r="V150" i="17"/>
  <c r="V151" i="17"/>
  <c r="V152" i="17"/>
  <c r="R79" i="21"/>
  <c r="V161" i="17"/>
  <c r="V165" i="17"/>
  <c r="V166" i="17"/>
  <c r="R153" i="21"/>
  <c r="E153" i="21"/>
  <c r="F154" i="21"/>
  <c r="J156" i="17"/>
  <c r="J157" i="17"/>
  <c r="J158" i="17"/>
  <c r="J159" i="17"/>
  <c r="J160" i="17"/>
  <c r="J162" i="17"/>
  <c r="J163" i="17"/>
  <c r="J164" i="17"/>
  <c r="J167" i="17"/>
  <c r="J168" i="17"/>
  <c r="J170" i="17"/>
  <c r="J171" i="17"/>
  <c r="J135" i="17"/>
  <c r="J136" i="17"/>
  <c r="J138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6" i="17"/>
  <c r="J97" i="17"/>
  <c r="J98" i="17"/>
  <c r="J99" i="17"/>
  <c r="J100" i="17"/>
  <c r="J101" i="17"/>
  <c r="J102" i="17"/>
  <c r="J103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1" i="17"/>
  <c r="J72" i="17"/>
  <c r="J73" i="17"/>
  <c r="J74" i="17"/>
  <c r="J75" i="17"/>
  <c r="J76" i="17"/>
  <c r="J77" i="17"/>
  <c r="J78" i="17"/>
  <c r="J79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2" i="17"/>
  <c r="J53" i="17"/>
  <c r="J14" i="17"/>
  <c r="J15" i="17"/>
  <c r="J16" i="17"/>
  <c r="J17" i="17"/>
  <c r="J18" i="17"/>
  <c r="J19" i="17"/>
  <c r="J20" i="17"/>
  <c r="J21" i="17"/>
  <c r="J23" i="17"/>
  <c r="J24" i="17"/>
  <c r="J25" i="17"/>
  <c r="J26" i="17"/>
  <c r="J27" i="17"/>
  <c r="J28" i="17"/>
  <c r="J29" i="17"/>
  <c r="J30" i="17"/>
  <c r="J31" i="17"/>
  <c r="J173" i="17"/>
  <c r="F63" i="21"/>
  <c r="G154" i="21"/>
  <c r="K156" i="17"/>
  <c r="K157" i="17"/>
  <c r="K158" i="17"/>
  <c r="K159" i="17"/>
  <c r="K160" i="17"/>
  <c r="K162" i="17"/>
  <c r="K163" i="17"/>
  <c r="K164" i="17"/>
  <c r="K167" i="17"/>
  <c r="K168" i="17"/>
  <c r="K170" i="17"/>
  <c r="K171" i="17"/>
  <c r="K135" i="17"/>
  <c r="K136" i="17"/>
  <c r="K138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6" i="17"/>
  <c r="K97" i="17"/>
  <c r="K98" i="17"/>
  <c r="K99" i="17"/>
  <c r="K100" i="17"/>
  <c r="K101" i="17"/>
  <c r="K102" i="17"/>
  <c r="K103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1" i="17"/>
  <c r="K72" i="17"/>
  <c r="K73" i="17"/>
  <c r="K74" i="17"/>
  <c r="K75" i="17"/>
  <c r="K76" i="17"/>
  <c r="K77" i="17"/>
  <c r="K78" i="17"/>
  <c r="K79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2" i="17"/>
  <c r="K53" i="17"/>
  <c r="K14" i="17"/>
  <c r="K15" i="17"/>
  <c r="K16" i="17"/>
  <c r="K17" i="17"/>
  <c r="K18" i="17"/>
  <c r="K19" i="17"/>
  <c r="K20" i="17"/>
  <c r="K21" i="17"/>
  <c r="K23" i="17"/>
  <c r="K24" i="17"/>
  <c r="K25" i="17"/>
  <c r="K26" i="17"/>
  <c r="K27" i="17"/>
  <c r="K28" i="17"/>
  <c r="K29" i="17"/>
  <c r="K30" i="17"/>
  <c r="K31" i="17"/>
  <c r="K173" i="17"/>
  <c r="G63" i="21"/>
  <c r="H154" i="21"/>
  <c r="L156" i="17"/>
  <c r="L157" i="17"/>
  <c r="L158" i="17"/>
  <c r="L159" i="17"/>
  <c r="L160" i="17"/>
  <c r="L162" i="17"/>
  <c r="L163" i="17"/>
  <c r="L164" i="17"/>
  <c r="L167" i="17"/>
  <c r="L168" i="17"/>
  <c r="L170" i="17"/>
  <c r="L171" i="17"/>
  <c r="L135" i="17"/>
  <c r="L136" i="17"/>
  <c r="L138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6" i="17"/>
  <c r="L97" i="17"/>
  <c r="L98" i="17"/>
  <c r="L99" i="17"/>
  <c r="L100" i="17"/>
  <c r="L101" i="17"/>
  <c r="L102" i="17"/>
  <c r="L103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1" i="17"/>
  <c r="L72" i="17"/>
  <c r="L73" i="17"/>
  <c r="L74" i="17"/>
  <c r="L75" i="17"/>
  <c r="L76" i="17"/>
  <c r="L77" i="17"/>
  <c r="L78" i="17"/>
  <c r="L79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2" i="17"/>
  <c r="L53" i="17"/>
  <c r="L14" i="17"/>
  <c r="L15" i="17"/>
  <c r="L16" i="17"/>
  <c r="L17" i="17"/>
  <c r="L18" i="17"/>
  <c r="L19" i="17"/>
  <c r="L20" i="17"/>
  <c r="L21" i="17"/>
  <c r="L23" i="17"/>
  <c r="L24" i="17"/>
  <c r="L25" i="17"/>
  <c r="L26" i="17"/>
  <c r="L27" i="17"/>
  <c r="L28" i="17"/>
  <c r="L29" i="17"/>
  <c r="L30" i="17"/>
  <c r="L31" i="17"/>
  <c r="L173" i="17"/>
  <c r="H63" i="21"/>
  <c r="I154" i="21"/>
  <c r="M156" i="17"/>
  <c r="M157" i="17"/>
  <c r="M158" i="17"/>
  <c r="M159" i="17"/>
  <c r="M160" i="17"/>
  <c r="M162" i="17"/>
  <c r="M163" i="17"/>
  <c r="M164" i="17"/>
  <c r="M167" i="17"/>
  <c r="M168" i="17"/>
  <c r="M170" i="17"/>
  <c r="M171" i="17"/>
  <c r="M135" i="17"/>
  <c r="M136" i="17"/>
  <c r="M138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6" i="17"/>
  <c r="M97" i="17"/>
  <c r="M98" i="17"/>
  <c r="M99" i="17"/>
  <c r="M100" i="17"/>
  <c r="M101" i="17"/>
  <c r="M102" i="17"/>
  <c r="M103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1" i="17"/>
  <c r="M72" i="17"/>
  <c r="M73" i="17"/>
  <c r="M74" i="17"/>
  <c r="M75" i="17"/>
  <c r="M76" i="17"/>
  <c r="M77" i="17"/>
  <c r="M78" i="17"/>
  <c r="M79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2" i="17"/>
  <c r="M53" i="17"/>
  <c r="M14" i="17"/>
  <c r="M15" i="17"/>
  <c r="M16" i="17"/>
  <c r="M17" i="17"/>
  <c r="M18" i="17"/>
  <c r="M19" i="17"/>
  <c r="M20" i="17"/>
  <c r="M21" i="17"/>
  <c r="M23" i="17"/>
  <c r="M24" i="17"/>
  <c r="M25" i="17"/>
  <c r="M26" i="17"/>
  <c r="M27" i="17"/>
  <c r="M28" i="17"/>
  <c r="M29" i="17"/>
  <c r="M30" i="17"/>
  <c r="M31" i="17"/>
  <c r="M173" i="17"/>
  <c r="I63" i="21"/>
  <c r="J154" i="21"/>
  <c r="N156" i="17"/>
  <c r="N157" i="17"/>
  <c r="N158" i="17"/>
  <c r="N159" i="17"/>
  <c r="N160" i="17"/>
  <c r="N162" i="17"/>
  <c r="N163" i="17"/>
  <c r="N164" i="17"/>
  <c r="N167" i="17"/>
  <c r="N168" i="17"/>
  <c r="N170" i="17"/>
  <c r="N171" i="17"/>
  <c r="N135" i="17"/>
  <c r="N136" i="17"/>
  <c r="N138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6" i="17"/>
  <c r="N97" i="17"/>
  <c r="N98" i="17"/>
  <c r="N99" i="17"/>
  <c r="N100" i="17"/>
  <c r="N101" i="17"/>
  <c r="N102" i="17"/>
  <c r="N103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1" i="17"/>
  <c r="N72" i="17"/>
  <c r="N73" i="17"/>
  <c r="N74" i="17"/>
  <c r="N75" i="17"/>
  <c r="N76" i="17"/>
  <c r="N77" i="17"/>
  <c r="N78" i="17"/>
  <c r="N79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2" i="17"/>
  <c r="N53" i="17"/>
  <c r="N14" i="17"/>
  <c r="N15" i="17"/>
  <c r="N16" i="17"/>
  <c r="N17" i="17"/>
  <c r="N18" i="17"/>
  <c r="N19" i="17"/>
  <c r="N20" i="17"/>
  <c r="N21" i="17"/>
  <c r="N23" i="17"/>
  <c r="N24" i="17"/>
  <c r="N25" i="17"/>
  <c r="N26" i="17"/>
  <c r="N27" i="17"/>
  <c r="N28" i="17"/>
  <c r="N29" i="17"/>
  <c r="N30" i="17"/>
  <c r="N31" i="17"/>
  <c r="N173" i="17"/>
  <c r="J63" i="21"/>
  <c r="K154" i="21"/>
  <c r="O156" i="17"/>
  <c r="O157" i="17"/>
  <c r="O158" i="17"/>
  <c r="O159" i="17"/>
  <c r="O160" i="17"/>
  <c r="O162" i="17"/>
  <c r="O163" i="17"/>
  <c r="O164" i="17"/>
  <c r="O167" i="17"/>
  <c r="O168" i="17"/>
  <c r="O170" i="17"/>
  <c r="O171" i="17"/>
  <c r="O135" i="17"/>
  <c r="O136" i="17"/>
  <c r="O138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6" i="17"/>
  <c r="O97" i="17"/>
  <c r="O98" i="17"/>
  <c r="O99" i="17"/>
  <c r="O100" i="17"/>
  <c r="O101" i="17"/>
  <c r="O102" i="17"/>
  <c r="O103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1" i="17"/>
  <c r="O72" i="17"/>
  <c r="O73" i="17"/>
  <c r="O74" i="17"/>
  <c r="O75" i="17"/>
  <c r="O76" i="17"/>
  <c r="O77" i="17"/>
  <c r="O78" i="17"/>
  <c r="O79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2" i="17"/>
  <c r="O53" i="17"/>
  <c r="O14" i="17"/>
  <c r="O15" i="17"/>
  <c r="O16" i="17"/>
  <c r="O17" i="17"/>
  <c r="O18" i="17"/>
  <c r="O19" i="17"/>
  <c r="O20" i="17"/>
  <c r="O21" i="17"/>
  <c r="O23" i="17"/>
  <c r="O24" i="17"/>
  <c r="O25" i="17"/>
  <c r="O26" i="17"/>
  <c r="O27" i="17"/>
  <c r="O28" i="17"/>
  <c r="O29" i="17"/>
  <c r="O30" i="17"/>
  <c r="O31" i="17"/>
  <c r="O173" i="17"/>
  <c r="K63" i="21"/>
  <c r="L154" i="21"/>
  <c r="P156" i="17"/>
  <c r="P157" i="17"/>
  <c r="P158" i="17"/>
  <c r="P159" i="17"/>
  <c r="P160" i="17"/>
  <c r="P162" i="17"/>
  <c r="P163" i="17"/>
  <c r="P164" i="17"/>
  <c r="P167" i="17"/>
  <c r="P168" i="17"/>
  <c r="P170" i="17"/>
  <c r="P171" i="17"/>
  <c r="P135" i="17"/>
  <c r="P136" i="17"/>
  <c r="P138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6" i="17"/>
  <c r="P97" i="17"/>
  <c r="P98" i="17"/>
  <c r="P99" i="17"/>
  <c r="P100" i="17"/>
  <c r="P101" i="17"/>
  <c r="P102" i="17"/>
  <c r="P103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1" i="17"/>
  <c r="P72" i="17"/>
  <c r="P73" i="17"/>
  <c r="P74" i="17"/>
  <c r="P75" i="17"/>
  <c r="P76" i="17"/>
  <c r="P77" i="17"/>
  <c r="P78" i="17"/>
  <c r="P79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2" i="17"/>
  <c r="P53" i="17"/>
  <c r="P14" i="17"/>
  <c r="P15" i="17"/>
  <c r="P16" i="17"/>
  <c r="P17" i="17"/>
  <c r="P18" i="17"/>
  <c r="P19" i="17"/>
  <c r="P20" i="17"/>
  <c r="P21" i="17"/>
  <c r="P23" i="17"/>
  <c r="P24" i="17"/>
  <c r="P25" i="17"/>
  <c r="P26" i="17"/>
  <c r="P27" i="17"/>
  <c r="P28" i="17"/>
  <c r="P29" i="17"/>
  <c r="P30" i="17"/>
  <c r="P31" i="17"/>
  <c r="P173" i="17"/>
  <c r="L63" i="21"/>
  <c r="M154" i="21"/>
  <c r="Q156" i="17"/>
  <c r="Q157" i="17"/>
  <c r="Q158" i="17"/>
  <c r="Q159" i="17"/>
  <c r="Q160" i="17"/>
  <c r="Q162" i="17"/>
  <c r="Q163" i="17"/>
  <c r="Q164" i="17"/>
  <c r="Q167" i="17"/>
  <c r="Q168" i="17"/>
  <c r="Q170" i="17"/>
  <c r="Q171" i="17"/>
  <c r="Q135" i="17"/>
  <c r="Q136" i="17"/>
  <c r="Q138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6" i="17"/>
  <c r="Q97" i="17"/>
  <c r="Q98" i="17"/>
  <c r="Q99" i="17"/>
  <c r="Q100" i="17"/>
  <c r="Q101" i="17"/>
  <c r="Q102" i="17"/>
  <c r="Q103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1" i="17"/>
  <c r="Q72" i="17"/>
  <c r="Q73" i="17"/>
  <c r="Q74" i="17"/>
  <c r="Q75" i="17"/>
  <c r="Q76" i="17"/>
  <c r="Q77" i="17"/>
  <c r="Q78" i="17"/>
  <c r="Q79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2" i="17"/>
  <c r="Q53" i="17"/>
  <c r="Q14" i="17"/>
  <c r="Q15" i="17"/>
  <c r="Q16" i="17"/>
  <c r="Q17" i="17"/>
  <c r="Q18" i="17"/>
  <c r="Q19" i="17"/>
  <c r="Q20" i="17"/>
  <c r="Q21" i="17"/>
  <c r="Q23" i="17"/>
  <c r="Q24" i="17"/>
  <c r="Q25" i="17"/>
  <c r="Q26" i="17"/>
  <c r="Q27" i="17"/>
  <c r="Q28" i="17"/>
  <c r="Q29" i="17"/>
  <c r="Q30" i="17"/>
  <c r="Q31" i="17"/>
  <c r="Q173" i="17"/>
  <c r="M63" i="21"/>
  <c r="N154" i="21"/>
  <c r="R156" i="17"/>
  <c r="R157" i="17"/>
  <c r="R158" i="17"/>
  <c r="R159" i="17"/>
  <c r="R160" i="17"/>
  <c r="R162" i="17"/>
  <c r="R163" i="17"/>
  <c r="R164" i="17"/>
  <c r="R167" i="17"/>
  <c r="R168" i="17"/>
  <c r="R170" i="17"/>
  <c r="R171" i="17"/>
  <c r="R135" i="17"/>
  <c r="R136" i="17"/>
  <c r="R138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6" i="17"/>
  <c r="R97" i="17"/>
  <c r="R98" i="17"/>
  <c r="R99" i="17"/>
  <c r="R100" i="17"/>
  <c r="R101" i="17"/>
  <c r="R102" i="17"/>
  <c r="R103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1" i="17"/>
  <c r="R72" i="17"/>
  <c r="R73" i="17"/>
  <c r="R74" i="17"/>
  <c r="R75" i="17"/>
  <c r="R76" i="17"/>
  <c r="R77" i="17"/>
  <c r="R78" i="17"/>
  <c r="R79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2" i="17"/>
  <c r="R53" i="17"/>
  <c r="R14" i="17"/>
  <c r="R15" i="17"/>
  <c r="R16" i="17"/>
  <c r="R17" i="17"/>
  <c r="R18" i="17"/>
  <c r="R19" i="17"/>
  <c r="R20" i="17"/>
  <c r="R21" i="17"/>
  <c r="R23" i="17"/>
  <c r="R24" i="17"/>
  <c r="R25" i="17"/>
  <c r="R26" i="17"/>
  <c r="R27" i="17"/>
  <c r="R28" i="17"/>
  <c r="R29" i="17"/>
  <c r="R30" i="17"/>
  <c r="R31" i="17"/>
  <c r="R173" i="17"/>
  <c r="N63" i="21"/>
  <c r="O154" i="21"/>
  <c r="S156" i="17"/>
  <c r="S157" i="17"/>
  <c r="S158" i="17"/>
  <c r="S159" i="17"/>
  <c r="S160" i="17"/>
  <c r="S162" i="17"/>
  <c r="S163" i="17"/>
  <c r="S164" i="17"/>
  <c r="S167" i="17"/>
  <c r="S168" i="17"/>
  <c r="S170" i="17"/>
  <c r="S171" i="17"/>
  <c r="S135" i="17"/>
  <c r="S136" i="17"/>
  <c r="S138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6" i="17"/>
  <c r="S97" i="17"/>
  <c r="S98" i="17"/>
  <c r="S99" i="17"/>
  <c r="S100" i="17"/>
  <c r="S101" i="17"/>
  <c r="S102" i="17"/>
  <c r="S103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1" i="17"/>
  <c r="S72" i="17"/>
  <c r="S73" i="17"/>
  <c r="S74" i="17"/>
  <c r="S75" i="17"/>
  <c r="S76" i="17"/>
  <c r="S77" i="17"/>
  <c r="S78" i="17"/>
  <c r="S79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2" i="17"/>
  <c r="S53" i="17"/>
  <c r="S14" i="17"/>
  <c r="S15" i="17"/>
  <c r="S16" i="17"/>
  <c r="S17" i="17"/>
  <c r="S18" i="17"/>
  <c r="S19" i="17"/>
  <c r="S20" i="17"/>
  <c r="S21" i="17"/>
  <c r="S23" i="17"/>
  <c r="S24" i="17"/>
  <c r="S25" i="17"/>
  <c r="S26" i="17"/>
  <c r="S27" i="17"/>
  <c r="S28" i="17"/>
  <c r="S29" i="17"/>
  <c r="S30" i="17"/>
  <c r="S31" i="17"/>
  <c r="S173" i="17"/>
  <c r="O63" i="21"/>
  <c r="P154" i="21"/>
  <c r="T156" i="17"/>
  <c r="T157" i="17"/>
  <c r="T158" i="17"/>
  <c r="T159" i="17"/>
  <c r="T160" i="17"/>
  <c r="T162" i="17"/>
  <c r="T163" i="17"/>
  <c r="T164" i="17"/>
  <c r="T167" i="17"/>
  <c r="T168" i="17"/>
  <c r="T170" i="17"/>
  <c r="T171" i="17"/>
  <c r="T135" i="17"/>
  <c r="T136" i="17"/>
  <c r="T138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6" i="17"/>
  <c r="T97" i="17"/>
  <c r="T98" i="17"/>
  <c r="T99" i="17"/>
  <c r="T100" i="17"/>
  <c r="T101" i="17"/>
  <c r="T102" i="17"/>
  <c r="T103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1" i="17"/>
  <c r="T72" i="17"/>
  <c r="T73" i="17"/>
  <c r="T74" i="17"/>
  <c r="T75" i="17"/>
  <c r="T76" i="17"/>
  <c r="T77" i="17"/>
  <c r="T78" i="17"/>
  <c r="T79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2" i="17"/>
  <c r="T53" i="17"/>
  <c r="T14" i="17"/>
  <c r="T15" i="17"/>
  <c r="T16" i="17"/>
  <c r="T17" i="17"/>
  <c r="T18" i="17"/>
  <c r="T19" i="17"/>
  <c r="T20" i="17"/>
  <c r="T21" i="17"/>
  <c r="T23" i="17"/>
  <c r="T24" i="17"/>
  <c r="T25" i="17"/>
  <c r="T26" i="17"/>
  <c r="T27" i="17"/>
  <c r="T28" i="17"/>
  <c r="T29" i="17"/>
  <c r="T30" i="17"/>
  <c r="T31" i="17"/>
  <c r="T173" i="17"/>
  <c r="P63" i="21"/>
  <c r="Q154" i="21"/>
  <c r="U156" i="17"/>
  <c r="U157" i="17"/>
  <c r="U158" i="17"/>
  <c r="U159" i="17"/>
  <c r="U160" i="17"/>
  <c r="U162" i="17"/>
  <c r="U163" i="17"/>
  <c r="U164" i="17"/>
  <c r="U167" i="17"/>
  <c r="U168" i="17"/>
  <c r="U170" i="17"/>
  <c r="U171" i="17"/>
  <c r="U135" i="17"/>
  <c r="U136" i="17"/>
  <c r="U138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6" i="17"/>
  <c r="U97" i="17"/>
  <c r="U98" i="17"/>
  <c r="U99" i="17"/>
  <c r="U100" i="17"/>
  <c r="U101" i="17"/>
  <c r="U102" i="17"/>
  <c r="U103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1" i="17"/>
  <c r="U72" i="17"/>
  <c r="U73" i="17"/>
  <c r="U74" i="17"/>
  <c r="U75" i="17"/>
  <c r="U76" i="17"/>
  <c r="U77" i="17"/>
  <c r="U78" i="17"/>
  <c r="U79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2" i="17"/>
  <c r="U53" i="17"/>
  <c r="U14" i="17"/>
  <c r="U15" i="17"/>
  <c r="U16" i="17"/>
  <c r="U17" i="17"/>
  <c r="U18" i="17"/>
  <c r="U19" i="17"/>
  <c r="U20" i="17"/>
  <c r="U21" i="17"/>
  <c r="U23" i="17"/>
  <c r="U24" i="17"/>
  <c r="U25" i="17"/>
  <c r="U26" i="17"/>
  <c r="U27" i="17"/>
  <c r="U28" i="17"/>
  <c r="U29" i="17"/>
  <c r="U30" i="17"/>
  <c r="U31" i="17"/>
  <c r="U173" i="17"/>
  <c r="Q63" i="21"/>
  <c r="R154" i="21"/>
  <c r="V156" i="17"/>
  <c r="V157" i="17"/>
  <c r="V158" i="17"/>
  <c r="V159" i="17"/>
  <c r="V160" i="17"/>
  <c r="V162" i="17"/>
  <c r="V163" i="17"/>
  <c r="V164" i="17"/>
  <c r="V167" i="17"/>
  <c r="V168" i="17"/>
  <c r="V170" i="17"/>
  <c r="V171" i="17"/>
  <c r="V135" i="17"/>
  <c r="V136" i="17"/>
  <c r="V138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6" i="17"/>
  <c r="V97" i="17"/>
  <c r="V98" i="17"/>
  <c r="V99" i="17"/>
  <c r="V100" i="17"/>
  <c r="V101" i="17"/>
  <c r="V102" i="17"/>
  <c r="V103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1" i="17"/>
  <c r="V72" i="17"/>
  <c r="V73" i="17"/>
  <c r="V74" i="17"/>
  <c r="V75" i="17"/>
  <c r="V76" i="17"/>
  <c r="V77" i="17"/>
  <c r="V78" i="17"/>
  <c r="V79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2" i="17"/>
  <c r="V53" i="17"/>
  <c r="V14" i="17"/>
  <c r="V15" i="17"/>
  <c r="V16" i="17"/>
  <c r="V17" i="17"/>
  <c r="V18" i="17"/>
  <c r="V19" i="17"/>
  <c r="V20" i="17"/>
  <c r="V21" i="17"/>
  <c r="V23" i="17"/>
  <c r="V24" i="17"/>
  <c r="V25" i="17"/>
  <c r="V26" i="17"/>
  <c r="V27" i="17"/>
  <c r="V28" i="17"/>
  <c r="V29" i="17"/>
  <c r="V30" i="17"/>
  <c r="V31" i="17"/>
  <c r="V173" i="17"/>
  <c r="R63" i="21"/>
  <c r="E63" i="21"/>
  <c r="F64" i="21"/>
  <c r="I14" i="15"/>
  <c r="I15" i="15"/>
  <c r="I16" i="15"/>
  <c r="I17" i="15"/>
  <c r="I18" i="15"/>
  <c r="I19" i="15"/>
  <c r="I20" i="15"/>
  <c r="I21" i="15"/>
  <c r="I22" i="15"/>
  <c r="I23" i="15"/>
  <c r="I24" i="15"/>
  <c r="I26" i="15"/>
  <c r="I31" i="15"/>
  <c r="I32" i="15"/>
  <c r="I33" i="15"/>
  <c r="I34" i="15"/>
  <c r="I35" i="15"/>
  <c r="I36" i="15"/>
  <c r="I37" i="15"/>
  <c r="I38" i="15"/>
  <c r="I39" i="15"/>
  <c r="I41" i="15"/>
  <c r="I44" i="15"/>
  <c r="H13" i="4"/>
  <c r="F194" i="21"/>
  <c r="G64" i="21"/>
  <c r="J14" i="15"/>
  <c r="J15" i="15"/>
  <c r="J16" i="15"/>
  <c r="J17" i="15"/>
  <c r="J18" i="15"/>
  <c r="J19" i="15"/>
  <c r="J20" i="15"/>
  <c r="J21" i="15"/>
  <c r="J22" i="15"/>
  <c r="J23" i="15"/>
  <c r="J24" i="15"/>
  <c r="J26" i="15"/>
  <c r="J31" i="15"/>
  <c r="J32" i="15"/>
  <c r="J33" i="15"/>
  <c r="J34" i="15"/>
  <c r="J35" i="15"/>
  <c r="J36" i="15"/>
  <c r="J37" i="15"/>
  <c r="J38" i="15"/>
  <c r="J39" i="15"/>
  <c r="J41" i="15"/>
  <c r="J44" i="15"/>
  <c r="I13" i="4"/>
  <c r="G194" i="21"/>
  <c r="H64" i="21"/>
  <c r="K14" i="15"/>
  <c r="K15" i="15"/>
  <c r="K16" i="15"/>
  <c r="K17" i="15"/>
  <c r="K18" i="15"/>
  <c r="K19" i="15"/>
  <c r="K20" i="15"/>
  <c r="K21" i="15"/>
  <c r="K22" i="15"/>
  <c r="K23" i="15"/>
  <c r="K24" i="15"/>
  <c r="K26" i="15"/>
  <c r="K31" i="15"/>
  <c r="K32" i="15"/>
  <c r="K33" i="15"/>
  <c r="K34" i="15"/>
  <c r="K35" i="15"/>
  <c r="K36" i="15"/>
  <c r="K37" i="15"/>
  <c r="K38" i="15"/>
  <c r="K39" i="15"/>
  <c r="K41" i="15"/>
  <c r="K44" i="15"/>
  <c r="J13" i="4"/>
  <c r="H194" i="21"/>
  <c r="I64" i="21"/>
  <c r="L14" i="15"/>
  <c r="L15" i="15"/>
  <c r="L16" i="15"/>
  <c r="L17" i="15"/>
  <c r="L18" i="15"/>
  <c r="L19" i="15"/>
  <c r="L20" i="15"/>
  <c r="L21" i="15"/>
  <c r="L22" i="15"/>
  <c r="L23" i="15"/>
  <c r="L24" i="15"/>
  <c r="L26" i="15"/>
  <c r="L31" i="15"/>
  <c r="L32" i="15"/>
  <c r="L33" i="15"/>
  <c r="L34" i="15"/>
  <c r="L35" i="15"/>
  <c r="L36" i="15"/>
  <c r="L37" i="15"/>
  <c r="L38" i="15"/>
  <c r="L39" i="15"/>
  <c r="L41" i="15"/>
  <c r="L44" i="15"/>
  <c r="K13" i="4"/>
  <c r="I194" i="21"/>
  <c r="J64" i="21"/>
  <c r="M14" i="15"/>
  <c r="M15" i="15"/>
  <c r="M16" i="15"/>
  <c r="M17" i="15"/>
  <c r="M18" i="15"/>
  <c r="M19" i="15"/>
  <c r="M20" i="15"/>
  <c r="M21" i="15"/>
  <c r="M22" i="15"/>
  <c r="M23" i="15"/>
  <c r="M24" i="15"/>
  <c r="M26" i="15"/>
  <c r="M31" i="15"/>
  <c r="M32" i="15"/>
  <c r="M33" i="15"/>
  <c r="M34" i="15"/>
  <c r="M35" i="15"/>
  <c r="M36" i="15"/>
  <c r="M37" i="15"/>
  <c r="M38" i="15"/>
  <c r="M39" i="15"/>
  <c r="M41" i="15"/>
  <c r="M44" i="15"/>
  <c r="L13" i="4"/>
  <c r="J194" i="21"/>
  <c r="K64" i="21"/>
  <c r="N14" i="15"/>
  <c r="N15" i="15"/>
  <c r="N16" i="15"/>
  <c r="N17" i="15"/>
  <c r="N18" i="15"/>
  <c r="N19" i="15"/>
  <c r="N20" i="15"/>
  <c r="N21" i="15"/>
  <c r="N22" i="15"/>
  <c r="N23" i="15"/>
  <c r="N24" i="15"/>
  <c r="N26" i="15"/>
  <c r="N31" i="15"/>
  <c r="N32" i="15"/>
  <c r="N33" i="15"/>
  <c r="N34" i="15"/>
  <c r="N35" i="15"/>
  <c r="N36" i="15"/>
  <c r="N37" i="15"/>
  <c r="N38" i="15"/>
  <c r="N39" i="15"/>
  <c r="N41" i="15"/>
  <c r="N44" i="15"/>
  <c r="M13" i="4"/>
  <c r="K194" i="21"/>
  <c r="L64" i="21"/>
  <c r="O14" i="15"/>
  <c r="O15" i="15"/>
  <c r="O16" i="15"/>
  <c r="O17" i="15"/>
  <c r="O18" i="15"/>
  <c r="O19" i="15"/>
  <c r="O20" i="15"/>
  <c r="O21" i="15"/>
  <c r="O22" i="15"/>
  <c r="O23" i="15"/>
  <c r="O24" i="15"/>
  <c r="O26" i="15"/>
  <c r="O31" i="15"/>
  <c r="O32" i="15"/>
  <c r="O33" i="15"/>
  <c r="O34" i="15"/>
  <c r="O35" i="15"/>
  <c r="O36" i="15"/>
  <c r="O37" i="15"/>
  <c r="O38" i="15"/>
  <c r="O39" i="15"/>
  <c r="O41" i="15"/>
  <c r="O44" i="15"/>
  <c r="N13" i="4"/>
  <c r="L194" i="21"/>
  <c r="M64" i="21"/>
  <c r="P14" i="15"/>
  <c r="P15" i="15"/>
  <c r="P16" i="15"/>
  <c r="P17" i="15"/>
  <c r="P18" i="15"/>
  <c r="P19" i="15"/>
  <c r="P20" i="15"/>
  <c r="P21" i="15"/>
  <c r="P22" i="15"/>
  <c r="P23" i="15"/>
  <c r="P24" i="15"/>
  <c r="P26" i="15"/>
  <c r="P31" i="15"/>
  <c r="P32" i="15"/>
  <c r="P33" i="15"/>
  <c r="P34" i="15"/>
  <c r="P35" i="15"/>
  <c r="P36" i="15"/>
  <c r="P37" i="15"/>
  <c r="P38" i="15"/>
  <c r="P39" i="15"/>
  <c r="P41" i="15"/>
  <c r="P44" i="15"/>
  <c r="O13" i="4"/>
  <c r="M194" i="21"/>
  <c r="N64" i="21"/>
  <c r="Q14" i="15"/>
  <c r="Q15" i="15"/>
  <c r="Q16" i="15"/>
  <c r="Q17" i="15"/>
  <c r="Q18" i="15"/>
  <c r="Q19" i="15"/>
  <c r="Q20" i="15"/>
  <c r="Q21" i="15"/>
  <c r="Q22" i="15"/>
  <c r="Q23" i="15"/>
  <c r="Q24" i="15"/>
  <c r="Q26" i="15"/>
  <c r="Q31" i="15"/>
  <c r="Q32" i="15"/>
  <c r="Q33" i="15"/>
  <c r="Q34" i="15"/>
  <c r="Q35" i="15"/>
  <c r="Q36" i="15"/>
  <c r="Q37" i="15"/>
  <c r="Q38" i="15"/>
  <c r="Q39" i="15"/>
  <c r="Q41" i="15"/>
  <c r="Q44" i="15"/>
  <c r="P13" i="4"/>
  <c r="N194" i="21"/>
  <c r="O64" i="21"/>
  <c r="R14" i="15"/>
  <c r="R15" i="15"/>
  <c r="R16" i="15"/>
  <c r="R17" i="15"/>
  <c r="R18" i="15"/>
  <c r="R19" i="15"/>
  <c r="R20" i="15"/>
  <c r="R21" i="15"/>
  <c r="R22" i="15"/>
  <c r="R23" i="15"/>
  <c r="R24" i="15"/>
  <c r="R26" i="15"/>
  <c r="R31" i="15"/>
  <c r="R32" i="15"/>
  <c r="R33" i="15"/>
  <c r="R34" i="15"/>
  <c r="R35" i="15"/>
  <c r="R36" i="15"/>
  <c r="R37" i="15"/>
  <c r="R38" i="15"/>
  <c r="R39" i="15"/>
  <c r="R41" i="15"/>
  <c r="R44" i="15"/>
  <c r="Q13" i="4"/>
  <c r="O194" i="21"/>
  <c r="E194" i="21"/>
  <c r="J293" i="13"/>
  <c r="J294" i="13"/>
  <c r="J295" i="13"/>
  <c r="J296" i="13"/>
  <c r="J297" i="13"/>
  <c r="J298" i="13"/>
  <c r="J299" i="13"/>
  <c r="J301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3" i="13"/>
  <c r="J327" i="13"/>
  <c r="J328" i="13"/>
  <c r="J329" i="13"/>
  <c r="J330" i="13"/>
  <c r="J331" i="13"/>
  <c r="J332" i="13"/>
  <c r="J333" i="13"/>
  <c r="J334" i="13"/>
  <c r="J336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2" i="13"/>
  <c r="F54" i="21"/>
  <c r="K293" i="13"/>
  <c r="K294" i="13"/>
  <c r="K295" i="13"/>
  <c r="K296" i="13"/>
  <c r="K297" i="13"/>
  <c r="K298" i="13"/>
  <c r="K299" i="13"/>
  <c r="K301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3" i="13"/>
  <c r="K327" i="13"/>
  <c r="K328" i="13"/>
  <c r="K329" i="13"/>
  <c r="K330" i="13"/>
  <c r="K331" i="13"/>
  <c r="K332" i="13"/>
  <c r="K333" i="13"/>
  <c r="K334" i="13"/>
  <c r="K336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2" i="13"/>
  <c r="G54" i="21"/>
  <c r="L293" i="13"/>
  <c r="L294" i="13"/>
  <c r="L295" i="13"/>
  <c r="L296" i="13"/>
  <c r="L297" i="13"/>
  <c r="L298" i="13"/>
  <c r="L299" i="13"/>
  <c r="L301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3" i="13"/>
  <c r="L327" i="13"/>
  <c r="L328" i="13"/>
  <c r="L329" i="13"/>
  <c r="L330" i="13"/>
  <c r="L331" i="13"/>
  <c r="L332" i="13"/>
  <c r="L333" i="13"/>
  <c r="L334" i="13"/>
  <c r="L336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2" i="13"/>
  <c r="H54" i="21"/>
  <c r="M293" i="13"/>
  <c r="M294" i="13"/>
  <c r="M295" i="13"/>
  <c r="M296" i="13"/>
  <c r="M297" i="13"/>
  <c r="M298" i="13"/>
  <c r="M299" i="13"/>
  <c r="M301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3" i="13"/>
  <c r="M327" i="13"/>
  <c r="M328" i="13"/>
  <c r="M329" i="13"/>
  <c r="M330" i="13"/>
  <c r="M331" i="13"/>
  <c r="M332" i="13"/>
  <c r="M333" i="13"/>
  <c r="M334" i="13"/>
  <c r="M336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2" i="13"/>
  <c r="I54" i="21"/>
  <c r="N293" i="13"/>
  <c r="N294" i="13"/>
  <c r="N295" i="13"/>
  <c r="N296" i="13"/>
  <c r="N297" i="13"/>
  <c r="N298" i="13"/>
  <c r="N299" i="13"/>
  <c r="N301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3" i="13"/>
  <c r="N327" i="13"/>
  <c r="N328" i="13"/>
  <c r="N329" i="13"/>
  <c r="N330" i="13"/>
  <c r="N331" i="13"/>
  <c r="N332" i="13"/>
  <c r="N333" i="13"/>
  <c r="N334" i="13"/>
  <c r="N336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2" i="13"/>
  <c r="J54" i="21"/>
  <c r="O293" i="13"/>
  <c r="O294" i="13"/>
  <c r="O295" i="13"/>
  <c r="O296" i="13"/>
  <c r="O297" i="13"/>
  <c r="O298" i="13"/>
  <c r="O299" i="13"/>
  <c r="O301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3" i="13"/>
  <c r="O327" i="13"/>
  <c r="O328" i="13"/>
  <c r="O329" i="13"/>
  <c r="O330" i="13"/>
  <c r="O331" i="13"/>
  <c r="O332" i="13"/>
  <c r="O333" i="13"/>
  <c r="O334" i="13"/>
  <c r="O336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2" i="13"/>
  <c r="K54" i="21"/>
  <c r="P293" i="13"/>
  <c r="P294" i="13"/>
  <c r="P295" i="13"/>
  <c r="P296" i="13"/>
  <c r="P297" i="13"/>
  <c r="P298" i="13"/>
  <c r="P299" i="13"/>
  <c r="P301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3" i="13"/>
  <c r="P327" i="13"/>
  <c r="P328" i="13"/>
  <c r="P329" i="13"/>
  <c r="P330" i="13"/>
  <c r="P331" i="13"/>
  <c r="P332" i="13"/>
  <c r="P333" i="13"/>
  <c r="P334" i="13"/>
  <c r="P336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2" i="13"/>
  <c r="L54" i="21"/>
  <c r="Q293" i="13"/>
  <c r="Q294" i="13"/>
  <c r="Q295" i="13"/>
  <c r="Q296" i="13"/>
  <c r="Q297" i="13"/>
  <c r="Q298" i="13"/>
  <c r="Q299" i="13"/>
  <c r="Q301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317" i="13"/>
  <c r="Q318" i="13"/>
  <c r="Q319" i="13"/>
  <c r="Q320" i="13"/>
  <c r="Q321" i="13"/>
  <c r="Q323" i="13"/>
  <c r="Q327" i="13"/>
  <c r="Q328" i="13"/>
  <c r="Q329" i="13"/>
  <c r="Q330" i="13"/>
  <c r="Q331" i="13"/>
  <c r="Q332" i="13"/>
  <c r="Q333" i="13"/>
  <c r="Q334" i="13"/>
  <c r="Q336" i="13"/>
  <c r="Q340" i="13"/>
  <c r="Q341" i="13"/>
  <c r="Q342" i="13"/>
  <c r="Q343" i="13"/>
  <c r="Q344" i="13"/>
  <c r="Q345" i="13"/>
  <c r="Q346" i="13"/>
  <c r="Q347" i="13"/>
  <c r="Q348" i="13"/>
  <c r="Q349" i="13"/>
  <c r="Q350" i="13"/>
  <c r="Q351" i="13"/>
  <c r="Q352" i="13"/>
  <c r="Q353" i="13"/>
  <c r="Q354" i="13"/>
  <c r="Q355" i="13"/>
  <c r="Q356" i="13"/>
  <c r="Q357" i="13"/>
  <c r="Q358" i="13"/>
  <c r="Q359" i="13"/>
  <c r="Q360" i="13"/>
  <c r="Q362" i="13"/>
  <c r="M54" i="21"/>
  <c r="R293" i="13"/>
  <c r="R294" i="13"/>
  <c r="R295" i="13"/>
  <c r="R296" i="13"/>
  <c r="R297" i="13"/>
  <c r="R298" i="13"/>
  <c r="R299" i="13"/>
  <c r="R301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3" i="13"/>
  <c r="R327" i="13"/>
  <c r="R328" i="13"/>
  <c r="R329" i="13"/>
  <c r="R330" i="13"/>
  <c r="R331" i="13"/>
  <c r="R332" i="13"/>
  <c r="R333" i="13"/>
  <c r="R334" i="13"/>
  <c r="R336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2" i="13"/>
  <c r="N54" i="21"/>
  <c r="S293" i="13"/>
  <c r="S294" i="13"/>
  <c r="S295" i="13"/>
  <c r="S296" i="13"/>
  <c r="S297" i="13"/>
  <c r="S298" i="13"/>
  <c r="S299" i="13"/>
  <c r="S301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3" i="13"/>
  <c r="S327" i="13"/>
  <c r="S328" i="13"/>
  <c r="S329" i="13"/>
  <c r="S330" i="13"/>
  <c r="S331" i="13"/>
  <c r="S332" i="13"/>
  <c r="S333" i="13"/>
  <c r="S334" i="13"/>
  <c r="S336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2" i="13"/>
  <c r="O54" i="21"/>
  <c r="T293" i="13"/>
  <c r="T294" i="13"/>
  <c r="T295" i="13"/>
  <c r="T296" i="13"/>
  <c r="T297" i="13"/>
  <c r="T298" i="13"/>
  <c r="T299" i="13"/>
  <c r="T301" i="13"/>
  <c r="T305" i="13"/>
  <c r="T306" i="13"/>
  <c r="T307" i="13"/>
  <c r="T308" i="13"/>
  <c r="T309" i="13"/>
  <c r="T310" i="13"/>
  <c r="T311" i="13"/>
  <c r="T312" i="13"/>
  <c r="T313" i="13"/>
  <c r="T314" i="13"/>
  <c r="T315" i="13"/>
  <c r="T316" i="13"/>
  <c r="T317" i="13"/>
  <c r="T318" i="13"/>
  <c r="T319" i="13"/>
  <c r="T320" i="13"/>
  <c r="T321" i="13"/>
  <c r="T323" i="13"/>
  <c r="T327" i="13"/>
  <c r="T328" i="13"/>
  <c r="T329" i="13"/>
  <c r="T330" i="13"/>
  <c r="T331" i="13"/>
  <c r="T332" i="13"/>
  <c r="T333" i="13"/>
  <c r="T334" i="13"/>
  <c r="T336" i="13"/>
  <c r="T340" i="13"/>
  <c r="T341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2" i="13"/>
  <c r="P54" i="21"/>
  <c r="U293" i="13"/>
  <c r="U294" i="13"/>
  <c r="U295" i="13"/>
  <c r="U296" i="13"/>
  <c r="U297" i="13"/>
  <c r="U298" i="13"/>
  <c r="U299" i="13"/>
  <c r="U301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3" i="13"/>
  <c r="U327" i="13"/>
  <c r="U328" i="13"/>
  <c r="U329" i="13"/>
  <c r="U330" i="13"/>
  <c r="U331" i="13"/>
  <c r="U332" i="13"/>
  <c r="U333" i="13"/>
  <c r="U334" i="13"/>
  <c r="U336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2" i="13"/>
  <c r="Q54" i="21"/>
  <c r="V293" i="13"/>
  <c r="V294" i="13"/>
  <c r="V295" i="13"/>
  <c r="V296" i="13"/>
  <c r="V297" i="13"/>
  <c r="V298" i="13"/>
  <c r="V299" i="13"/>
  <c r="V301" i="13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V321" i="13"/>
  <c r="V323" i="13"/>
  <c r="V327" i="13"/>
  <c r="V328" i="13"/>
  <c r="V329" i="13"/>
  <c r="V330" i="13"/>
  <c r="V331" i="13"/>
  <c r="V332" i="13"/>
  <c r="V333" i="13"/>
  <c r="V334" i="13"/>
  <c r="V336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V353" i="13"/>
  <c r="V354" i="13"/>
  <c r="V355" i="13"/>
  <c r="V356" i="13"/>
  <c r="V357" i="13"/>
  <c r="V358" i="13"/>
  <c r="V359" i="13"/>
  <c r="V360" i="13"/>
  <c r="V362" i="13"/>
  <c r="R54" i="21"/>
  <c r="E54" i="21"/>
  <c r="F55" i="21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2" i="13"/>
  <c r="J564" i="13"/>
  <c r="J565" i="13"/>
  <c r="J566" i="13"/>
  <c r="J567" i="13"/>
  <c r="J568" i="13"/>
  <c r="J569" i="13"/>
  <c r="J570" i="13"/>
  <c r="J572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4" i="13"/>
  <c r="J598" i="13"/>
  <c r="J599" i="13"/>
  <c r="J600" i="13"/>
  <c r="J601" i="13"/>
  <c r="J602" i="13"/>
  <c r="J603" i="13"/>
  <c r="J604" i="13"/>
  <c r="J605" i="13"/>
  <c r="J607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3" i="13"/>
  <c r="F57" i="21"/>
  <c r="K564" i="13"/>
  <c r="K565" i="13"/>
  <c r="K566" i="13"/>
  <c r="K567" i="13"/>
  <c r="K568" i="13"/>
  <c r="K569" i="13"/>
  <c r="K570" i="13"/>
  <c r="K572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4" i="13"/>
  <c r="K598" i="13"/>
  <c r="K599" i="13"/>
  <c r="K600" i="13"/>
  <c r="K601" i="13"/>
  <c r="K602" i="13"/>
  <c r="K603" i="13"/>
  <c r="K604" i="13"/>
  <c r="K605" i="13"/>
  <c r="K607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3" i="13"/>
  <c r="G57" i="21"/>
  <c r="L564" i="13"/>
  <c r="L565" i="13"/>
  <c r="L566" i="13"/>
  <c r="L567" i="13"/>
  <c r="L568" i="13"/>
  <c r="L569" i="13"/>
  <c r="L570" i="13"/>
  <c r="L572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4" i="13"/>
  <c r="L598" i="13"/>
  <c r="L599" i="13"/>
  <c r="L600" i="13"/>
  <c r="L601" i="13"/>
  <c r="L602" i="13"/>
  <c r="L603" i="13"/>
  <c r="L604" i="13"/>
  <c r="L605" i="13"/>
  <c r="L607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3" i="13"/>
  <c r="H57" i="21"/>
  <c r="M564" i="13"/>
  <c r="M565" i="13"/>
  <c r="M566" i="13"/>
  <c r="M567" i="13"/>
  <c r="M568" i="13"/>
  <c r="M569" i="13"/>
  <c r="M570" i="13"/>
  <c r="M572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4" i="13"/>
  <c r="M598" i="13"/>
  <c r="M599" i="13"/>
  <c r="M600" i="13"/>
  <c r="M601" i="13"/>
  <c r="M602" i="13"/>
  <c r="M603" i="13"/>
  <c r="M604" i="13"/>
  <c r="M605" i="13"/>
  <c r="M607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3" i="13"/>
  <c r="I57" i="21"/>
  <c r="N564" i="13"/>
  <c r="N565" i="13"/>
  <c r="N566" i="13"/>
  <c r="N567" i="13"/>
  <c r="N568" i="13"/>
  <c r="N569" i="13"/>
  <c r="N570" i="13"/>
  <c r="N572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4" i="13"/>
  <c r="N598" i="13"/>
  <c r="N599" i="13"/>
  <c r="N600" i="13"/>
  <c r="N601" i="13"/>
  <c r="N602" i="13"/>
  <c r="N603" i="13"/>
  <c r="N604" i="13"/>
  <c r="N605" i="13"/>
  <c r="N607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3" i="13"/>
  <c r="J57" i="21"/>
  <c r="O564" i="13"/>
  <c r="O565" i="13"/>
  <c r="O566" i="13"/>
  <c r="O567" i="13"/>
  <c r="O568" i="13"/>
  <c r="O569" i="13"/>
  <c r="O570" i="13"/>
  <c r="O572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4" i="13"/>
  <c r="O598" i="13"/>
  <c r="O599" i="13"/>
  <c r="O600" i="13"/>
  <c r="O601" i="13"/>
  <c r="O602" i="13"/>
  <c r="O603" i="13"/>
  <c r="O604" i="13"/>
  <c r="O605" i="13"/>
  <c r="O607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3" i="13"/>
  <c r="K57" i="21"/>
  <c r="P564" i="13"/>
  <c r="P565" i="13"/>
  <c r="P566" i="13"/>
  <c r="P567" i="13"/>
  <c r="P568" i="13"/>
  <c r="P569" i="13"/>
  <c r="P570" i="13"/>
  <c r="P572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4" i="13"/>
  <c r="P598" i="13"/>
  <c r="P599" i="13"/>
  <c r="P600" i="13"/>
  <c r="P601" i="13"/>
  <c r="P602" i="13"/>
  <c r="P603" i="13"/>
  <c r="P604" i="13"/>
  <c r="P605" i="13"/>
  <c r="P607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3" i="13"/>
  <c r="L57" i="21"/>
  <c r="Q564" i="13"/>
  <c r="Q565" i="13"/>
  <c r="Q566" i="13"/>
  <c r="Q567" i="13"/>
  <c r="Q568" i="13"/>
  <c r="Q569" i="13"/>
  <c r="Q570" i="13"/>
  <c r="Q572" i="13"/>
  <c r="Q576" i="13"/>
  <c r="Q577" i="13"/>
  <c r="Q578" i="13"/>
  <c r="Q579" i="13"/>
  <c r="Q580" i="13"/>
  <c r="Q581" i="13"/>
  <c r="Q582" i="13"/>
  <c r="Q583" i="13"/>
  <c r="Q584" i="13"/>
  <c r="Q585" i="13"/>
  <c r="Q586" i="13"/>
  <c r="Q587" i="13"/>
  <c r="Q588" i="13"/>
  <c r="Q589" i="13"/>
  <c r="Q590" i="13"/>
  <c r="Q591" i="13"/>
  <c r="Q592" i="13"/>
  <c r="Q594" i="13"/>
  <c r="Q598" i="13"/>
  <c r="Q599" i="13"/>
  <c r="Q600" i="13"/>
  <c r="Q601" i="13"/>
  <c r="Q602" i="13"/>
  <c r="Q603" i="13"/>
  <c r="Q604" i="13"/>
  <c r="Q605" i="13"/>
  <c r="Q607" i="13"/>
  <c r="Q611" i="13"/>
  <c r="Q612" i="13"/>
  <c r="Q613" i="13"/>
  <c r="Q614" i="13"/>
  <c r="Q615" i="13"/>
  <c r="Q616" i="13"/>
  <c r="Q617" i="13"/>
  <c r="Q618" i="13"/>
  <c r="Q619" i="13"/>
  <c r="Q620" i="13"/>
  <c r="Q621" i="13"/>
  <c r="Q622" i="13"/>
  <c r="Q623" i="13"/>
  <c r="Q624" i="13"/>
  <c r="Q625" i="13"/>
  <c r="Q626" i="13"/>
  <c r="Q627" i="13"/>
  <c r="Q628" i="13"/>
  <c r="Q629" i="13"/>
  <c r="Q630" i="13"/>
  <c r="Q631" i="13"/>
  <c r="Q633" i="13"/>
  <c r="M57" i="21"/>
  <c r="R564" i="13"/>
  <c r="R565" i="13"/>
  <c r="R566" i="13"/>
  <c r="R567" i="13"/>
  <c r="R568" i="13"/>
  <c r="R569" i="13"/>
  <c r="R570" i="13"/>
  <c r="R572" i="13"/>
  <c r="R576" i="13"/>
  <c r="R577" i="13"/>
  <c r="R578" i="13"/>
  <c r="R579" i="13"/>
  <c r="R580" i="13"/>
  <c r="R581" i="13"/>
  <c r="R582" i="13"/>
  <c r="R583" i="13"/>
  <c r="R584" i="13"/>
  <c r="R585" i="13"/>
  <c r="R586" i="13"/>
  <c r="R587" i="13"/>
  <c r="R588" i="13"/>
  <c r="R589" i="13"/>
  <c r="R590" i="13"/>
  <c r="R591" i="13"/>
  <c r="R592" i="13"/>
  <c r="R594" i="13"/>
  <c r="R598" i="13"/>
  <c r="R599" i="13"/>
  <c r="R600" i="13"/>
  <c r="R601" i="13"/>
  <c r="R602" i="13"/>
  <c r="R603" i="13"/>
  <c r="R604" i="13"/>
  <c r="R605" i="13"/>
  <c r="R607" i="13"/>
  <c r="R611" i="13"/>
  <c r="R612" i="13"/>
  <c r="R613" i="13"/>
  <c r="R614" i="13"/>
  <c r="R615" i="13"/>
  <c r="R616" i="13"/>
  <c r="R617" i="13"/>
  <c r="R618" i="13"/>
  <c r="R619" i="13"/>
  <c r="R620" i="13"/>
  <c r="R621" i="13"/>
  <c r="R622" i="13"/>
  <c r="R623" i="13"/>
  <c r="R624" i="13"/>
  <c r="R625" i="13"/>
  <c r="R626" i="13"/>
  <c r="R627" i="13"/>
  <c r="R628" i="13"/>
  <c r="R629" i="13"/>
  <c r="R630" i="13"/>
  <c r="R631" i="13"/>
  <c r="R633" i="13"/>
  <c r="N57" i="21"/>
  <c r="S564" i="13"/>
  <c r="S565" i="13"/>
  <c r="S566" i="13"/>
  <c r="S567" i="13"/>
  <c r="S568" i="13"/>
  <c r="S569" i="13"/>
  <c r="S570" i="13"/>
  <c r="S572" i="13"/>
  <c r="S576" i="13"/>
  <c r="S577" i="13"/>
  <c r="S578" i="13"/>
  <c r="S579" i="13"/>
  <c r="S580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4" i="13"/>
  <c r="S598" i="13"/>
  <c r="S599" i="13"/>
  <c r="S600" i="13"/>
  <c r="S601" i="13"/>
  <c r="S602" i="13"/>
  <c r="S603" i="13"/>
  <c r="S604" i="13"/>
  <c r="S605" i="13"/>
  <c r="S607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3" i="13"/>
  <c r="O57" i="21"/>
  <c r="T564" i="13"/>
  <c r="T565" i="13"/>
  <c r="T566" i="13"/>
  <c r="T567" i="13"/>
  <c r="T568" i="13"/>
  <c r="T569" i="13"/>
  <c r="T570" i="13"/>
  <c r="T572" i="13"/>
  <c r="T576" i="13"/>
  <c r="T577" i="13"/>
  <c r="T578" i="13"/>
  <c r="T579" i="13"/>
  <c r="T580" i="13"/>
  <c r="T581" i="13"/>
  <c r="T582" i="13"/>
  <c r="T583" i="13"/>
  <c r="T584" i="13"/>
  <c r="T585" i="13"/>
  <c r="T586" i="13"/>
  <c r="T587" i="13"/>
  <c r="T588" i="13"/>
  <c r="T589" i="13"/>
  <c r="T590" i="13"/>
  <c r="T591" i="13"/>
  <c r="T592" i="13"/>
  <c r="T594" i="13"/>
  <c r="T598" i="13"/>
  <c r="T599" i="13"/>
  <c r="T600" i="13"/>
  <c r="T601" i="13"/>
  <c r="T602" i="13"/>
  <c r="T603" i="13"/>
  <c r="T604" i="13"/>
  <c r="T605" i="13"/>
  <c r="T607" i="13"/>
  <c r="T611" i="13"/>
  <c r="T612" i="13"/>
  <c r="T613" i="13"/>
  <c r="T614" i="13"/>
  <c r="T615" i="13"/>
  <c r="T616" i="13"/>
  <c r="T617" i="13"/>
  <c r="T618" i="13"/>
  <c r="T619" i="13"/>
  <c r="T620" i="13"/>
  <c r="T621" i="13"/>
  <c r="T622" i="13"/>
  <c r="T623" i="13"/>
  <c r="T624" i="13"/>
  <c r="T625" i="13"/>
  <c r="T626" i="13"/>
  <c r="T627" i="13"/>
  <c r="T628" i="13"/>
  <c r="T629" i="13"/>
  <c r="T630" i="13"/>
  <c r="T631" i="13"/>
  <c r="T633" i="13"/>
  <c r="P57" i="21"/>
  <c r="U564" i="13"/>
  <c r="U565" i="13"/>
  <c r="U566" i="13"/>
  <c r="U567" i="13"/>
  <c r="U568" i="13"/>
  <c r="U569" i="13"/>
  <c r="U570" i="13"/>
  <c r="U572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4" i="13"/>
  <c r="U598" i="13"/>
  <c r="U599" i="13"/>
  <c r="U600" i="13"/>
  <c r="U601" i="13"/>
  <c r="U602" i="13"/>
  <c r="U603" i="13"/>
  <c r="U604" i="13"/>
  <c r="U605" i="13"/>
  <c r="U607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3" i="13"/>
  <c r="Q57" i="21"/>
  <c r="V564" i="13"/>
  <c r="V565" i="13"/>
  <c r="V566" i="13"/>
  <c r="V567" i="13"/>
  <c r="V568" i="13"/>
  <c r="V569" i="13"/>
  <c r="V570" i="13"/>
  <c r="V572" i="13"/>
  <c r="V576" i="13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V594" i="13"/>
  <c r="V598" i="13"/>
  <c r="V599" i="13"/>
  <c r="V600" i="13"/>
  <c r="V601" i="13"/>
  <c r="V602" i="13"/>
  <c r="V603" i="13"/>
  <c r="V604" i="13"/>
  <c r="V605" i="13"/>
  <c r="V607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V624" i="13"/>
  <c r="V625" i="13"/>
  <c r="V626" i="13"/>
  <c r="V627" i="13"/>
  <c r="V628" i="13"/>
  <c r="V629" i="13"/>
  <c r="V630" i="13"/>
  <c r="V631" i="13"/>
  <c r="V633" i="13"/>
  <c r="R57" i="21"/>
  <c r="E57" i="21"/>
  <c r="F58" i="21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3" i="13"/>
  <c r="J944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4" i="13"/>
  <c r="J869" i="13"/>
  <c r="J870" i="13"/>
  <c r="J871" i="13"/>
  <c r="J872" i="13"/>
  <c r="J873" i="13"/>
  <c r="J874" i="13"/>
  <c r="J875" i="13"/>
  <c r="J876" i="13"/>
  <c r="J878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5" i="13"/>
  <c r="J835" i="13"/>
  <c r="J836" i="13"/>
  <c r="J837" i="13"/>
  <c r="J838" i="13"/>
  <c r="J839" i="13"/>
  <c r="J840" i="13"/>
  <c r="J841" i="13"/>
  <c r="J843" i="13"/>
  <c r="J285" i="13"/>
  <c r="J556" i="13"/>
  <c r="J827" i="13"/>
  <c r="J286" i="13"/>
  <c r="J557" i="13"/>
  <c r="J828" i="13"/>
  <c r="J287" i="13"/>
  <c r="J558" i="13"/>
  <c r="J829" i="13"/>
  <c r="J831" i="13"/>
  <c r="J946" i="13"/>
  <c r="J412" i="13"/>
  <c r="J683" i="13"/>
  <c r="J954" i="13"/>
  <c r="J413" i="13"/>
  <c r="J684" i="13"/>
  <c r="J955" i="13"/>
  <c r="J414" i="13"/>
  <c r="J685" i="13"/>
  <c r="J956" i="13"/>
  <c r="J958" i="13"/>
  <c r="J420" i="13"/>
  <c r="J691" i="13"/>
  <c r="J962" i="13"/>
  <c r="J421" i="13"/>
  <c r="J692" i="13"/>
  <c r="J963" i="13"/>
  <c r="J422" i="13"/>
  <c r="J693" i="13"/>
  <c r="J964" i="13"/>
  <c r="J423" i="13"/>
  <c r="J694" i="13"/>
  <c r="J965" i="13"/>
  <c r="J424" i="13"/>
  <c r="J695" i="13"/>
  <c r="J966" i="13"/>
  <c r="J425" i="13"/>
  <c r="J696" i="13"/>
  <c r="J967" i="13"/>
  <c r="J426" i="13"/>
  <c r="J697" i="13"/>
  <c r="J968" i="13"/>
  <c r="J427" i="13"/>
  <c r="J698" i="13"/>
  <c r="J969" i="13"/>
  <c r="J428" i="13"/>
  <c r="J699" i="13"/>
  <c r="J970" i="13"/>
  <c r="J429" i="13"/>
  <c r="J700" i="13"/>
  <c r="J971" i="13"/>
  <c r="J430" i="13"/>
  <c r="J701" i="13"/>
  <c r="J972" i="13"/>
  <c r="J431" i="13"/>
  <c r="J702" i="13"/>
  <c r="J973" i="13"/>
  <c r="J432" i="13"/>
  <c r="J703" i="13"/>
  <c r="J974" i="13"/>
  <c r="J433" i="13"/>
  <c r="J704" i="13"/>
  <c r="J975" i="13"/>
  <c r="J434" i="13"/>
  <c r="J705" i="13"/>
  <c r="J976" i="13"/>
  <c r="J435" i="13"/>
  <c r="J706" i="13"/>
  <c r="J977" i="13"/>
  <c r="J436" i="13"/>
  <c r="J707" i="13"/>
  <c r="J978" i="13"/>
  <c r="J437" i="13"/>
  <c r="J708" i="13"/>
  <c r="J979" i="13"/>
  <c r="J438" i="13"/>
  <c r="J709" i="13"/>
  <c r="J980" i="13"/>
  <c r="J439" i="13"/>
  <c r="J710" i="13"/>
  <c r="J981" i="13"/>
  <c r="J440" i="13"/>
  <c r="J711" i="13"/>
  <c r="J982" i="13"/>
  <c r="J441" i="13"/>
  <c r="J712" i="13"/>
  <c r="J983" i="13"/>
  <c r="J442" i="13"/>
  <c r="J713" i="13"/>
  <c r="J984" i="13"/>
  <c r="J443" i="13"/>
  <c r="J714" i="13"/>
  <c r="J985" i="13"/>
  <c r="J444" i="13"/>
  <c r="J715" i="13"/>
  <c r="J986" i="13"/>
  <c r="J445" i="13"/>
  <c r="J716" i="13"/>
  <c r="J987" i="13"/>
  <c r="J446" i="13"/>
  <c r="J717" i="13"/>
  <c r="J988" i="13"/>
  <c r="J447" i="13"/>
  <c r="J718" i="13"/>
  <c r="J989" i="13"/>
  <c r="J448" i="13"/>
  <c r="J719" i="13"/>
  <c r="J990" i="13"/>
  <c r="J449" i="13"/>
  <c r="J720" i="13"/>
  <c r="J991" i="13"/>
  <c r="J450" i="13"/>
  <c r="J721" i="13"/>
  <c r="J992" i="13"/>
  <c r="J451" i="13"/>
  <c r="J722" i="13"/>
  <c r="J993" i="13"/>
  <c r="J452" i="13"/>
  <c r="J723" i="13"/>
  <c r="J994" i="13"/>
  <c r="J453" i="13"/>
  <c r="J724" i="13"/>
  <c r="J995" i="13"/>
  <c r="J997" i="13"/>
  <c r="J463" i="13"/>
  <c r="J734" i="13"/>
  <c r="J1005" i="13"/>
  <c r="J464" i="13"/>
  <c r="J735" i="13"/>
  <c r="J1006" i="13"/>
  <c r="J465" i="13"/>
  <c r="J736" i="13"/>
  <c r="J1007" i="13"/>
  <c r="J466" i="13"/>
  <c r="J737" i="13"/>
  <c r="J1008" i="13"/>
  <c r="J467" i="13"/>
  <c r="J738" i="13"/>
  <c r="J1009" i="13"/>
  <c r="J468" i="13"/>
  <c r="J739" i="13"/>
  <c r="J1010" i="13"/>
  <c r="J469" i="13"/>
  <c r="J740" i="13"/>
  <c r="J1011" i="13"/>
  <c r="J470" i="13"/>
  <c r="J741" i="13"/>
  <c r="J1012" i="13"/>
  <c r="J471" i="13"/>
  <c r="J742" i="13"/>
  <c r="J1013" i="13"/>
  <c r="J472" i="13"/>
  <c r="J743" i="13"/>
  <c r="J1014" i="13"/>
  <c r="J473" i="13"/>
  <c r="J744" i="13"/>
  <c r="J1015" i="13"/>
  <c r="J474" i="13"/>
  <c r="J745" i="13"/>
  <c r="J1016" i="13"/>
  <c r="J475" i="13"/>
  <c r="J746" i="13"/>
  <c r="J1017" i="13"/>
  <c r="J476" i="13"/>
  <c r="J747" i="13"/>
  <c r="J1018" i="13"/>
  <c r="J477" i="13"/>
  <c r="J748" i="13"/>
  <c r="J1019" i="13"/>
  <c r="J478" i="13"/>
  <c r="J749" i="13"/>
  <c r="J1020" i="13"/>
  <c r="J479" i="13"/>
  <c r="J750" i="13"/>
  <c r="J1021" i="13"/>
  <c r="J480" i="13"/>
  <c r="J751" i="13"/>
  <c r="J1022" i="13"/>
  <c r="J481" i="13"/>
  <c r="J752" i="13"/>
  <c r="J1023" i="13"/>
  <c r="J482" i="13"/>
  <c r="J753" i="13"/>
  <c r="J1024" i="13"/>
  <c r="J483" i="13"/>
  <c r="J754" i="13"/>
  <c r="J1025" i="13"/>
  <c r="J484" i="13"/>
  <c r="J755" i="13"/>
  <c r="J1026" i="13"/>
  <c r="J485" i="13"/>
  <c r="J756" i="13"/>
  <c r="J1027" i="13"/>
  <c r="J486" i="13"/>
  <c r="J757" i="13"/>
  <c r="J1028" i="13"/>
  <c r="J487" i="13"/>
  <c r="J758" i="13"/>
  <c r="J1029" i="13"/>
  <c r="J488" i="13"/>
  <c r="J759" i="13"/>
  <c r="J1030" i="13"/>
  <c r="J489" i="13"/>
  <c r="J760" i="13"/>
  <c r="J1031" i="13"/>
  <c r="J490" i="13"/>
  <c r="J761" i="13"/>
  <c r="J1032" i="13"/>
  <c r="J491" i="13"/>
  <c r="J762" i="13"/>
  <c r="J1033" i="13"/>
  <c r="J492" i="13"/>
  <c r="J763" i="13"/>
  <c r="J1034" i="13"/>
  <c r="J493" i="13"/>
  <c r="J764" i="13"/>
  <c r="J1035" i="13"/>
  <c r="J494" i="13"/>
  <c r="J765" i="13"/>
  <c r="J1036" i="13"/>
  <c r="J495" i="13"/>
  <c r="J766" i="13"/>
  <c r="J1037" i="13"/>
  <c r="J496" i="13"/>
  <c r="J767" i="13"/>
  <c r="J1038" i="13"/>
  <c r="J1040" i="13"/>
  <c r="J506" i="13"/>
  <c r="J777" i="13"/>
  <c r="J1048" i="13"/>
  <c r="J507" i="13"/>
  <c r="J778" i="13"/>
  <c r="J1049" i="13"/>
  <c r="J508" i="13"/>
  <c r="J779" i="13"/>
  <c r="J1050" i="13"/>
  <c r="J509" i="13"/>
  <c r="J780" i="13"/>
  <c r="J1051" i="13"/>
  <c r="J510" i="13"/>
  <c r="J781" i="13"/>
  <c r="J1052" i="13"/>
  <c r="J511" i="13"/>
  <c r="J782" i="13"/>
  <c r="J1053" i="13"/>
  <c r="J512" i="13"/>
  <c r="J783" i="13"/>
  <c r="J1054" i="13"/>
  <c r="J513" i="13"/>
  <c r="J784" i="13"/>
  <c r="J1055" i="13"/>
  <c r="J514" i="13"/>
  <c r="J785" i="13"/>
  <c r="J1056" i="13"/>
  <c r="J515" i="13"/>
  <c r="J786" i="13"/>
  <c r="J1057" i="13"/>
  <c r="J516" i="13"/>
  <c r="J787" i="13"/>
  <c r="J1058" i="13"/>
  <c r="J517" i="13"/>
  <c r="J788" i="13"/>
  <c r="J1059" i="13"/>
  <c r="J518" i="13"/>
  <c r="J789" i="13"/>
  <c r="J1060" i="13"/>
  <c r="J519" i="13"/>
  <c r="J790" i="13"/>
  <c r="J1061" i="13"/>
  <c r="J520" i="13"/>
  <c r="J791" i="13"/>
  <c r="J1062" i="13"/>
  <c r="J521" i="13"/>
  <c r="J792" i="13"/>
  <c r="J1063" i="13"/>
  <c r="J522" i="13"/>
  <c r="J793" i="13"/>
  <c r="J1064" i="13"/>
  <c r="J523" i="13"/>
  <c r="J794" i="13"/>
  <c r="J1065" i="13"/>
  <c r="J524" i="13"/>
  <c r="J795" i="13"/>
  <c r="J1066" i="13"/>
  <c r="J525" i="13"/>
  <c r="J796" i="13"/>
  <c r="J1067" i="13"/>
  <c r="J526" i="13"/>
  <c r="J797" i="13"/>
  <c r="J1068" i="13"/>
  <c r="J527" i="13"/>
  <c r="J798" i="13"/>
  <c r="J1069" i="13"/>
  <c r="J528" i="13"/>
  <c r="J799" i="13"/>
  <c r="J1070" i="13"/>
  <c r="J529" i="13"/>
  <c r="J800" i="13"/>
  <c r="J1071" i="13"/>
  <c r="J530" i="13"/>
  <c r="J801" i="13"/>
  <c r="J1072" i="13"/>
  <c r="J531" i="13"/>
  <c r="J802" i="13"/>
  <c r="J1073" i="13"/>
  <c r="J532" i="13"/>
  <c r="J803" i="13"/>
  <c r="J1074" i="13"/>
  <c r="J533" i="13"/>
  <c r="J804" i="13"/>
  <c r="J1075" i="13"/>
  <c r="J534" i="13"/>
  <c r="J805" i="13"/>
  <c r="J1076" i="13"/>
  <c r="J535" i="13"/>
  <c r="J806" i="13"/>
  <c r="J1077" i="13"/>
  <c r="J536" i="13"/>
  <c r="J807" i="13"/>
  <c r="J1078" i="13"/>
  <c r="J537" i="13"/>
  <c r="J808" i="13"/>
  <c r="J1079" i="13"/>
  <c r="J538" i="13"/>
  <c r="J809" i="13"/>
  <c r="J1080" i="13"/>
  <c r="J539" i="13"/>
  <c r="J810" i="13"/>
  <c r="J1081" i="13"/>
  <c r="J1083" i="13"/>
  <c r="J1087" i="13"/>
  <c r="J406" i="13"/>
  <c r="J677" i="13"/>
  <c r="J948" i="13"/>
  <c r="J457" i="13"/>
  <c r="J728" i="13"/>
  <c r="J999" i="13"/>
  <c r="J500" i="13"/>
  <c r="J771" i="13"/>
  <c r="J1042" i="13"/>
  <c r="J543" i="13"/>
  <c r="J814" i="13"/>
  <c r="J1085" i="13"/>
  <c r="J1089" i="13"/>
  <c r="J360" i="14"/>
  <c r="J625" i="14"/>
  <c r="J890" i="14"/>
  <c r="J361" i="14"/>
  <c r="J626" i="14"/>
  <c r="J891" i="14"/>
  <c r="J362" i="14"/>
  <c r="J627" i="14"/>
  <c r="J892" i="14"/>
  <c r="J363" i="14"/>
  <c r="J628" i="14"/>
  <c r="J893" i="14"/>
  <c r="J364" i="14"/>
  <c r="J629" i="14"/>
  <c r="J894" i="14"/>
  <c r="J365" i="14"/>
  <c r="J630" i="14"/>
  <c r="J895" i="14"/>
  <c r="J366" i="14"/>
  <c r="J631" i="14"/>
  <c r="J896" i="14"/>
  <c r="J367" i="14"/>
  <c r="J632" i="14"/>
  <c r="J897" i="14"/>
  <c r="J368" i="14"/>
  <c r="J633" i="14"/>
  <c r="J898" i="14"/>
  <c r="J369" i="14"/>
  <c r="J634" i="14"/>
  <c r="J899" i="14"/>
  <c r="J370" i="14"/>
  <c r="J635" i="14"/>
  <c r="J900" i="14"/>
  <c r="J371" i="14"/>
  <c r="J636" i="14"/>
  <c r="J901" i="14"/>
  <c r="J372" i="14"/>
  <c r="J637" i="14"/>
  <c r="J902" i="14"/>
  <c r="J373" i="14"/>
  <c r="J638" i="14"/>
  <c r="J903" i="14"/>
  <c r="J374" i="14"/>
  <c r="J639" i="14"/>
  <c r="J904" i="14"/>
  <c r="J375" i="14"/>
  <c r="J640" i="14"/>
  <c r="J905" i="14"/>
  <c r="J376" i="14"/>
  <c r="J641" i="14"/>
  <c r="J906" i="14"/>
  <c r="J377" i="14"/>
  <c r="J642" i="14"/>
  <c r="J907" i="14"/>
  <c r="J378" i="14"/>
  <c r="J643" i="14"/>
  <c r="J908" i="14"/>
  <c r="J379" i="14"/>
  <c r="J644" i="14"/>
  <c r="J909" i="14"/>
  <c r="J380" i="14"/>
  <c r="J645" i="14"/>
  <c r="J910" i="14"/>
  <c r="J381" i="14"/>
  <c r="J646" i="14"/>
  <c r="J911" i="14"/>
  <c r="J382" i="14"/>
  <c r="J647" i="14"/>
  <c r="J912" i="14"/>
  <c r="J383" i="14"/>
  <c r="J648" i="14"/>
  <c r="J913" i="14"/>
  <c r="J384" i="14"/>
  <c r="J649" i="14"/>
  <c r="J914" i="14"/>
  <c r="J385" i="14"/>
  <c r="J650" i="14"/>
  <c r="J915" i="14"/>
  <c r="J386" i="14"/>
  <c r="J651" i="14"/>
  <c r="J916" i="14"/>
  <c r="J387" i="14"/>
  <c r="J652" i="14"/>
  <c r="J917" i="14"/>
  <c r="J388" i="14"/>
  <c r="J653" i="14"/>
  <c r="J918" i="14"/>
  <c r="J389" i="14"/>
  <c r="J654" i="14"/>
  <c r="J919" i="14"/>
  <c r="J390" i="14"/>
  <c r="J655" i="14"/>
  <c r="J920" i="14"/>
  <c r="J391" i="14"/>
  <c r="J656" i="14"/>
  <c r="J921" i="14"/>
  <c r="J392" i="14"/>
  <c r="J657" i="14"/>
  <c r="J922" i="14"/>
  <c r="J393" i="14"/>
  <c r="J658" i="14"/>
  <c r="J923" i="14"/>
  <c r="J394" i="14"/>
  <c r="J659" i="14"/>
  <c r="J924" i="14"/>
  <c r="J395" i="14"/>
  <c r="J660" i="14"/>
  <c r="J925" i="14"/>
  <c r="J927" i="14"/>
  <c r="J334" i="14"/>
  <c r="J599" i="14"/>
  <c r="J864" i="14"/>
  <c r="J335" i="14"/>
  <c r="J600" i="14"/>
  <c r="J865" i="14"/>
  <c r="J336" i="14"/>
  <c r="J601" i="14"/>
  <c r="J866" i="14"/>
  <c r="J337" i="14"/>
  <c r="J602" i="14"/>
  <c r="J867" i="14"/>
  <c r="J338" i="14"/>
  <c r="J603" i="14"/>
  <c r="J868" i="14"/>
  <c r="J339" i="14"/>
  <c r="J604" i="14"/>
  <c r="J869" i="14"/>
  <c r="J340" i="14"/>
  <c r="J605" i="14"/>
  <c r="J870" i="14"/>
  <c r="J341" i="14"/>
  <c r="J606" i="14"/>
  <c r="J871" i="14"/>
  <c r="J342" i="14"/>
  <c r="J607" i="14"/>
  <c r="J872" i="14"/>
  <c r="J343" i="14"/>
  <c r="J608" i="14"/>
  <c r="J873" i="14"/>
  <c r="J344" i="14"/>
  <c r="J609" i="14"/>
  <c r="J874" i="14"/>
  <c r="J345" i="14"/>
  <c r="J610" i="14"/>
  <c r="J875" i="14"/>
  <c r="J346" i="14"/>
  <c r="J611" i="14"/>
  <c r="J876" i="14"/>
  <c r="J347" i="14"/>
  <c r="J612" i="14"/>
  <c r="J877" i="14"/>
  <c r="J348" i="14"/>
  <c r="J613" i="14"/>
  <c r="J878" i="14"/>
  <c r="J349" i="14"/>
  <c r="J614" i="14"/>
  <c r="J879" i="14"/>
  <c r="J350" i="14"/>
  <c r="J615" i="14"/>
  <c r="J880" i="14"/>
  <c r="J351" i="14"/>
  <c r="J616" i="14"/>
  <c r="J881" i="14"/>
  <c r="J352" i="14"/>
  <c r="J617" i="14"/>
  <c r="J882" i="14"/>
  <c r="J353" i="14"/>
  <c r="J618" i="14"/>
  <c r="J883" i="14"/>
  <c r="J354" i="14"/>
  <c r="J619" i="14"/>
  <c r="J884" i="14"/>
  <c r="J886" i="14"/>
  <c r="J321" i="14"/>
  <c r="J586" i="14"/>
  <c r="J851" i="14"/>
  <c r="J322" i="14"/>
  <c r="J587" i="14"/>
  <c r="J852" i="14"/>
  <c r="J323" i="14"/>
  <c r="J588" i="14"/>
  <c r="J853" i="14"/>
  <c r="J324" i="14"/>
  <c r="J589" i="14"/>
  <c r="J854" i="14"/>
  <c r="J325" i="14"/>
  <c r="J590" i="14"/>
  <c r="J855" i="14"/>
  <c r="J326" i="14"/>
  <c r="J591" i="14"/>
  <c r="J856" i="14"/>
  <c r="J327" i="14"/>
  <c r="J592" i="14"/>
  <c r="J857" i="14"/>
  <c r="J328" i="14"/>
  <c r="J593" i="14"/>
  <c r="J858" i="14"/>
  <c r="J860" i="14"/>
  <c r="J299" i="14"/>
  <c r="J564" i="14"/>
  <c r="J829" i="14"/>
  <c r="J300" i="14"/>
  <c r="J565" i="14"/>
  <c r="J830" i="14"/>
  <c r="J301" i="14"/>
  <c r="J566" i="14"/>
  <c r="J831" i="14"/>
  <c r="J302" i="14"/>
  <c r="J567" i="14"/>
  <c r="J832" i="14"/>
  <c r="J303" i="14"/>
  <c r="J568" i="14"/>
  <c r="J833" i="14"/>
  <c r="J304" i="14"/>
  <c r="J569" i="14"/>
  <c r="J834" i="14"/>
  <c r="J305" i="14"/>
  <c r="J570" i="14"/>
  <c r="J835" i="14"/>
  <c r="J306" i="14"/>
  <c r="J571" i="14"/>
  <c r="J836" i="14"/>
  <c r="J307" i="14"/>
  <c r="J572" i="14"/>
  <c r="J837" i="14"/>
  <c r="J308" i="14"/>
  <c r="J573" i="14"/>
  <c r="J838" i="14"/>
  <c r="J309" i="14"/>
  <c r="J574" i="14"/>
  <c r="J839" i="14"/>
  <c r="J310" i="14"/>
  <c r="J575" i="14"/>
  <c r="J840" i="14"/>
  <c r="J311" i="14"/>
  <c r="J576" i="14"/>
  <c r="J841" i="14"/>
  <c r="J312" i="14"/>
  <c r="J577" i="14"/>
  <c r="J842" i="14"/>
  <c r="J313" i="14"/>
  <c r="J578" i="14"/>
  <c r="J843" i="14"/>
  <c r="J314" i="14"/>
  <c r="J579" i="14"/>
  <c r="J844" i="14"/>
  <c r="J315" i="14"/>
  <c r="J580" i="14"/>
  <c r="J845" i="14"/>
  <c r="J847" i="14"/>
  <c r="J287" i="14"/>
  <c r="J552" i="14"/>
  <c r="J817" i="14"/>
  <c r="J288" i="14"/>
  <c r="J553" i="14"/>
  <c r="J818" i="14"/>
  <c r="J289" i="14"/>
  <c r="J554" i="14"/>
  <c r="J819" i="14"/>
  <c r="J290" i="14"/>
  <c r="J555" i="14"/>
  <c r="J820" i="14"/>
  <c r="J291" i="14"/>
  <c r="J556" i="14"/>
  <c r="J821" i="14"/>
  <c r="J292" i="14"/>
  <c r="J557" i="14"/>
  <c r="J822" i="14"/>
  <c r="J293" i="14"/>
  <c r="J558" i="14"/>
  <c r="J823" i="14"/>
  <c r="J825" i="14"/>
  <c r="J279" i="14"/>
  <c r="J544" i="14"/>
  <c r="J809" i="14"/>
  <c r="J280" i="14"/>
  <c r="J545" i="14"/>
  <c r="J810" i="14"/>
  <c r="J281" i="14"/>
  <c r="J546" i="14"/>
  <c r="J811" i="14"/>
  <c r="J813" i="14"/>
  <c r="J929" i="14"/>
  <c r="J413" i="14"/>
  <c r="J678" i="14"/>
  <c r="J943" i="14"/>
  <c r="J414" i="14"/>
  <c r="J679" i="14"/>
  <c r="J944" i="14"/>
  <c r="J415" i="14"/>
  <c r="J680" i="14"/>
  <c r="J945" i="14"/>
  <c r="J416" i="14"/>
  <c r="J681" i="14"/>
  <c r="J946" i="14"/>
  <c r="J417" i="14"/>
  <c r="J682" i="14"/>
  <c r="J947" i="14"/>
  <c r="J418" i="14"/>
  <c r="J683" i="14"/>
  <c r="J948" i="14"/>
  <c r="J419" i="14"/>
  <c r="J684" i="14"/>
  <c r="J949" i="14"/>
  <c r="J420" i="14"/>
  <c r="J685" i="14"/>
  <c r="J950" i="14"/>
  <c r="J421" i="14"/>
  <c r="J686" i="14"/>
  <c r="J951" i="14"/>
  <c r="J422" i="14"/>
  <c r="J687" i="14"/>
  <c r="J952" i="14"/>
  <c r="J423" i="14"/>
  <c r="J688" i="14"/>
  <c r="J953" i="14"/>
  <c r="J424" i="14"/>
  <c r="J689" i="14"/>
  <c r="J954" i="14"/>
  <c r="J425" i="14"/>
  <c r="J690" i="14"/>
  <c r="J955" i="14"/>
  <c r="J426" i="14"/>
  <c r="J691" i="14"/>
  <c r="J956" i="14"/>
  <c r="J427" i="14"/>
  <c r="J692" i="14"/>
  <c r="J957" i="14"/>
  <c r="J428" i="14"/>
  <c r="J693" i="14"/>
  <c r="J958" i="14"/>
  <c r="J429" i="14"/>
  <c r="J694" i="14"/>
  <c r="J959" i="14"/>
  <c r="J430" i="14"/>
  <c r="J695" i="14"/>
  <c r="J960" i="14"/>
  <c r="J431" i="14"/>
  <c r="J696" i="14"/>
  <c r="J961" i="14"/>
  <c r="J432" i="14"/>
  <c r="J697" i="14"/>
  <c r="J962" i="14"/>
  <c r="J433" i="14"/>
  <c r="J698" i="14"/>
  <c r="J963" i="14"/>
  <c r="J434" i="14"/>
  <c r="J699" i="14"/>
  <c r="J964" i="14"/>
  <c r="J435" i="14"/>
  <c r="J700" i="14"/>
  <c r="J965" i="14"/>
  <c r="J436" i="14"/>
  <c r="J701" i="14"/>
  <c r="J966" i="14"/>
  <c r="J437" i="14"/>
  <c r="J702" i="14"/>
  <c r="J967" i="14"/>
  <c r="J438" i="14"/>
  <c r="J703" i="14"/>
  <c r="J968" i="14"/>
  <c r="J439" i="14"/>
  <c r="J704" i="14"/>
  <c r="J969" i="14"/>
  <c r="J440" i="14"/>
  <c r="J705" i="14"/>
  <c r="J970" i="14"/>
  <c r="J441" i="14"/>
  <c r="J706" i="14"/>
  <c r="J971" i="14"/>
  <c r="J442" i="14"/>
  <c r="J707" i="14"/>
  <c r="J972" i="14"/>
  <c r="J443" i="14"/>
  <c r="J708" i="14"/>
  <c r="J973" i="14"/>
  <c r="J444" i="14"/>
  <c r="J709" i="14"/>
  <c r="J974" i="14"/>
  <c r="J445" i="14"/>
  <c r="J710" i="14"/>
  <c r="J975" i="14"/>
  <c r="J446" i="14"/>
  <c r="J711" i="14"/>
  <c r="J976" i="14"/>
  <c r="J447" i="14"/>
  <c r="J712" i="14"/>
  <c r="J977" i="14"/>
  <c r="J979" i="14"/>
  <c r="J455" i="14"/>
  <c r="J720" i="14"/>
  <c r="J985" i="14"/>
  <c r="J456" i="14"/>
  <c r="J721" i="14"/>
  <c r="J986" i="14"/>
  <c r="J457" i="14"/>
  <c r="J722" i="14"/>
  <c r="J987" i="14"/>
  <c r="J458" i="14"/>
  <c r="J723" i="14"/>
  <c r="J988" i="14"/>
  <c r="J459" i="14"/>
  <c r="J724" i="14"/>
  <c r="J989" i="14"/>
  <c r="J460" i="14"/>
  <c r="J725" i="14"/>
  <c r="J990" i="14"/>
  <c r="J461" i="14"/>
  <c r="J726" i="14"/>
  <c r="J991" i="14"/>
  <c r="J462" i="14"/>
  <c r="J727" i="14"/>
  <c r="J992" i="14"/>
  <c r="J463" i="14"/>
  <c r="J728" i="14"/>
  <c r="J993" i="14"/>
  <c r="J464" i="14"/>
  <c r="J729" i="14"/>
  <c r="J994" i="14"/>
  <c r="J465" i="14"/>
  <c r="J730" i="14"/>
  <c r="J995" i="14"/>
  <c r="J466" i="14"/>
  <c r="J731" i="14"/>
  <c r="J996" i="14"/>
  <c r="J467" i="14"/>
  <c r="J732" i="14"/>
  <c r="J997" i="14"/>
  <c r="J468" i="14"/>
  <c r="J733" i="14"/>
  <c r="J998" i="14"/>
  <c r="J469" i="14"/>
  <c r="J734" i="14"/>
  <c r="J999" i="14"/>
  <c r="J470" i="14"/>
  <c r="J735" i="14"/>
  <c r="J1000" i="14"/>
  <c r="J471" i="14"/>
  <c r="J736" i="14"/>
  <c r="J1001" i="14"/>
  <c r="J472" i="14"/>
  <c r="J737" i="14"/>
  <c r="J1002" i="14"/>
  <c r="J473" i="14"/>
  <c r="J738" i="14"/>
  <c r="J1003" i="14"/>
  <c r="J474" i="14"/>
  <c r="J739" i="14"/>
  <c r="J1004" i="14"/>
  <c r="J475" i="14"/>
  <c r="J740" i="14"/>
  <c r="J1005" i="14"/>
  <c r="J476" i="14"/>
  <c r="J741" i="14"/>
  <c r="J1006" i="14"/>
  <c r="J477" i="14"/>
  <c r="J742" i="14"/>
  <c r="J1007" i="14"/>
  <c r="J478" i="14"/>
  <c r="J743" i="14"/>
  <c r="J1008" i="14"/>
  <c r="J479" i="14"/>
  <c r="J744" i="14"/>
  <c r="J1009" i="14"/>
  <c r="J480" i="14"/>
  <c r="J745" i="14"/>
  <c r="J1010" i="14"/>
  <c r="J481" i="14"/>
  <c r="J746" i="14"/>
  <c r="J1011" i="14"/>
  <c r="J482" i="14"/>
  <c r="J747" i="14"/>
  <c r="J1012" i="14"/>
  <c r="J483" i="14"/>
  <c r="J748" i="14"/>
  <c r="J1013" i="14"/>
  <c r="J484" i="14"/>
  <c r="J749" i="14"/>
  <c r="J1014" i="14"/>
  <c r="J485" i="14"/>
  <c r="J750" i="14"/>
  <c r="J1015" i="14"/>
  <c r="J486" i="14"/>
  <c r="J751" i="14"/>
  <c r="J1016" i="14"/>
  <c r="J487" i="14"/>
  <c r="J752" i="14"/>
  <c r="J1017" i="14"/>
  <c r="J488" i="14"/>
  <c r="J753" i="14"/>
  <c r="J1018" i="14"/>
  <c r="J489" i="14"/>
  <c r="J754" i="14"/>
  <c r="J1019" i="14"/>
  <c r="J1021" i="14"/>
  <c r="J497" i="14"/>
  <c r="J762" i="14"/>
  <c r="J1027" i="14"/>
  <c r="J498" i="14"/>
  <c r="J763" i="14"/>
  <c r="J1028" i="14"/>
  <c r="J499" i="14"/>
  <c r="J764" i="14"/>
  <c r="J1029" i="14"/>
  <c r="J500" i="14"/>
  <c r="J765" i="14"/>
  <c r="J1030" i="14"/>
  <c r="J501" i="14"/>
  <c r="J766" i="14"/>
  <c r="J1031" i="14"/>
  <c r="J502" i="14"/>
  <c r="J767" i="14"/>
  <c r="J1032" i="14"/>
  <c r="J503" i="14"/>
  <c r="J768" i="14"/>
  <c r="J1033" i="14"/>
  <c r="J504" i="14"/>
  <c r="J769" i="14"/>
  <c r="J1034" i="14"/>
  <c r="J505" i="14"/>
  <c r="J770" i="14"/>
  <c r="J1035" i="14"/>
  <c r="J506" i="14"/>
  <c r="J771" i="14"/>
  <c r="J1036" i="14"/>
  <c r="J507" i="14"/>
  <c r="J772" i="14"/>
  <c r="J1037" i="14"/>
  <c r="J508" i="14"/>
  <c r="J773" i="14"/>
  <c r="J1038" i="14"/>
  <c r="J509" i="14"/>
  <c r="J774" i="14"/>
  <c r="J1039" i="14"/>
  <c r="J510" i="14"/>
  <c r="J775" i="14"/>
  <c r="J1040" i="14"/>
  <c r="J511" i="14"/>
  <c r="J776" i="14"/>
  <c r="J1041" i="14"/>
  <c r="J512" i="14"/>
  <c r="J777" i="14"/>
  <c r="J1042" i="14"/>
  <c r="J513" i="14"/>
  <c r="J778" i="14"/>
  <c r="J1043" i="14"/>
  <c r="J514" i="14"/>
  <c r="J779" i="14"/>
  <c r="J1044" i="14"/>
  <c r="J515" i="14"/>
  <c r="J780" i="14"/>
  <c r="J1045" i="14"/>
  <c r="J516" i="14"/>
  <c r="J781" i="14"/>
  <c r="J1046" i="14"/>
  <c r="J517" i="14"/>
  <c r="J782" i="14"/>
  <c r="J1047" i="14"/>
  <c r="J518" i="14"/>
  <c r="J783" i="14"/>
  <c r="J1048" i="14"/>
  <c r="J519" i="14"/>
  <c r="J784" i="14"/>
  <c r="J1049" i="14"/>
  <c r="J520" i="14"/>
  <c r="J785" i="14"/>
  <c r="J1050" i="14"/>
  <c r="J521" i="14"/>
  <c r="J786" i="14"/>
  <c r="J1051" i="14"/>
  <c r="J522" i="14"/>
  <c r="J787" i="14"/>
  <c r="J1052" i="14"/>
  <c r="J523" i="14"/>
  <c r="J788" i="14"/>
  <c r="J1053" i="14"/>
  <c r="J524" i="14"/>
  <c r="J789" i="14"/>
  <c r="J1054" i="14"/>
  <c r="J525" i="14"/>
  <c r="J790" i="14"/>
  <c r="J1055" i="14"/>
  <c r="J526" i="14"/>
  <c r="J791" i="14"/>
  <c r="J1056" i="14"/>
  <c r="J527" i="14"/>
  <c r="J792" i="14"/>
  <c r="J1057" i="14"/>
  <c r="J528" i="14"/>
  <c r="J793" i="14"/>
  <c r="J1058" i="14"/>
  <c r="J529" i="14"/>
  <c r="J794" i="14"/>
  <c r="J1059" i="14"/>
  <c r="J530" i="14"/>
  <c r="J795" i="14"/>
  <c r="J1060" i="14"/>
  <c r="J531" i="14"/>
  <c r="J796" i="14"/>
  <c r="J1061" i="14"/>
  <c r="J1063" i="14"/>
  <c r="J1065" i="14"/>
  <c r="J276" i="17"/>
  <c r="J277" i="17"/>
  <c r="F105" i="21"/>
  <c r="K342" i="14"/>
  <c r="K343" i="14"/>
  <c r="K344" i="14"/>
  <c r="K348" i="14"/>
  <c r="G105" i="21"/>
  <c r="L342" i="14"/>
  <c r="L343" i="14"/>
  <c r="L344" i="14"/>
  <c r="L348" i="14"/>
  <c r="H105" i="21"/>
  <c r="M342" i="14"/>
  <c r="M343" i="14"/>
  <c r="M344" i="14"/>
  <c r="M348" i="14"/>
  <c r="I105" i="21"/>
  <c r="N342" i="14"/>
  <c r="N343" i="14"/>
  <c r="N344" i="14"/>
  <c r="N348" i="14"/>
  <c r="J105" i="21"/>
  <c r="O342" i="14"/>
  <c r="O343" i="14"/>
  <c r="O344" i="14"/>
  <c r="O348" i="14"/>
  <c r="K105" i="21"/>
  <c r="P342" i="14"/>
  <c r="P343" i="14"/>
  <c r="P344" i="14"/>
  <c r="P348" i="14"/>
  <c r="L105" i="21"/>
  <c r="Q342" i="14"/>
  <c r="Q343" i="14"/>
  <c r="Q344" i="14"/>
  <c r="Q348" i="14"/>
  <c r="M105" i="21"/>
  <c r="R342" i="14"/>
  <c r="R343" i="14"/>
  <c r="R344" i="14"/>
  <c r="R348" i="14"/>
  <c r="N105" i="21"/>
  <c r="S342" i="14"/>
  <c r="S343" i="14"/>
  <c r="S344" i="14"/>
  <c r="S348" i="14"/>
  <c r="O105" i="21"/>
  <c r="T342" i="14"/>
  <c r="T343" i="14"/>
  <c r="T344" i="14"/>
  <c r="T348" i="14"/>
  <c r="P105" i="21"/>
  <c r="U342" i="14"/>
  <c r="U343" i="14"/>
  <c r="U344" i="14"/>
  <c r="U348" i="14"/>
  <c r="Q105" i="21"/>
  <c r="V342" i="14"/>
  <c r="V343" i="14"/>
  <c r="V344" i="14"/>
  <c r="V348" i="14"/>
  <c r="R105" i="21"/>
  <c r="E105" i="21"/>
  <c r="F106" i="21"/>
  <c r="J278" i="17"/>
  <c r="F117" i="21"/>
  <c r="K334" i="14"/>
  <c r="K335" i="14"/>
  <c r="K336" i="14"/>
  <c r="K337" i="14"/>
  <c r="K338" i="14"/>
  <c r="K339" i="14"/>
  <c r="K340" i="14"/>
  <c r="K341" i="14"/>
  <c r="K345" i="14"/>
  <c r="K346" i="14"/>
  <c r="K347" i="14"/>
  <c r="G117" i="21"/>
  <c r="L334" i="14"/>
  <c r="L335" i="14"/>
  <c r="L336" i="14"/>
  <c r="L337" i="14"/>
  <c r="L338" i="14"/>
  <c r="L339" i="14"/>
  <c r="L340" i="14"/>
  <c r="L341" i="14"/>
  <c r="L345" i="14"/>
  <c r="L346" i="14"/>
  <c r="L347" i="14"/>
  <c r="H117" i="21"/>
  <c r="M334" i="14"/>
  <c r="M335" i="14"/>
  <c r="M336" i="14"/>
  <c r="M337" i="14"/>
  <c r="M338" i="14"/>
  <c r="M339" i="14"/>
  <c r="M340" i="14"/>
  <c r="M341" i="14"/>
  <c r="M345" i="14"/>
  <c r="M346" i="14"/>
  <c r="M347" i="14"/>
  <c r="I117" i="21"/>
  <c r="N334" i="14"/>
  <c r="N335" i="14"/>
  <c r="N336" i="14"/>
  <c r="N337" i="14"/>
  <c r="N338" i="14"/>
  <c r="N339" i="14"/>
  <c r="N340" i="14"/>
  <c r="N341" i="14"/>
  <c r="N345" i="14"/>
  <c r="N346" i="14"/>
  <c r="N347" i="14"/>
  <c r="J117" i="21"/>
  <c r="O334" i="14"/>
  <c r="O335" i="14"/>
  <c r="O336" i="14"/>
  <c r="O337" i="14"/>
  <c r="O338" i="14"/>
  <c r="O339" i="14"/>
  <c r="O340" i="14"/>
  <c r="O341" i="14"/>
  <c r="O345" i="14"/>
  <c r="O346" i="14"/>
  <c r="O347" i="14"/>
  <c r="K117" i="21"/>
  <c r="P334" i="14"/>
  <c r="P335" i="14"/>
  <c r="P336" i="14"/>
  <c r="P337" i="14"/>
  <c r="P338" i="14"/>
  <c r="P339" i="14"/>
  <c r="P340" i="14"/>
  <c r="P341" i="14"/>
  <c r="P345" i="14"/>
  <c r="P346" i="14"/>
  <c r="P347" i="14"/>
  <c r="L117" i="21"/>
  <c r="Q334" i="14"/>
  <c r="Q335" i="14"/>
  <c r="Q336" i="14"/>
  <c r="Q337" i="14"/>
  <c r="Q338" i="14"/>
  <c r="Q339" i="14"/>
  <c r="Q340" i="14"/>
  <c r="Q341" i="14"/>
  <c r="Q345" i="14"/>
  <c r="Q346" i="14"/>
  <c r="Q347" i="14"/>
  <c r="M117" i="21"/>
  <c r="R334" i="14"/>
  <c r="R335" i="14"/>
  <c r="R336" i="14"/>
  <c r="R337" i="14"/>
  <c r="R338" i="14"/>
  <c r="R339" i="14"/>
  <c r="R340" i="14"/>
  <c r="R341" i="14"/>
  <c r="R345" i="14"/>
  <c r="R346" i="14"/>
  <c r="R347" i="14"/>
  <c r="N117" i="21"/>
  <c r="S334" i="14"/>
  <c r="S335" i="14"/>
  <c r="S336" i="14"/>
  <c r="S337" i="14"/>
  <c r="S338" i="14"/>
  <c r="S339" i="14"/>
  <c r="S340" i="14"/>
  <c r="S341" i="14"/>
  <c r="S345" i="14"/>
  <c r="S346" i="14"/>
  <c r="S347" i="14"/>
  <c r="O117" i="21"/>
  <c r="T334" i="14"/>
  <c r="T335" i="14"/>
  <c r="T336" i="14"/>
  <c r="T337" i="14"/>
  <c r="T338" i="14"/>
  <c r="T339" i="14"/>
  <c r="T340" i="14"/>
  <c r="T341" i="14"/>
  <c r="T345" i="14"/>
  <c r="T346" i="14"/>
  <c r="T347" i="14"/>
  <c r="P117" i="21"/>
  <c r="U334" i="14"/>
  <c r="U335" i="14"/>
  <c r="U336" i="14"/>
  <c r="U337" i="14"/>
  <c r="U338" i="14"/>
  <c r="U339" i="14"/>
  <c r="U340" i="14"/>
  <c r="U341" i="14"/>
  <c r="U345" i="14"/>
  <c r="U346" i="14"/>
  <c r="U347" i="14"/>
  <c r="Q117" i="21"/>
  <c r="V334" i="14"/>
  <c r="V335" i="14"/>
  <c r="V336" i="14"/>
  <c r="V337" i="14"/>
  <c r="V338" i="14"/>
  <c r="V339" i="14"/>
  <c r="V340" i="14"/>
  <c r="V341" i="14"/>
  <c r="V345" i="14"/>
  <c r="V346" i="14"/>
  <c r="V347" i="14"/>
  <c r="R117" i="21"/>
  <c r="E117" i="21"/>
  <c r="F118" i="21"/>
  <c r="J279" i="17"/>
  <c r="J280" i="17"/>
  <c r="J281" i="17"/>
  <c r="J282" i="17"/>
  <c r="F129" i="21"/>
  <c r="K349" i="14"/>
  <c r="K350" i="14"/>
  <c r="K351" i="14"/>
  <c r="G129" i="21"/>
  <c r="L349" i="14"/>
  <c r="L350" i="14"/>
  <c r="L351" i="14"/>
  <c r="H129" i="21"/>
  <c r="M349" i="14"/>
  <c r="M350" i="14"/>
  <c r="M351" i="14"/>
  <c r="I129" i="21"/>
  <c r="N349" i="14"/>
  <c r="N350" i="14"/>
  <c r="N351" i="14"/>
  <c r="J129" i="21"/>
  <c r="O349" i="14"/>
  <c r="O350" i="14"/>
  <c r="O351" i="14"/>
  <c r="K129" i="21"/>
  <c r="P349" i="14"/>
  <c r="P350" i="14"/>
  <c r="P351" i="14"/>
  <c r="L129" i="21"/>
  <c r="Q349" i="14"/>
  <c r="Q350" i="14"/>
  <c r="Q351" i="14"/>
  <c r="M129" i="21"/>
  <c r="R349" i="14"/>
  <c r="R350" i="14"/>
  <c r="R351" i="14"/>
  <c r="N129" i="21"/>
  <c r="S349" i="14"/>
  <c r="S350" i="14"/>
  <c r="S351" i="14"/>
  <c r="O129" i="21"/>
  <c r="T349" i="14"/>
  <c r="T350" i="14"/>
  <c r="T351" i="14"/>
  <c r="P129" i="21"/>
  <c r="U349" i="14"/>
  <c r="U350" i="14"/>
  <c r="U351" i="14"/>
  <c r="Q129" i="21"/>
  <c r="V349" i="14"/>
  <c r="V350" i="14"/>
  <c r="V351" i="14"/>
  <c r="R129" i="21"/>
  <c r="E129" i="21"/>
  <c r="F130" i="21"/>
  <c r="J283" i="17"/>
  <c r="J284" i="17"/>
  <c r="J289" i="17"/>
  <c r="J290" i="17"/>
  <c r="J291" i="17"/>
  <c r="J292" i="17"/>
  <c r="J293" i="17"/>
  <c r="J294" i="17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E141" i="21"/>
  <c r="F142" i="21"/>
  <c r="J295" i="17"/>
  <c r="F93" i="21"/>
  <c r="K276" i="17"/>
  <c r="K277" i="17"/>
  <c r="G106" i="21"/>
  <c r="K278" i="17"/>
  <c r="G118" i="21"/>
  <c r="K279" i="17"/>
  <c r="K280" i="17"/>
  <c r="K281" i="17"/>
  <c r="K282" i="17"/>
  <c r="G130" i="21"/>
  <c r="K283" i="17"/>
  <c r="K284" i="17"/>
  <c r="K289" i="17"/>
  <c r="K290" i="17"/>
  <c r="K291" i="17"/>
  <c r="K292" i="17"/>
  <c r="K293" i="17"/>
  <c r="K294" i="17"/>
  <c r="G142" i="21"/>
  <c r="K295" i="17"/>
  <c r="G93" i="21"/>
  <c r="L276" i="17"/>
  <c r="L277" i="17"/>
  <c r="H106" i="21"/>
  <c r="L278" i="17"/>
  <c r="H118" i="21"/>
  <c r="L279" i="17"/>
  <c r="L280" i="17"/>
  <c r="L281" i="17"/>
  <c r="L282" i="17"/>
  <c r="H130" i="21"/>
  <c r="L283" i="17"/>
  <c r="L284" i="17"/>
  <c r="L289" i="17"/>
  <c r="L290" i="17"/>
  <c r="L291" i="17"/>
  <c r="L292" i="17"/>
  <c r="L293" i="17"/>
  <c r="L294" i="17"/>
  <c r="H142" i="21"/>
  <c r="L295" i="17"/>
  <c r="H93" i="21"/>
  <c r="M276" i="17"/>
  <c r="M277" i="17"/>
  <c r="I106" i="21"/>
  <c r="M278" i="17"/>
  <c r="I118" i="21"/>
  <c r="M279" i="17"/>
  <c r="M280" i="17"/>
  <c r="M281" i="17"/>
  <c r="M282" i="17"/>
  <c r="I130" i="21"/>
  <c r="M283" i="17"/>
  <c r="M284" i="17"/>
  <c r="M289" i="17"/>
  <c r="M290" i="17"/>
  <c r="M291" i="17"/>
  <c r="M292" i="17"/>
  <c r="M293" i="17"/>
  <c r="M294" i="17"/>
  <c r="I142" i="21"/>
  <c r="M295" i="17"/>
  <c r="I93" i="21"/>
  <c r="N276" i="17"/>
  <c r="N277" i="17"/>
  <c r="J106" i="21"/>
  <c r="N278" i="17"/>
  <c r="J118" i="21"/>
  <c r="N279" i="17"/>
  <c r="N280" i="17"/>
  <c r="N281" i="17"/>
  <c r="N282" i="17"/>
  <c r="J130" i="21"/>
  <c r="N283" i="17"/>
  <c r="N284" i="17"/>
  <c r="N289" i="17"/>
  <c r="N290" i="17"/>
  <c r="N291" i="17"/>
  <c r="N292" i="17"/>
  <c r="N293" i="17"/>
  <c r="N294" i="17"/>
  <c r="J142" i="21"/>
  <c r="N295" i="17"/>
  <c r="J93" i="21"/>
  <c r="O276" i="17"/>
  <c r="O277" i="17"/>
  <c r="K106" i="21"/>
  <c r="O278" i="17"/>
  <c r="K118" i="21"/>
  <c r="O279" i="17"/>
  <c r="O280" i="17"/>
  <c r="O281" i="17"/>
  <c r="O282" i="17"/>
  <c r="K130" i="21"/>
  <c r="O283" i="17"/>
  <c r="O284" i="17"/>
  <c r="O289" i="17"/>
  <c r="O290" i="17"/>
  <c r="O291" i="17"/>
  <c r="O292" i="17"/>
  <c r="O293" i="17"/>
  <c r="O294" i="17"/>
  <c r="K142" i="21"/>
  <c r="O295" i="17"/>
  <c r="K93" i="21"/>
  <c r="P276" i="17"/>
  <c r="P277" i="17"/>
  <c r="L106" i="21"/>
  <c r="P278" i="17"/>
  <c r="L118" i="21"/>
  <c r="P279" i="17"/>
  <c r="P280" i="17"/>
  <c r="P281" i="17"/>
  <c r="P282" i="17"/>
  <c r="L130" i="21"/>
  <c r="P283" i="17"/>
  <c r="P284" i="17"/>
  <c r="P289" i="17"/>
  <c r="P290" i="17"/>
  <c r="P291" i="17"/>
  <c r="P292" i="17"/>
  <c r="P293" i="17"/>
  <c r="P294" i="17"/>
  <c r="L142" i="21"/>
  <c r="P295" i="17"/>
  <c r="L93" i="21"/>
  <c r="Q276" i="17"/>
  <c r="Q277" i="17"/>
  <c r="M106" i="21"/>
  <c r="Q278" i="17"/>
  <c r="M118" i="21"/>
  <c r="Q279" i="17"/>
  <c r="Q280" i="17"/>
  <c r="Q281" i="17"/>
  <c r="Q282" i="17"/>
  <c r="M130" i="21"/>
  <c r="Q283" i="17"/>
  <c r="Q284" i="17"/>
  <c r="Q289" i="17"/>
  <c r="Q290" i="17"/>
  <c r="Q291" i="17"/>
  <c r="Q292" i="17"/>
  <c r="Q293" i="17"/>
  <c r="Q294" i="17"/>
  <c r="M142" i="21"/>
  <c r="Q295" i="17"/>
  <c r="M93" i="21"/>
  <c r="R276" i="17"/>
  <c r="R277" i="17"/>
  <c r="N106" i="21"/>
  <c r="R278" i="17"/>
  <c r="N118" i="21"/>
  <c r="R279" i="17"/>
  <c r="R280" i="17"/>
  <c r="R281" i="17"/>
  <c r="R282" i="17"/>
  <c r="N130" i="21"/>
  <c r="R283" i="17"/>
  <c r="R284" i="17"/>
  <c r="R289" i="17"/>
  <c r="R290" i="17"/>
  <c r="R291" i="17"/>
  <c r="R292" i="17"/>
  <c r="R293" i="17"/>
  <c r="R294" i="17"/>
  <c r="N142" i="21"/>
  <c r="R295" i="17"/>
  <c r="N93" i="21"/>
  <c r="S276" i="17"/>
  <c r="S277" i="17"/>
  <c r="O106" i="21"/>
  <c r="S278" i="17"/>
  <c r="O118" i="21"/>
  <c r="S279" i="17"/>
  <c r="S280" i="17"/>
  <c r="S281" i="17"/>
  <c r="S282" i="17"/>
  <c r="O130" i="21"/>
  <c r="S283" i="17"/>
  <c r="S284" i="17"/>
  <c r="S289" i="17"/>
  <c r="S290" i="17"/>
  <c r="S291" i="17"/>
  <c r="S292" i="17"/>
  <c r="S293" i="17"/>
  <c r="S294" i="17"/>
  <c r="O142" i="21"/>
  <c r="S295" i="17"/>
  <c r="O93" i="21"/>
  <c r="T276" i="17"/>
  <c r="T277" i="17"/>
  <c r="P106" i="21"/>
  <c r="T278" i="17"/>
  <c r="P118" i="21"/>
  <c r="T279" i="17"/>
  <c r="T280" i="17"/>
  <c r="T281" i="17"/>
  <c r="T282" i="17"/>
  <c r="P130" i="21"/>
  <c r="T283" i="17"/>
  <c r="T284" i="17"/>
  <c r="T289" i="17"/>
  <c r="T290" i="17"/>
  <c r="T291" i="17"/>
  <c r="T292" i="17"/>
  <c r="T293" i="17"/>
  <c r="T294" i="17"/>
  <c r="P142" i="21"/>
  <c r="T295" i="17"/>
  <c r="P93" i="21"/>
  <c r="U276" i="17"/>
  <c r="U277" i="17"/>
  <c r="Q106" i="21"/>
  <c r="U278" i="17"/>
  <c r="Q118" i="21"/>
  <c r="U279" i="17"/>
  <c r="U280" i="17"/>
  <c r="U281" i="17"/>
  <c r="U282" i="17"/>
  <c r="Q130" i="21"/>
  <c r="U283" i="17"/>
  <c r="U284" i="17"/>
  <c r="U289" i="17"/>
  <c r="U290" i="17"/>
  <c r="U291" i="17"/>
  <c r="U292" i="17"/>
  <c r="U293" i="17"/>
  <c r="U294" i="17"/>
  <c r="Q142" i="21"/>
  <c r="U295" i="17"/>
  <c r="Q93" i="21"/>
  <c r="V276" i="17"/>
  <c r="V277" i="17"/>
  <c r="R106" i="21"/>
  <c r="V278" i="17"/>
  <c r="R118" i="21"/>
  <c r="V279" i="17"/>
  <c r="V280" i="17"/>
  <c r="V281" i="17"/>
  <c r="V282" i="17"/>
  <c r="R130" i="21"/>
  <c r="V283" i="17"/>
  <c r="V284" i="17"/>
  <c r="V289" i="17"/>
  <c r="V290" i="17"/>
  <c r="V291" i="17"/>
  <c r="V292" i="17"/>
  <c r="V293" i="17"/>
  <c r="V294" i="17"/>
  <c r="R142" i="21"/>
  <c r="V295" i="17"/>
  <c r="R93" i="21"/>
  <c r="E93" i="21"/>
  <c r="F94" i="21"/>
  <c r="J275" i="17"/>
  <c r="J285" i="17"/>
  <c r="J286" i="17"/>
  <c r="J288" i="17"/>
  <c r="J296" i="17"/>
  <c r="J297" i="17"/>
  <c r="J298" i="17"/>
  <c r="J301" i="17"/>
  <c r="J302" i="17"/>
  <c r="J305" i="17"/>
  <c r="J309" i="17"/>
  <c r="J310" i="17"/>
  <c r="J311" i="17"/>
  <c r="J312" i="17"/>
  <c r="J313" i="17"/>
  <c r="J316" i="17"/>
  <c r="J317" i="17"/>
  <c r="J318" i="17"/>
  <c r="J319" i="17"/>
  <c r="J320" i="17"/>
  <c r="J289" i="13"/>
  <c r="J404" i="13"/>
  <c r="J416" i="13"/>
  <c r="J455" i="13"/>
  <c r="J498" i="13"/>
  <c r="J541" i="13"/>
  <c r="J545" i="13"/>
  <c r="J547" i="13"/>
  <c r="J397" i="14"/>
  <c r="J356" i="14"/>
  <c r="J330" i="14"/>
  <c r="J317" i="14"/>
  <c r="J295" i="14"/>
  <c r="J283" i="14"/>
  <c r="J399" i="14"/>
  <c r="J449" i="14"/>
  <c r="J491" i="14"/>
  <c r="J533" i="14"/>
  <c r="J535" i="14"/>
  <c r="F81" i="21"/>
  <c r="G55" i="21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2" i="13"/>
  <c r="K285" i="13"/>
  <c r="K286" i="13"/>
  <c r="K287" i="13"/>
  <c r="K289" i="13"/>
  <c r="K404" i="13"/>
  <c r="K412" i="13"/>
  <c r="K413" i="13"/>
  <c r="K414" i="13"/>
  <c r="K416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5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8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1" i="13"/>
  <c r="K545" i="13"/>
  <c r="K406" i="13"/>
  <c r="K457" i="13"/>
  <c r="K500" i="13"/>
  <c r="K543" i="13"/>
  <c r="K547" i="13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7" i="14"/>
  <c r="K352" i="14"/>
  <c r="K353" i="14"/>
  <c r="K354" i="14"/>
  <c r="K356" i="14"/>
  <c r="K321" i="14"/>
  <c r="K322" i="14"/>
  <c r="K323" i="14"/>
  <c r="K324" i="14"/>
  <c r="K325" i="14"/>
  <c r="K326" i="14"/>
  <c r="K327" i="14"/>
  <c r="K328" i="14"/>
  <c r="K330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7" i="14"/>
  <c r="K287" i="14"/>
  <c r="K288" i="14"/>
  <c r="K289" i="14"/>
  <c r="K290" i="14"/>
  <c r="K291" i="14"/>
  <c r="K292" i="14"/>
  <c r="K293" i="14"/>
  <c r="K295" i="14"/>
  <c r="K279" i="14"/>
  <c r="K280" i="14"/>
  <c r="K281" i="14"/>
  <c r="K283" i="14"/>
  <c r="K399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9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1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3" i="14"/>
  <c r="K535" i="14"/>
  <c r="G81" i="21"/>
  <c r="H55" i="21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2" i="13"/>
  <c r="L285" i="13"/>
  <c r="L286" i="13"/>
  <c r="L287" i="13"/>
  <c r="L289" i="13"/>
  <c r="L404" i="13"/>
  <c r="L412" i="13"/>
  <c r="L413" i="13"/>
  <c r="L414" i="13"/>
  <c r="L416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5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8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1" i="13"/>
  <c r="L545" i="13"/>
  <c r="L406" i="13"/>
  <c r="L457" i="13"/>
  <c r="L500" i="13"/>
  <c r="L543" i="13"/>
  <c r="L547" i="13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7" i="14"/>
  <c r="L352" i="14"/>
  <c r="L353" i="14"/>
  <c r="L354" i="14"/>
  <c r="L356" i="14"/>
  <c r="L321" i="14"/>
  <c r="L322" i="14"/>
  <c r="L323" i="14"/>
  <c r="L324" i="14"/>
  <c r="L325" i="14"/>
  <c r="L326" i="14"/>
  <c r="L327" i="14"/>
  <c r="L328" i="14"/>
  <c r="L330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7" i="14"/>
  <c r="L287" i="14"/>
  <c r="L288" i="14"/>
  <c r="L289" i="14"/>
  <c r="L290" i="14"/>
  <c r="L291" i="14"/>
  <c r="L292" i="14"/>
  <c r="L293" i="14"/>
  <c r="L295" i="14"/>
  <c r="L279" i="14"/>
  <c r="L280" i="14"/>
  <c r="L281" i="14"/>
  <c r="L283" i="14"/>
  <c r="L399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9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1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3" i="14"/>
  <c r="L535" i="14"/>
  <c r="H81" i="21"/>
  <c r="I55" i="21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2" i="13"/>
  <c r="M285" i="13"/>
  <c r="M286" i="13"/>
  <c r="M287" i="13"/>
  <c r="M289" i="13"/>
  <c r="M404" i="13"/>
  <c r="M412" i="13"/>
  <c r="M413" i="13"/>
  <c r="M414" i="13"/>
  <c r="M416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5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8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1" i="13"/>
  <c r="M545" i="13"/>
  <c r="M406" i="13"/>
  <c r="M457" i="13"/>
  <c r="M500" i="13"/>
  <c r="M543" i="13"/>
  <c r="M547" i="13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7" i="14"/>
  <c r="M352" i="14"/>
  <c r="M353" i="14"/>
  <c r="M354" i="14"/>
  <c r="M356" i="14"/>
  <c r="M321" i="14"/>
  <c r="M322" i="14"/>
  <c r="M323" i="14"/>
  <c r="M324" i="14"/>
  <c r="M325" i="14"/>
  <c r="M326" i="14"/>
  <c r="M327" i="14"/>
  <c r="M328" i="14"/>
  <c r="M330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7" i="14"/>
  <c r="M287" i="14"/>
  <c r="M288" i="14"/>
  <c r="M289" i="14"/>
  <c r="M290" i="14"/>
  <c r="M291" i="14"/>
  <c r="M292" i="14"/>
  <c r="M293" i="14"/>
  <c r="M295" i="14"/>
  <c r="M279" i="14"/>
  <c r="M280" i="14"/>
  <c r="M281" i="14"/>
  <c r="M283" i="14"/>
  <c r="M399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9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1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3" i="14"/>
  <c r="M535" i="14"/>
  <c r="I81" i="21"/>
  <c r="J55" i="21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2" i="13"/>
  <c r="N285" i="13"/>
  <c r="N286" i="13"/>
  <c r="N287" i="13"/>
  <c r="N289" i="13"/>
  <c r="N404" i="13"/>
  <c r="N412" i="13"/>
  <c r="N413" i="13"/>
  <c r="N414" i="13"/>
  <c r="N416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5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8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1" i="13"/>
  <c r="N545" i="13"/>
  <c r="N406" i="13"/>
  <c r="N457" i="13"/>
  <c r="N500" i="13"/>
  <c r="N543" i="13"/>
  <c r="N547" i="13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7" i="14"/>
  <c r="N352" i="14"/>
  <c r="N353" i="14"/>
  <c r="N354" i="14"/>
  <c r="N356" i="14"/>
  <c r="N321" i="14"/>
  <c r="N322" i="14"/>
  <c r="N323" i="14"/>
  <c r="N324" i="14"/>
  <c r="N325" i="14"/>
  <c r="N326" i="14"/>
  <c r="N327" i="14"/>
  <c r="N328" i="14"/>
  <c r="N330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7" i="14"/>
  <c r="N287" i="14"/>
  <c r="N288" i="14"/>
  <c r="N289" i="14"/>
  <c r="N290" i="14"/>
  <c r="N291" i="14"/>
  <c r="N292" i="14"/>
  <c r="N293" i="14"/>
  <c r="N295" i="14"/>
  <c r="N279" i="14"/>
  <c r="N280" i="14"/>
  <c r="N281" i="14"/>
  <c r="N283" i="14"/>
  <c r="N399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9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1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3" i="14"/>
  <c r="N535" i="14"/>
  <c r="J81" i="21"/>
  <c r="K55" i="21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2" i="13"/>
  <c r="O285" i="13"/>
  <c r="O286" i="13"/>
  <c r="O287" i="13"/>
  <c r="O289" i="13"/>
  <c r="O404" i="13"/>
  <c r="O412" i="13"/>
  <c r="O413" i="13"/>
  <c r="O414" i="13"/>
  <c r="O416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5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8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1" i="13"/>
  <c r="O545" i="13"/>
  <c r="O406" i="13"/>
  <c r="O457" i="13"/>
  <c r="O500" i="13"/>
  <c r="O543" i="13"/>
  <c r="O547" i="13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7" i="14"/>
  <c r="O352" i="14"/>
  <c r="O353" i="14"/>
  <c r="O354" i="14"/>
  <c r="O356" i="14"/>
  <c r="O321" i="14"/>
  <c r="O322" i="14"/>
  <c r="O323" i="14"/>
  <c r="O324" i="14"/>
  <c r="O325" i="14"/>
  <c r="O326" i="14"/>
  <c r="O327" i="14"/>
  <c r="O328" i="14"/>
  <c r="O330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7" i="14"/>
  <c r="O287" i="14"/>
  <c r="O288" i="14"/>
  <c r="O289" i="14"/>
  <c r="O290" i="14"/>
  <c r="O291" i="14"/>
  <c r="O292" i="14"/>
  <c r="O293" i="14"/>
  <c r="O295" i="14"/>
  <c r="O279" i="14"/>
  <c r="O280" i="14"/>
  <c r="O281" i="14"/>
  <c r="O283" i="14"/>
  <c r="O399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9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1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3" i="14"/>
  <c r="O535" i="14"/>
  <c r="K81" i="21"/>
  <c r="L55" i="21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2" i="13"/>
  <c r="P285" i="13"/>
  <c r="P286" i="13"/>
  <c r="P287" i="13"/>
  <c r="P289" i="13"/>
  <c r="P404" i="13"/>
  <c r="P412" i="13"/>
  <c r="P413" i="13"/>
  <c r="P414" i="13"/>
  <c r="P416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5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8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1" i="13"/>
  <c r="P545" i="13"/>
  <c r="P406" i="13"/>
  <c r="P457" i="13"/>
  <c r="P500" i="13"/>
  <c r="P543" i="13"/>
  <c r="P547" i="13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7" i="14"/>
  <c r="P352" i="14"/>
  <c r="P353" i="14"/>
  <c r="P354" i="14"/>
  <c r="P356" i="14"/>
  <c r="P321" i="14"/>
  <c r="P322" i="14"/>
  <c r="P323" i="14"/>
  <c r="P324" i="14"/>
  <c r="P325" i="14"/>
  <c r="P326" i="14"/>
  <c r="P327" i="14"/>
  <c r="P328" i="14"/>
  <c r="P330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7" i="14"/>
  <c r="P287" i="14"/>
  <c r="P288" i="14"/>
  <c r="P289" i="14"/>
  <c r="P290" i="14"/>
  <c r="P291" i="14"/>
  <c r="P292" i="14"/>
  <c r="P293" i="14"/>
  <c r="P295" i="14"/>
  <c r="P279" i="14"/>
  <c r="P280" i="14"/>
  <c r="P281" i="14"/>
  <c r="P283" i="14"/>
  <c r="P399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9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1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3" i="14"/>
  <c r="P535" i="14"/>
  <c r="L81" i="21"/>
  <c r="M55" i="21"/>
  <c r="Q366" i="13"/>
  <c r="Q367" i="13"/>
  <c r="Q368" i="13"/>
  <c r="Q369" i="13"/>
  <c r="Q370" i="13"/>
  <c r="Q371" i="13"/>
  <c r="Q372" i="13"/>
  <c r="Q373" i="13"/>
  <c r="Q374" i="13"/>
  <c r="Q375" i="13"/>
  <c r="Q376" i="13"/>
  <c r="Q377" i="13"/>
  <c r="Q378" i="13"/>
  <c r="Q379" i="13"/>
  <c r="Q380" i="13"/>
  <c r="Q381" i="13"/>
  <c r="Q382" i="13"/>
  <c r="Q383" i="13"/>
  <c r="Q384" i="13"/>
  <c r="Q385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2" i="13"/>
  <c r="Q285" i="13"/>
  <c r="Q286" i="13"/>
  <c r="Q287" i="13"/>
  <c r="Q289" i="13"/>
  <c r="Q404" i="13"/>
  <c r="Q412" i="13"/>
  <c r="Q413" i="13"/>
  <c r="Q414" i="13"/>
  <c r="Q416" i="13"/>
  <c r="Q420" i="13"/>
  <c r="Q421" i="13"/>
  <c r="Q422" i="13"/>
  <c r="Q423" i="13"/>
  <c r="Q424" i="13"/>
  <c r="Q425" i="13"/>
  <c r="Q426" i="13"/>
  <c r="Q427" i="13"/>
  <c r="Q428" i="13"/>
  <c r="Q429" i="13"/>
  <c r="Q430" i="13"/>
  <c r="Q431" i="13"/>
  <c r="Q432" i="13"/>
  <c r="Q433" i="13"/>
  <c r="Q434" i="13"/>
  <c r="Q435" i="13"/>
  <c r="Q436" i="13"/>
  <c r="Q437" i="13"/>
  <c r="Q438" i="13"/>
  <c r="Q439" i="13"/>
  <c r="Q440" i="13"/>
  <c r="Q441" i="13"/>
  <c r="Q442" i="13"/>
  <c r="Q443" i="13"/>
  <c r="Q444" i="13"/>
  <c r="Q445" i="13"/>
  <c r="Q446" i="13"/>
  <c r="Q447" i="13"/>
  <c r="Q448" i="13"/>
  <c r="Q449" i="13"/>
  <c r="Q450" i="13"/>
  <c r="Q451" i="13"/>
  <c r="Q452" i="13"/>
  <c r="Q453" i="13"/>
  <c r="Q455" i="13"/>
  <c r="Q463" i="13"/>
  <c r="Q464" i="13"/>
  <c r="Q465" i="13"/>
  <c r="Q466" i="13"/>
  <c r="Q467" i="13"/>
  <c r="Q468" i="13"/>
  <c r="Q469" i="13"/>
  <c r="Q470" i="13"/>
  <c r="Q471" i="13"/>
  <c r="Q472" i="13"/>
  <c r="Q473" i="13"/>
  <c r="Q474" i="13"/>
  <c r="Q475" i="13"/>
  <c r="Q476" i="13"/>
  <c r="Q477" i="13"/>
  <c r="Q478" i="13"/>
  <c r="Q479" i="13"/>
  <c r="Q480" i="13"/>
  <c r="Q481" i="13"/>
  <c r="Q482" i="13"/>
  <c r="Q483" i="13"/>
  <c r="Q484" i="13"/>
  <c r="Q485" i="13"/>
  <c r="Q486" i="13"/>
  <c r="Q487" i="13"/>
  <c r="Q488" i="13"/>
  <c r="Q489" i="13"/>
  <c r="Q490" i="13"/>
  <c r="Q491" i="13"/>
  <c r="Q492" i="13"/>
  <c r="Q493" i="13"/>
  <c r="Q494" i="13"/>
  <c r="Q495" i="13"/>
  <c r="Q496" i="13"/>
  <c r="Q498" i="13"/>
  <c r="Q506" i="13"/>
  <c r="Q507" i="13"/>
  <c r="Q508" i="13"/>
  <c r="Q509" i="13"/>
  <c r="Q510" i="13"/>
  <c r="Q511" i="13"/>
  <c r="Q512" i="13"/>
  <c r="Q513" i="13"/>
  <c r="Q514" i="13"/>
  <c r="Q515" i="13"/>
  <c r="Q516" i="13"/>
  <c r="Q517" i="13"/>
  <c r="Q518" i="13"/>
  <c r="Q519" i="13"/>
  <c r="Q520" i="13"/>
  <c r="Q521" i="13"/>
  <c r="Q522" i="13"/>
  <c r="Q523" i="13"/>
  <c r="Q524" i="13"/>
  <c r="Q525" i="13"/>
  <c r="Q526" i="13"/>
  <c r="Q527" i="13"/>
  <c r="Q528" i="13"/>
  <c r="Q529" i="13"/>
  <c r="Q530" i="13"/>
  <c r="Q531" i="13"/>
  <c r="Q532" i="13"/>
  <c r="Q533" i="13"/>
  <c r="Q534" i="13"/>
  <c r="Q535" i="13"/>
  <c r="Q536" i="13"/>
  <c r="Q537" i="13"/>
  <c r="Q538" i="13"/>
  <c r="Q539" i="13"/>
  <c r="Q541" i="13"/>
  <c r="Q545" i="13"/>
  <c r="Q406" i="13"/>
  <c r="Q457" i="13"/>
  <c r="Q500" i="13"/>
  <c r="Q543" i="13"/>
  <c r="Q547" i="13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7" i="14"/>
  <c r="Q352" i="14"/>
  <c r="Q353" i="14"/>
  <c r="Q354" i="14"/>
  <c r="Q356" i="14"/>
  <c r="Q321" i="14"/>
  <c r="Q322" i="14"/>
  <c r="Q323" i="14"/>
  <c r="Q324" i="14"/>
  <c r="Q325" i="14"/>
  <c r="Q326" i="14"/>
  <c r="Q327" i="14"/>
  <c r="Q328" i="14"/>
  <c r="Q330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7" i="14"/>
  <c r="Q287" i="14"/>
  <c r="Q288" i="14"/>
  <c r="Q289" i="14"/>
  <c r="Q290" i="14"/>
  <c r="Q291" i="14"/>
  <c r="Q292" i="14"/>
  <c r="Q293" i="14"/>
  <c r="Q295" i="14"/>
  <c r="Q279" i="14"/>
  <c r="Q280" i="14"/>
  <c r="Q281" i="14"/>
  <c r="Q283" i="14"/>
  <c r="Q399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9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1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3" i="14"/>
  <c r="Q535" i="14"/>
  <c r="M81" i="21"/>
  <c r="N55" i="21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2" i="13"/>
  <c r="R285" i="13"/>
  <c r="R286" i="13"/>
  <c r="R287" i="13"/>
  <c r="R289" i="13"/>
  <c r="R404" i="13"/>
  <c r="R412" i="13"/>
  <c r="R413" i="13"/>
  <c r="R414" i="13"/>
  <c r="R416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5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8" i="13"/>
  <c r="R506" i="13"/>
  <c r="R507" i="13"/>
  <c r="R508" i="13"/>
  <c r="R509" i="13"/>
  <c r="R510" i="13"/>
  <c r="R511" i="13"/>
  <c r="R512" i="13"/>
  <c r="R513" i="13"/>
  <c r="R514" i="13"/>
  <c r="R515" i="13"/>
  <c r="R516" i="13"/>
  <c r="R517" i="13"/>
  <c r="R518" i="13"/>
  <c r="R519" i="13"/>
  <c r="R520" i="13"/>
  <c r="R521" i="13"/>
  <c r="R522" i="13"/>
  <c r="R523" i="13"/>
  <c r="R524" i="13"/>
  <c r="R525" i="13"/>
  <c r="R526" i="13"/>
  <c r="R527" i="13"/>
  <c r="R528" i="13"/>
  <c r="R529" i="13"/>
  <c r="R530" i="13"/>
  <c r="R531" i="13"/>
  <c r="R532" i="13"/>
  <c r="R533" i="13"/>
  <c r="R534" i="13"/>
  <c r="R535" i="13"/>
  <c r="R536" i="13"/>
  <c r="R537" i="13"/>
  <c r="R538" i="13"/>
  <c r="R539" i="13"/>
  <c r="R541" i="13"/>
  <c r="R545" i="13"/>
  <c r="R406" i="13"/>
  <c r="R457" i="13"/>
  <c r="R500" i="13"/>
  <c r="R543" i="13"/>
  <c r="R547" i="13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7" i="14"/>
  <c r="R352" i="14"/>
  <c r="R353" i="14"/>
  <c r="R354" i="14"/>
  <c r="R356" i="14"/>
  <c r="R321" i="14"/>
  <c r="R322" i="14"/>
  <c r="R323" i="14"/>
  <c r="R324" i="14"/>
  <c r="R325" i="14"/>
  <c r="R326" i="14"/>
  <c r="R327" i="14"/>
  <c r="R328" i="14"/>
  <c r="R330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7" i="14"/>
  <c r="R287" i="14"/>
  <c r="R288" i="14"/>
  <c r="R289" i="14"/>
  <c r="R290" i="14"/>
  <c r="R291" i="14"/>
  <c r="R292" i="14"/>
  <c r="R293" i="14"/>
  <c r="R295" i="14"/>
  <c r="R279" i="14"/>
  <c r="R280" i="14"/>
  <c r="R281" i="14"/>
  <c r="R283" i="14"/>
  <c r="R399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9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1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R519" i="14"/>
  <c r="R520" i="14"/>
  <c r="R521" i="14"/>
  <c r="R522" i="14"/>
  <c r="R523" i="14"/>
  <c r="R524" i="14"/>
  <c r="R525" i="14"/>
  <c r="R526" i="14"/>
  <c r="R527" i="14"/>
  <c r="R528" i="14"/>
  <c r="R529" i="14"/>
  <c r="R530" i="14"/>
  <c r="R531" i="14"/>
  <c r="R533" i="14"/>
  <c r="R535" i="14"/>
  <c r="N81" i="21"/>
  <c r="O55" i="21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2" i="13"/>
  <c r="S285" i="13"/>
  <c r="S286" i="13"/>
  <c r="S287" i="13"/>
  <c r="S289" i="13"/>
  <c r="S404" i="13"/>
  <c r="S412" i="13"/>
  <c r="S413" i="13"/>
  <c r="S414" i="13"/>
  <c r="S416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5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8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7" i="13"/>
  <c r="S538" i="13"/>
  <c r="S539" i="13"/>
  <c r="S541" i="13"/>
  <c r="S545" i="13"/>
  <c r="S406" i="13"/>
  <c r="S457" i="13"/>
  <c r="S500" i="13"/>
  <c r="S543" i="13"/>
  <c r="S547" i="13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7" i="14"/>
  <c r="S352" i="14"/>
  <c r="S353" i="14"/>
  <c r="S354" i="14"/>
  <c r="S356" i="14"/>
  <c r="S321" i="14"/>
  <c r="S322" i="14"/>
  <c r="S323" i="14"/>
  <c r="S324" i="14"/>
  <c r="S325" i="14"/>
  <c r="S326" i="14"/>
  <c r="S327" i="14"/>
  <c r="S328" i="14"/>
  <c r="S330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7" i="14"/>
  <c r="S287" i="14"/>
  <c r="S288" i="14"/>
  <c r="S289" i="14"/>
  <c r="S290" i="14"/>
  <c r="S291" i="14"/>
  <c r="S292" i="14"/>
  <c r="S293" i="14"/>
  <c r="S295" i="14"/>
  <c r="S279" i="14"/>
  <c r="S280" i="14"/>
  <c r="S281" i="14"/>
  <c r="S283" i="14"/>
  <c r="S399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9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1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3" i="14"/>
  <c r="S535" i="14"/>
  <c r="O81" i="21"/>
  <c r="P55" i="21"/>
  <c r="T366" i="13"/>
  <c r="T367" i="13"/>
  <c r="T368" i="13"/>
  <c r="T369" i="13"/>
  <c r="T370" i="13"/>
  <c r="T371" i="13"/>
  <c r="T372" i="13"/>
  <c r="T373" i="13"/>
  <c r="T374" i="13"/>
  <c r="T375" i="13"/>
  <c r="T376" i="13"/>
  <c r="T377" i="13"/>
  <c r="T378" i="13"/>
  <c r="T379" i="13"/>
  <c r="T380" i="13"/>
  <c r="T381" i="13"/>
  <c r="T382" i="13"/>
  <c r="T383" i="13"/>
  <c r="T384" i="13"/>
  <c r="T385" i="13"/>
  <c r="T386" i="13"/>
  <c r="T387" i="13"/>
  <c r="T388" i="13"/>
  <c r="T389" i="13"/>
  <c r="T390" i="13"/>
  <c r="T391" i="13"/>
  <c r="T392" i="13"/>
  <c r="T393" i="13"/>
  <c r="T394" i="13"/>
  <c r="T395" i="13"/>
  <c r="T396" i="13"/>
  <c r="T397" i="13"/>
  <c r="T398" i="13"/>
  <c r="T399" i="13"/>
  <c r="T400" i="13"/>
  <c r="T402" i="13"/>
  <c r="T285" i="13"/>
  <c r="T286" i="13"/>
  <c r="T287" i="13"/>
  <c r="T289" i="13"/>
  <c r="T404" i="13"/>
  <c r="T412" i="13"/>
  <c r="T413" i="13"/>
  <c r="T414" i="13"/>
  <c r="T416" i="13"/>
  <c r="T420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5" i="13"/>
  <c r="T436" i="13"/>
  <c r="T437" i="13"/>
  <c r="T438" i="13"/>
  <c r="T439" i="13"/>
  <c r="T440" i="13"/>
  <c r="T441" i="13"/>
  <c r="T442" i="13"/>
  <c r="T443" i="13"/>
  <c r="T444" i="13"/>
  <c r="T445" i="13"/>
  <c r="T446" i="13"/>
  <c r="T447" i="13"/>
  <c r="T448" i="13"/>
  <c r="T449" i="13"/>
  <c r="T450" i="13"/>
  <c r="T451" i="13"/>
  <c r="T452" i="13"/>
  <c r="T453" i="13"/>
  <c r="T455" i="13"/>
  <c r="T463" i="13"/>
  <c r="T464" i="13"/>
  <c r="T465" i="13"/>
  <c r="T466" i="13"/>
  <c r="T467" i="13"/>
  <c r="T468" i="13"/>
  <c r="T469" i="13"/>
  <c r="T470" i="13"/>
  <c r="T471" i="13"/>
  <c r="T472" i="13"/>
  <c r="T473" i="13"/>
  <c r="T474" i="13"/>
  <c r="T475" i="13"/>
  <c r="T476" i="13"/>
  <c r="T477" i="13"/>
  <c r="T478" i="13"/>
  <c r="T479" i="13"/>
  <c r="T480" i="13"/>
  <c r="T481" i="13"/>
  <c r="T482" i="13"/>
  <c r="T483" i="13"/>
  <c r="T484" i="13"/>
  <c r="T485" i="13"/>
  <c r="T486" i="13"/>
  <c r="T487" i="13"/>
  <c r="T488" i="13"/>
  <c r="T489" i="13"/>
  <c r="T490" i="13"/>
  <c r="T491" i="13"/>
  <c r="T492" i="13"/>
  <c r="T493" i="13"/>
  <c r="T494" i="13"/>
  <c r="T495" i="13"/>
  <c r="T496" i="13"/>
  <c r="T498" i="13"/>
  <c r="T506" i="13"/>
  <c r="T507" i="13"/>
  <c r="T508" i="13"/>
  <c r="T509" i="13"/>
  <c r="T510" i="13"/>
  <c r="T511" i="13"/>
  <c r="T512" i="13"/>
  <c r="T513" i="13"/>
  <c r="T514" i="13"/>
  <c r="T515" i="13"/>
  <c r="T516" i="13"/>
  <c r="T517" i="13"/>
  <c r="T518" i="13"/>
  <c r="T519" i="13"/>
  <c r="T520" i="13"/>
  <c r="T521" i="13"/>
  <c r="T522" i="13"/>
  <c r="T523" i="13"/>
  <c r="T524" i="13"/>
  <c r="T525" i="13"/>
  <c r="T526" i="13"/>
  <c r="T527" i="13"/>
  <c r="T528" i="13"/>
  <c r="T529" i="13"/>
  <c r="T530" i="13"/>
  <c r="T531" i="13"/>
  <c r="T532" i="13"/>
  <c r="T533" i="13"/>
  <c r="T534" i="13"/>
  <c r="T535" i="13"/>
  <c r="T536" i="13"/>
  <c r="T537" i="13"/>
  <c r="T538" i="13"/>
  <c r="T539" i="13"/>
  <c r="T541" i="13"/>
  <c r="T545" i="13"/>
  <c r="T406" i="13"/>
  <c r="T457" i="13"/>
  <c r="T500" i="13"/>
  <c r="T543" i="13"/>
  <c r="T547" i="13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7" i="14"/>
  <c r="T352" i="14"/>
  <c r="T353" i="14"/>
  <c r="T354" i="14"/>
  <c r="T356" i="14"/>
  <c r="T321" i="14"/>
  <c r="T322" i="14"/>
  <c r="T323" i="14"/>
  <c r="T324" i="14"/>
  <c r="T325" i="14"/>
  <c r="T326" i="14"/>
  <c r="T327" i="14"/>
  <c r="T328" i="14"/>
  <c r="T330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7" i="14"/>
  <c r="T287" i="14"/>
  <c r="T288" i="14"/>
  <c r="T289" i="14"/>
  <c r="T290" i="14"/>
  <c r="T291" i="14"/>
  <c r="T292" i="14"/>
  <c r="T293" i="14"/>
  <c r="T295" i="14"/>
  <c r="T279" i="14"/>
  <c r="T280" i="14"/>
  <c r="T281" i="14"/>
  <c r="T283" i="14"/>
  <c r="T399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9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1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3" i="14"/>
  <c r="T535" i="14"/>
  <c r="P81" i="21"/>
  <c r="Q55" i="21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2" i="13"/>
  <c r="U285" i="13"/>
  <c r="U286" i="13"/>
  <c r="U287" i="13"/>
  <c r="U289" i="13"/>
  <c r="U404" i="13"/>
  <c r="U412" i="13"/>
  <c r="U413" i="13"/>
  <c r="U414" i="13"/>
  <c r="U416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49" i="13"/>
  <c r="U450" i="13"/>
  <c r="U451" i="13"/>
  <c r="U452" i="13"/>
  <c r="U453" i="13"/>
  <c r="U455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8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1" i="13"/>
  <c r="U545" i="13"/>
  <c r="U406" i="13"/>
  <c r="U457" i="13"/>
  <c r="U500" i="13"/>
  <c r="U543" i="13"/>
  <c r="U547" i="13"/>
  <c r="U360" i="14"/>
  <c r="U361" i="14"/>
  <c r="U362" i="14"/>
  <c r="U363" i="14"/>
  <c r="U364" i="14"/>
  <c r="U365" i="14"/>
  <c r="U366" i="14"/>
  <c r="U367" i="14"/>
  <c r="U368" i="14"/>
  <c r="U369" i="14"/>
  <c r="U370" i="14"/>
  <c r="U371" i="14"/>
  <c r="U372" i="14"/>
  <c r="U373" i="14"/>
  <c r="U374" i="14"/>
  <c r="U375" i="14"/>
  <c r="U376" i="14"/>
  <c r="U377" i="14"/>
  <c r="U378" i="14"/>
  <c r="U379" i="14"/>
  <c r="U380" i="14"/>
  <c r="U381" i="14"/>
  <c r="U382" i="14"/>
  <c r="U383" i="14"/>
  <c r="U384" i="14"/>
  <c r="U385" i="14"/>
  <c r="U386" i="14"/>
  <c r="U387" i="14"/>
  <c r="U388" i="14"/>
  <c r="U389" i="14"/>
  <c r="U390" i="14"/>
  <c r="U391" i="14"/>
  <c r="U392" i="14"/>
  <c r="U393" i="14"/>
  <c r="U394" i="14"/>
  <c r="U395" i="14"/>
  <c r="U397" i="14"/>
  <c r="U352" i="14"/>
  <c r="U353" i="14"/>
  <c r="U354" i="14"/>
  <c r="U356" i="14"/>
  <c r="U321" i="14"/>
  <c r="U322" i="14"/>
  <c r="U323" i="14"/>
  <c r="U324" i="14"/>
  <c r="U325" i="14"/>
  <c r="U326" i="14"/>
  <c r="U327" i="14"/>
  <c r="U328" i="14"/>
  <c r="U330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7" i="14"/>
  <c r="U287" i="14"/>
  <c r="U288" i="14"/>
  <c r="U289" i="14"/>
  <c r="U290" i="14"/>
  <c r="U291" i="14"/>
  <c r="U292" i="14"/>
  <c r="U293" i="14"/>
  <c r="U295" i="14"/>
  <c r="U279" i="14"/>
  <c r="U280" i="14"/>
  <c r="U281" i="14"/>
  <c r="U283" i="14"/>
  <c r="U399" i="14"/>
  <c r="U413" i="14"/>
  <c r="U414" i="14"/>
  <c r="U415" i="14"/>
  <c r="U416" i="14"/>
  <c r="U417" i="14"/>
  <c r="U418" i="14"/>
  <c r="U419" i="14"/>
  <c r="U420" i="14"/>
  <c r="U421" i="14"/>
  <c r="U422" i="14"/>
  <c r="U423" i="14"/>
  <c r="U424" i="14"/>
  <c r="U425" i="14"/>
  <c r="U426" i="14"/>
  <c r="U427" i="14"/>
  <c r="U428" i="14"/>
  <c r="U429" i="14"/>
  <c r="U430" i="14"/>
  <c r="U431" i="14"/>
  <c r="U432" i="14"/>
  <c r="U433" i="14"/>
  <c r="U434" i="14"/>
  <c r="U435" i="14"/>
  <c r="U436" i="14"/>
  <c r="U437" i="14"/>
  <c r="U438" i="14"/>
  <c r="U439" i="14"/>
  <c r="U440" i="14"/>
  <c r="U441" i="14"/>
  <c r="U442" i="14"/>
  <c r="U443" i="14"/>
  <c r="U444" i="14"/>
  <c r="U445" i="14"/>
  <c r="U446" i="14"/>
  <c r="U447" i="14"/>
  <c r="U449" i="14"/>
  <c r="U455" i="14"/>
  <c r="U456" i="14"/>
  <c r="U457" i="14"/>
  <c r="U458" i="14"/>
  <c r="U459" i="14"/>
  <c r="U460" i="14"/>
  <c r="U461" i="14"/>
  <c r="U462" i="14"/>
  <c r="U463" i="14"/>
  <c r="U464" i="14"/>
  <c r="U465" i="14"/>
  <c r="U466" i="14"/>
  <c r="U467" i="14"/>
  <c r="U468" i="14"/>
  <c r="U469" i="14"/>
  <c r="U470" i="14"/>
  <c r="U471" i="14"/>
  <c r="U472" i="14"/>
  <c r="U473" i="14"/>
  <c r="U474" i="14"/>
  <c r="U475" i="14"/>
  <c r="U476" i="14"/>
  <c r="U477" i="14"/>
  <c r="U478" i="14"/>
  <c r="U479" i="14"/>
  <c r="U480" i="14"/>
  <c r="U481" i="14"/>
  <c r="U482" i="14"/>
  <c r="U483" i="14"/>
  <c r="U484" i="14"/>
  <c r="U485" i="14"/>
  <c r="U486" i="14"/>
  <c r="U487" i="14"/>
  <c r="U488" i="14"/>
  <c r="U489" i="14"/>
  <c r="U491" i="14"/>
  <c r="U497" i="14"/>
  <c r="U498" i="14"/>
  <c r="U499" i="14"/>
  <c r="U500" i="14"/>
  <c r="U501" i="14"/>
  <c r="U502" i="14"/>
  <c r="U503" i="14"/>
  <c r="U504" i="14"/>
  <c r="U505" i="14"/>
  <c r="U506" i="14"/>
  <c r="U507" i="14"/>
  <c r="U508" i="14"/>
  <c r="U509" i="14"/>
  <c r="U510" i="14"/>
  <c r="U511" i="14"/>
  <c r="U512" i="14"/>
  <c r="U513" i="14"/>
  <c r="U514" i="14"/>
  <c r="U515" i="14"/>
  <c r="U516" i="14"/>
  <c r="U517" i="14"/>
  <c r="U518" i="14"/>
  <c r="U519" i="14"/>
  <c r="U520" i="14"/>
  <c r="U521" i="14"/>
  <c r="U522" i="14"/>
  <c r="U523" i="14"/>
  <c r="U524" i="14"/>
  <c r="U525" i="14"/>
  <c r="U526" i="14"/>
  <c r="U527" i="14"/>
  <c r="U528" i="14"/>
  <c r="U529" i="14"/>
  <c r="U530" i="14"/>
  <c r="U531" i="14"/>
  <c r="U533" i="14"/>
  <c r="U535" i="14"/>
  <c r="Q81" i="21"/>
  <c r="R55" i="21"/>
  <c r="V366" i="13"/>
  <c r="V367" i="13"/>
  <c r="V368" i="13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V402" i="13"/>
  <c r="V285" i="13"/>
  <c r="V286" i="13"/>
  <c r="V287" i="13"/>
  <c r="V289" i="13"/>
  <c r="V404" i="13"/>
  <c r="V412" i="13"/>
  <c r="V413" i="13"/>
  <c r="V414" i="13"/>
  <c r="V416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V449" i="13"/>
  <c r="V450" i="13"/>
  <c r="V451" i="13"/>
  <c r="V452" i="13"/>
  <c r="V453" i="13"/>
  <c r="V455" i="13"/>
  <c r="V463" i="13"/>
  <c r="V464" i="13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V498" i="13"/>
  <c r="V506" i="13"/>
  <c r="V507" i="13"/>
  <c r="V508" i="13"/>
  <c r="V509" i="13"/>
  <c r="V510" i="13"/>
  <c r="V511" i="13"/>
  <c r="V512" i="13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V529" i="13"/>
  <c r="V530" i="13"/>
  <c r="V531" i="13"/>
  <c r="V532" i="13"/>
  <c r="V533" i="13"/>
  <c r="V534" i="13"/>
  <c r="V535" i="13"/>
  <c r="V536" i="13"/>
  <c r="V537" i="13"/>
  <c r="V538" i="13"/>
  <c r="V539" i="13"/>
  <c r="V541" i="13"/>
  <c r="V545" i="13"/>
  <c r="V406" i="13"/>
  <c r="V457" i="13"/>
  <c r="V500" i="13"/>
  <c r="V543" i="13"/>
  <c r="V547" i="13"/>
  <c r="V360" i="14"/>
  <c r="V361" i="14"/>
  <c r="V362" i="14"/>
  <c r="V363" i="14"/>
  <c r="V364" i="14"/>
  <c r="V365" i="14"/>
  <c r="V366" i="14"/>
  <c r="V367" i="14"/>
  <c r="V368" i="14"/>
  <c r="V369" i="14"/>
  <c r="V370" i="14"/>
  <c r="V371" i="14"/>
  <c r="V372" i="14"/>
  <c r="V373" i="14"/>
  <c r="V374" i="14"/>
  <c r="V375" i="14"/>
  <c r="V376" i="14"/>
  <c r="V377" i="14"/>
  <c r="V378" i="14"/>
  <c r="V379" i="14"/>
  <c r="V380" i="14"/>
  <c r="V381" i="14"/>
  <c r="V382" i="14"/>
  <c r="V383" i="14"/>
  <c r="V384" i="14"/>
  <c r="V385" i="14"/>
  <c r="V386" i="14"/>
  <c r="V387" i="14"/>
  <c r="V388" i="14"/>
  <c r="V389" i="14"/>
  <c r="V390" i="14"/>
  <c r="V391" i="14"/>
  <c r="V392" i="14"/>
  <c r="V393" i="14"/>
  <c r="V394" i="14"/>
  <c r="V395" i="14"/>
  <c r="V397" i="14"/>
  <c r="V352" i="14"/>
  <c r="V353" i="14"/>
  <c r="V354" i="14"/>
  <c r="V356" i="14"/>
  <c r="V321" i="14"/>
  <c r="V322" i="14"/>
  <c r="V323" i="14"/>
  <c r="V324" i="14"/>
  <c r="V325" i="14"/>
  <c r="V326" i="14"/>
  <c r="V327" i="14"/>
  <c r="V328" i="14"/>
  <c r="V330" i="14"/>
  <c r="V299" i="14"/>
  <c r="V300" i="14"/>
  <c r="V301" i="14"/>
  <c r="V302" i="14"/>
  <c r="V303" i="14"/>
  <c r="V304" i="14"/>
  <c r="V305" i="14"/>
  <c r="V306" i="14"/>
  <c r="V307" i="14"/>
  <c r="V308" i="14"/>
  <c r="V309" i="14"/>
  <c r="V310" i="14"/>
  <c r="V311" i="14"/>
  <c r="V312" i="14"/>
  <c r="V313" i="14"/>
  <c r="V314" i="14"/>
  <c r="V315" i="14"/>
  <c r="V317" i="14"/>
  <c r="V287" i="14"/>
  <c r="V288" i="14"/>
  <c r="V289" i="14"/>
  <c r="V290" i="14"/>
  <c r="V291" i="14"/>
  <c r="V292" i="14"/>
  <c r="V293" i="14"/>
  <c r="V295" i="14"/>
  <c r="V279" i="14"/>
  <c r="V280" i="14"/>
  <c r="V281" i="14"/>
  <c r="V283" i="14"/>
  <c r="V399" i="14"/>
  <c r="V413" i="14"/>
  <c r="V414" i="14"/>
  <c r="V415" i="14"/>
  <c r="V416" i="14"/>
  <c r="V417" i="14"/>
  <c r="V418" i="14"/>
  <c r="V419" i="14"/>
  <c r="V420" i="14"/>
  <c r="V421" i="14"/>
  <c r="V422" i="14"/>
  <c r="V423" i="14"/>
  <c r="V424" i="14"/>
  <c r="V425" i="14"/>
  <c r="V426" i="14"/>
  <c r="V427" i="14"/>
  <c r="V428" i="14"/>
  <c r="V429" i="14"/>
  <c r="V430" i="14"/>
  <c r="V431" i="14"/>
  <c r="V432" i="14"/>
  <c r="V433" i="14"/>
  <c r="V434" i="14"/>
  <c r="V435" i="14"/>
  <c r="V436" i="14"/>
  <c r="V437" i="14"/>
  <c r="V438" i="14"/>
  <c r="V439" i="14"/>
  <c r="V440" i="14"/>
  <c r="V441" i="14"/>
  <c r="V442" i="14"/>
  <c r="V443" i="14"/>
  <c r="V444" i="14"/>
  <c r="V445" i="14"/>
  <c r="V446" i="14"/>
  <c r="V447" i="14"/>
  <c r="V449" i="14"/>
  <c r="V455" i="14"/>
  <c r="V456" i="14"/>
  <c r="V457" i="14"/>
  <c r="V458" i="14"/>
  <c r="V459" i="14"/>
  <c r="V460" i="14"/>
  <c r="V461" i="14"/>
  <c r="V462" i="14"/>
  <c r="V463" i="14"/>
  <c r="V464" i="14"/>
  <c r="V465" i="14"/>
  <c r="V466" i="14"/>
  <c r="V467" i="14"/>
  <c r="V468" i="14"/>
  <c r="V469" i="14"/>
  <c r="V470" i="14"/>
  <c r="V471" i="14"/>
  <c r="V472" i="14"/>
  <c r="V473" i="14"/>
  <c r="V474" i="14"/>
  <c r="V475" i="14"/>
  <c r="V476" i="14"/>
  <c r="V477" i="14"/>
  <c r="V478" i="14"/>
  <c r="V479" i="14"/>
  <c r="V480" i="14"/>
  <c r="V481" i="14"/>
  <c r="V482" i="14"/>
  <c r="V483" i="14"/>
  <c r="V484" i="14"/>
  <c r="V485" i="14"/>
  <c r="V486" i="14"/>
  <c r="V487" i="14"/>
  <c r="V488" i="14"/>
  <c r="V489" i="14"/>
  <c r="V491" i="14"/>
  <c r="V497" i="14"/>
  <c r="V498" i="14"/>
  <c r="V499" i="14"/>
  <c r="V500" i="14"/>
  <c r="V501" i="14"/>
  <c r="V502" i="14"/>
  <c r="V503" i="14"/>
  <c r="V504" i="14"/>
  <c r="V505" i="14"/>
  <c r="V506" i="14"/>
  <c r="V507" i="14"/>
  <c r="V508" i="14"/>
  <c r="V509" i="14"/>
  <c r="V510" i="14"/>
  <c r="V511" i="14"/>
  <c r="V512" i="14"/>
  <c r="V513" i="14"/>
  <c r="V514" i="14"/>
  <c r="V515" i="14"/>
  <c r="V516" i="14"/>
  <c r="V517" i="14"/>
  <c r="V518" i="14"/>
  <c r="V519" i="14"/>
  <c r="V520" i="14"/>
  <c r="V521" i="14"/>
  <c r="V522" i="14"/>
  <c r="V523" i="14"/>
  <c r="V524" i="14"/>
  <c r="V525" i="14"/>
  <c r="V526" i="14"/>
  <c r="V527" i="14"/>
  <c r="V528" i="14"/>
  <c r="V529" i="14"/>
  <c r="V530" i="14"/>
  <c r="V531" i="14"/>
  <c r="V533" i="14"/>
  <c r="V535" i="14"/>
  <c r="R81" i="21"/>
  <c r="E81" i="21"/>
  <c r="F82" i="21"/>
  <c r="J329" i="17"/>
  <c r="J333" i="17"/>
  <c r="J334" i="17"/>
  <c r="F156" i="21"/>
  <c r="G94" i="21"/>
  <c r="K275" i="17"/>
  <c r="K285" i="17"/>
  <c r="K286" i="17"/>
  <c r="K288" i="17"/>
  <c r="K296" i="17"/>
  <c r="K297" i="17"/>
  <c r="K298" i="17"/>
  <c r="K301" i="17"/>
  <c r="K302" i="17"/>
  <c r="K305" i="17"/>
  <c r="K309" i="17"/>
  <c r="K310" i="17"/>
  <c r="K311" i="17"/>
  <c r="K312" i="17"/>
  <c r="K313" i="17"/>
  <c r="K316" i="17"/>
  <c r="K317" i="17"/>
  <c r="K318" i="17"/>
  <c r="K319" i="17"/>
  <c r="K320" i="17"/>
  <c r="G82" i="21"/>
  <c r="K329" i="17"/>
  <c r="K333" i="17"/>
  <c r="K334" i="17"/>
  <c r="G156" i="21"/>
  <c r="H94" i="21"/>
  <c r="L275" i="17"/>
  <c r="L285" i="17"/>
  <c r="L286" i="17"/>
  <c r="L288" i="17"/>
  <c r="L296" i="17"/>
  <c r="L297" i="17"/>
  <c r="L298" i="17"/>
  <c r="L301" i="17"/>
  <c r="L302" i="17"/>
  <c r="L305" i="17"/>
  <c r="L309" i="17"/>
  <c r="L310" i="17"/>
  <c r="L311" i="17"/>
  <c r="L312" i="17"/>
  <c r="L313" i="17"/>
  <c r="L316" i="17"/>
  <c r="L317" i="17"/>
  <c r="L318" i="17"/>
  <c r="L319" i="17"/>
  <c r="L320" i="17"/>
  <c r="H82" i="21"/>
  <c r="L329" i="17"/>
  <c r="L333" i="17"/>
  <c r="L334" i="17"/>
  <c r="H156" i="21"/>
  <c r="I94" i="21"/>
  <c r="M275" i="17"/>
  <c r="M285" i="17"/>
  <c r="M286" i="17"/>
  <c r="M288" i="17"/>
  <c r="M296" i="17"/>
  <c r="M297" i="17"/>
  <c r="M298" i="17"/>
  <c r="M301" i="17"/>
  <c r="M302" i="17"/>
  <c r="M305" i="17"/>
  <c r="M309" i="17"/>
  <c r="M310" i="17"/>
  <c r="M311" i="17"/>
  <c r="M312" i="17"/>
  <c r="M313" i="17"/>
  <c r="M316" i="17"/>
  <c r="M317" i="17"/>
  <c r="M318" i="17"/>
  <c r="M319" i="17"/>
  <c r="M320" i="17"/>
  <c r="I82" i="21"/>
  <c r="M329" i="17"/>
  <c r="M333" i="17"/>
  <c r="M334" i="17"/>
  <c r="I156" i="21"/>
  <c r="J94" i="21"/>
  <c r="N275" i="17"/>
  <c r="N285" i="17"/>
  <c r="N286" i="17"/>
  <c r="N288" i="17"/>
  <c r="N296" i="17"/>
  <c r="N297" i="17"/>
  <c r="N298" i="17"/>
  <c r="N301" i="17"/>
  <c r="N302" i="17"/>
  <c r="N305" i="17"/>
  <c r="N309" i="17"/>
  <c r="N310" i="17"/>
  <c r="N311" i="17"/>
  <c r="N312" i="17"/>
  <c r="N313" i="17"/>
  <c r="N316" i="17"/>
  <c r="N317" i="17"/>
  <c r="N318" i="17"/>
  <c r="N319" i="17"/>
  <c r="N320" i="17"/>
  <c r="J82" i="21"/>
  <c r="N329" i="17"/>
  <c r="N333" i="17"/>
  <c r="N334" i="17"/>
  <c r="J156" i="21"/>
  <c r="K94" i="21"/>
  <c r="O275" i="17"/>
  <c r="O285" i="17"/>
  <c r="O286" i="17"/>
  <c r="O288" i="17"/>
  <c r="O296" i="17"/>
  <c r="O297" i="17"/>
  <c r="O298" i="17"/>
  <c r="O301" i="17"/>
  <c r="O302" i="17"/>
  <c r="O305" i="17"/>
  <c r="O309" i="17"/>
  <c r="O310" i="17"/>
  <c r="O311" i="17"/>
  <c r="O312" i="17"/>
  <c r="O313" i="17"/>
  <c r="O316" i="17"/>
  <c r="O317" i="17"/>
  <c r="O318" i="17"/>
  <c r="O319" i="17"/>
  <c r="O320" i="17"/>
  <c r="K82" i="21"/>
  <c r="O329" i="17"/>
  <c r="O333" i="17"/>
  <c r="O334" i="17"/>
  <c r="K156" i="21"/>
  <c r="L94" i="21"/>
  <c r="P275" i="17"/>
  <c r="P285" i="17"/>
  <c r="P286" i="17"/>
  <c r="P288" i="17"/>
  <c r="P296" i="17"/>
  <c r="P297" i="17"/>
  <c r="P298" i="17"/>
  <c r="P301" i="17"/>
  <c r="P302" i="17"/>
  <c r="P305" i="17"/>
  <c r="P309" i="17"/>
  <c r="P310" i="17"/>
  <c r="P311" i="17"/>
  <c r="P312" i="17"/>
  <c r="P313" i="17"/>
  <c r="P316" i="17"/>
  <c r="P317" i="17"/>
  <c r="P318" i="17"/>
  <c r="P319" i="17"/>
  <c r="P320" i="17"/>
  <c r="L82" i="21"/>
  <c r="P329" i="17"/>
  <c r="P333" i="17"/>
  <c r="P334" i="17"/>
  <c r="L156" i="21"/>
  <c r="M94" i="21"/>
  <c r="Q275" i="17"/>
  <c r="Q285" i="17"/>
  <c r="Q286" i="17"/>
  <c r="Q288" i="17"/>
  <c r="Q296" i="17"/>
  <c r="Q297" i="17"/>
  <c r="Q298" i="17"/>
  <c r="Q301" i="17"/>
  <c r="Q302" i="17"/>
  <c r="Q305" i="17"/>
  <c r="Q309" i="17"/>
  <c r="Q310" i="17"/>
  <c r="Q311" i="17"/>
  <c r="Q312" i="17"/>
  <c r="Q313" i="17"/>
  <c r="Q316" i="17"/>
  <c r="Q317" i="17"/>
  <c r="Q318" i="17"/>
  <c r="Q319" i="17"/>
  <c r="Q320" i="17"/>
  <c r="M82" i="21"/>
  <c r="Q329" i="17"/>
  <c r="Q333" i="17"/>
  <c r="Q334" i="17"/>
  <c r="M156" i="21"/>
  <c r="N94" i="21"/>
  <c r="R275" i="17"/>
  <c r="R285" i="17"/>
  <c r="R286" i="17"/>
  <c r="R288" i="17"/>
  <c r="R296" i="17"/>
  <c r="R297" i="17"/>
  <c r="R298" i="17"/>
  <c r="R301" i="17"/>
  <c r="R302" i="17"/>
  <c r="R305" i="17"/>
  <c r="R309" i="17"/>
  <c r="R310" i="17"/>
  <c r="R311" i="17"/>
  <c r="R312" i="17"/>
  <c r="R313" i="17"/>
  <c r="R316" i="17"/>
  <c r="R317" i="17"/>
  <c r="R318" i="17"/>
  <c r="R319" i="17"/>
  <c r="R320" i="17"/>
  <c r="N82" i="21"/>
  <c r="R329" i="17"/>
  <c r="R333" i="17"/>
  <c r="R334" i="17"/>
  <c r="N156" i="21"/>
  <c r="O94" i="21"/>
  <c r="S275" i="17"/>
  <c r="S285" i="17"/>
  <c r="S286" i="17"/>
  <c r="S288" i="17"/>
  <c r="S296" i="17"/>
  <c r="S297" i="17"/>
  <c r="S298" i="17"/>
  <c r="S301" i="17"/>
  <c r="S302" i="17"/>
  <c r="S305" i="17"/>
  <c r="S309" i="17"/>
  <c r="S310" i="17"/>
  <c r="S311" i="17"/>
  <c r="S312" i="17"/>
  <c r="S313" i="17"/>
  <c r="S316" i="17"/>
  <c r="S317" i="17"/>
  <c r="S318" i="17"/>
  <c r="S319" i="17"/>
  <c r="S320" i="17"/>
  <c r="O82" i="21"/>
  <c r="S329" i="17"/>
  <c r="S333" i="17"/>
  <c r="S334" i="17"/>
  <c r="O156" i="21"/>
  <c r="P94" i="21"/>
  <c r="T275" i="17"/>
  <c r="T285" i="17"/>
  <c r="T286" i="17"/>
  <c r="T288" i="17"/>
  <c r="T296" i="17"/>
  <c r="T297" i="17"/>
  <c r="T298" i="17"/>
  <c r="T301" i="17"/>
  <c r="T302" i="17"/>
  <c r="T305" i="17"/>
  <c r="T309" i="17"/>
  <c r="T310" i="17"/>
  <c r="T311" i="17"/>
  <c r="T312" i="17"/>
  <c r="T313" i="17"/>
  <c r="T316" i="17"/>
  <c r="T317" i="17"/>
  <c r="T318" i="17"/>
  <c r="T319" i="17"/>
  <c r="T320" i="17"/>
  <c r="P82" i="21"/>
  <c r="T329" i="17"/>
  <c r="T333" i="17"/>
  <c r="T334" i="17"/>
  <c r="P156" i="21"/>
  <c r="Q94" i="21"/>
  <c r="U275" i="17"/>
  <c r="U285" i="17"/>
  <c r="U286" i="17"/>
  <c r="U288" i="17"/>
  <c r="U296" i="17"/>
  <c r="U297" i="17"/>
  <c r="U298" i="17"/>
  <c r="U301" i="17"/>
  <c r="U302" i="17"/>
  <c r="U305" i="17"/>
  <c r="U309" i="17"/>
  <c r="U310" i="17"/>
  <c r="U311" i="17"/>
  <c r="U312" i="17"/>
  <c r="U313" i="17"/>
  <c r="U316" i="17"/>
  <c r="U317" i="17"/>
  <c r="U318" i="17"/>
  <c r="U319" i="17"/>
  <c r="U320" i="17"/>
  <c r="Q82" i="21"/>
  <c r="U329" i="17"/>
  <c r="U333" i="17"/>
  <c r="U334" i="17"/>
  <c r="Q156" i="21"/>
  <c r="R94" i="21"/>
  <c r="V275" i="17"/>
  <c r="V285" i="17"/>
  <c r="V286" i="17"/>
  <c r="V288" i="17"/>
  <c r="V296" i="17"/>
  <c r="V297" i="17"/>
  <c r="V298" i="17"/>
  <c r="V301" i="17"/>
  <c r="V302" i="17"/>
  <c r="V305" i="17"/>
  <c r="V309" i="17"/>
  <c r="V310" i="17"/>
  <c r="V311" i="17"/>
  <c r="V312" i="17"/>
  <c r="V313" i="17"/>
  <c r="V316" i="17"/>
  <c r="V317" i="17"/>
  <c r="V318" i="17"/>
  <c r="V319" i="17"/>
  <c r="V320" i="17"/>
  <c r="R82" i="21"/>
  <c r="V329" i="17"/>
  <c r="V333" i="17"/>
  <c r="V334" i="17"/>
  <c r="R156" i="21"/>
  <c r="E156" i="21"/>
  <c r="F157" i="21"/>
  <c r="J324" i="17"/>
  <c r="J325" i="17"/>
  <c r="J326" i="17"/>
  <c r="J327" i="17"/>
  <c r="J328" i="17"/>
  <c r="J330" i="17"/>
  <c r="J331" i="17"/>
  <c r="J332" i="17"/>
  <c r="J335" i="17"/>
  <c r="J336" i="17"/>
  <c r="J338" i="17"/>
  <c r="J339" i="17"/>
  <c r="J303" i="17"/>
  <c r="J304" i="17"/>
  <c r="J306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4" i="17"/>
  <c r="J265" i="17"/>
  <c r="J266" i="17"/>
  <c r="J267" i="17"/>
  <c r="J268" i="17"/>
  <c r="J269" i="17"/>
  <c r="J270" i="17"/>
  <c r="J271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9" i="17"/>
  <c r="J240" i="17"/>
  <c r="J241" i="17"/>
  <c r="J242" i="17"/>
  <c r="J243" i="17"/>
  <c r="J244" i="17"/>
  <c r="J245" i="17"/>
  <c r="J246" i="17"/>
  <c r="J247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20" i="17"/>
  <c r="J221" i="17"/>
  <c r="J182" i="17"/>
  <c r="J183" i="17"/>
  <c r="J184" i="17"/>
  <c r="J185" i="17"/>
  <c r="J186" i="17"/>
  <c r="J187" i="17"/>
  <c r="J188" i="17"/>
  <c r="J189" i="17"/>
  <c r="J191" i="17"/>
  <c r="J192" i="17"/>
  <c r="J193" i="17"/>
  <c r="J194" i="17"/>
  <c r="J195" i="17"/>
  <c r="J196" i="17"/>
  <c r="J197" i="17"/>
  <c r="J198" i="17"/>
  <c r="J199" i="17"/>
  <c r="J341" i="17"/>
  <c r="F66" i="21"/>
  <c r="G157" i="21"/>
  <c r="K324" i="17"/>
  <c r="K325" i="17"/>
  <c r="K326" i="17"/>
  <c r="K327" i="17"/>
  <c r="K328" i="17"/>
  <c r="K330" i="17"/>
  <c r="K331" i="17"/>
  <c r="K332" i="17"/>
  <c r="K335" i="17"/>
  <c r="K336" i="17"/>
  <c r="K338" i="17"/>
  <c r="K339" i="17"/>
  <c r="K303" i="17"/>
  <c r="K304" i="17"/>
  <c r="K306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4" i="17"/>
  <c r="K265" i="17"/>
  <c r="K266" i="17"/>
  <c r="K267" i="17"/>
  <c r="K268" i="17"/>
  <c r="K269" i="17"/>
  <c r="K270" i="17"/>
  <c r="K271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9" i="17"/>
  <c r="K240" i="17"/>
  <c r="K241" i="17"/>
  <c r="K242" i="17"/>
  <c r="K243" i="17"/>
  <c r="K244" i="17"/>
  <c r="K245" i="17"/>
  <c r="K246" i="17"/>
  <c r="K247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20" i="17"/>
  <c r="K221" i="17"/>
  <c r="K182" i="17"/>
  <c r="K183" i="17"/>
  <c r="K184" i="17"/>
  <c r="K185" i="17"/>
  <c r="K186" i="17"/>
  <c r="K187" i="17"/>
  <c r="K188" i="17"/>
  <c r="K189" i="17"/>
  <c r="K191" i="17"/>
  <c r="K192" i="17"/>
  <c r="K193" i="17"/>
  <c r="K194" i="17"/>
  <c r="K195" i="17"/>
  <c r="K196" i="17"/>
  <c r="K197" i="17"/>
  <c r="K198" i="17"/>
  <c r="K199" i="17"/>
  <c r="K341" i="17"/>
  <c r="G66" i="21"/>
  <c r="H157" i="21"/>
  <c r="L324" i="17"/>
  <c r="L325" i="17"/>
  <c r="L326" i="17"/>
  <c r="L327" i="17"/>
  <c r="L328" i="17"/>
  <c r="L330" i="17"/>
  <c r="L331" i="17"/>
  <c r="L332" i="17"/>
  <c r="L335" i="17"/>
  <c r="L336" i="17"/>
  <c r="L338" i="17"/>
  <c r="L339" i="17"/>
  <c r="L303" i="17"/>
  <c r="L304" i="17"/>
  <c r="L306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4" i="17"/>
  <c r="L265" i="17"/>
  <c r="L266" i="17"/>
  <c r="L267" i="17"/>
  <c r="L268" i="17"/>
  <c r="L269" i="17"/>
  <c r="L270" i="17"/>
  <c r="L271" i="17"/>
  <c r="L225" i="17"/>
  <c r="L226" i="17"/>
  <c r="L227" i="17"/>
  <c r="L228" i="17"/>
  <c r="L229" i="17"/>
  <c r="L230" i="17"/>
  <c r="L231" i="17"/>
  <c r="L232" i="17"/>
  <c r="L233" i="17"/>
  <c r="L234" i="17"/>
  <c r="L235" i="17"/>
  <c r="L236" i="17"/>
  <c r="L237" i="17"/>
  <c r="L239" i="17"/>
  <c r="L240" i="17"/>
  <c r="L241" i="17"/>
  <c r="L242" i="17"/>
  <c r="L243" i="17"/>
  <c r="L244" i="17"/>
  <c r="L245" i="17"/>
  <c r="L246" i="17"/>
  <c r="L247" i="17"/>
  <c r="L203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18" i="17"/>
  <c r="L220" i="17"/>
  <c r="L221" i="17"/>
  <c r="L182" i="17"/>
  <c r="L183" i="17"/>
  <c r="L184" i="17"/>
  <c r="L185" i="17"/>
  <c r="L186" i="17"/>
  <c r="L187" i="17"/>
  <c r="L188" i="17"/>
  <c r="L189" i="17"/>
  <c r="L191" i="17"/>
  <c r="L192" i="17"/>
  <c r="L193" i="17"/>
  <c r="L194" i="17"/>
  <c r="L195" i="17"/>
  <c r="L196" i="17"/>
  <c r="L197" i="17"/>
  <c r="L198" i="17"/>
  <c r="L199" i="17"/>
  <c r="L341" i="17"/>
  <c r="H66" i="21"/>
  <c r="I157" i="21"/>
  <c r="M324" i="17"/>
  <c r="M325" i="17"/>
  <c r="M326" i="17"/>
  <c r="M327" i="17"/>
  <c r="M328" i="17"/>
  <c r="M330" i="17"/>
  <c r="M331" i="17"/>
  <c r="M332" i="17"/>
  <c r="M335" i="17"/>
  <c r="M336" i="17"/>
  <c r="M338" i="17"/>
  <c r="M339" i="17"/>
  <c r="M303" i="17"/>
  <c r="M304" i="17"/>
  <c r="M306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4" i="17"/>
  <c r="M265" i="17"/>
  <c r="M266" i="17"/>
  <c r="M267" i="17"/>
  <c r="M268" i="17"/>
  <c r="M269" i="17"/>
  <c r="M270" i="17"/>
  <c r="M271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9" i="17"/>
  <c r="M240" i="17"/>
  <c r="M241" i="17"/>
  <c r="M242" i="17"/>
  <c r="M243" i="17"/>
  <c r="M244" i="17"/>
  <c r="M245" i="17"/>
  <c r="M246" i="17"/>
  <c r="M247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20" i="17"/>
  <c r="M221" i="17"/>
  <c r="M182" i="17"/>
  <c r="M183" i="17"/>
  <c r="M184" i="17"/>
  <c r="M185" i="17"/>
  <c r="M186" i="17"/>
  <c r="M187" i="17"/>
  <c r="M188" i="17"/>
  <c r="M189" i="17"/>
  <c r="M191" i="17"/>
  <c r="M192" i="17"/>
  <c r="M193" i="17"/>
  <c r="M194" i="17"/>
  <c r="M195" i="17"/>
  <c r="M196" i="17"/>
  <c r="M197" i="17"/>
  <c r="M198" i="17"/>
  <c r="M199" i="17"/>
  <c r="M341" i="17"/>
  <c r="I66" i="21"/>
  <c r="J157" i="21"/>
  <c r="N324" i="17"/>
  <c r="N325" i="17"/>
  <c r="N326" i="17"/>
  <c r="N327" i="17"/>
  <c r="N328" i="17"/>
  <c r="N330" i="17"/>
  <c r="N331" i="17"/>
  <c r="N332" i="17"/>
  <c r="N335" i="17"/>
  <c r="N336" i="17"/>
  <c r="N338" i="17"/>
  <c r="N339" i="17"/>
  <c r="N303" i="17"/>
  <c r="N304" i="17"/>
  <c r="N306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4" i="17"/>
  <c r="N265" i="17"/>
  <c r="N266" i="17"/>
  <c r="N267" i="17"/>
  <c r="N268" i="17"/>
  <c r="N269" i="17"/>
  <c r="N270" i="17"/>
  <c r="N271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9" i="17"/>
  <c r="N240" i="17"/>
  <c r="N241" i="17"/>
  <c r="N242" i="17"/>
  <c r="N243" i="17"/>
  <c r="N244" i="17"/>
  <c r="N245" i="17"/>
  <c r="N246" i="17"/>
  <c r="N247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20" i="17"/>
  <c r="N221" i="17"/>
  <c r="N182" i="17"/>
  <c r="N183" i="17"/>
  <c r="N184" i="17"/>
  <c r="N185" i="17"/>
  <c r="N186" i="17"/>
  <c r="N187" i="17"/>
  <c r="N188" i="17"/>
  <c r="N189" i="17"/>
  <c r="N191" i="17"/>
  <c r="N192" i="17"/>
  <c r="N193" i="17"/>
  <c r="N194" i="17"/>
  <c r="N195" i="17"/>
  <c r="N196" i="17"/>
  <c r="N197" i="17"/>
  <c r="N198" i="17"/>
  <c r="N199" i="17"/>
  <c r="N341" i="17"/>
  <c r="J66" i="21"/>
  <c r="K157" i="21"/>
  <c r="O324" i="17"/>
  <c r="O325" i="17"/>
  <c r="O326" i="17"/>
  <c r="O327" i="17"/>
  <c r="O328" i="17"/>
  <c r="O330" i="17"/>
  <c r="O331" i="17"/>
  <c r="O332" i="17"/>
  <c r="O335" i="17"/>
  <c r="O336" i="17"/>
  <c r="O338" i="17"/>
  <c r="O339" i="17"/>
  <c r="O303" i="17"/>
  <c r="O304" i="17"/>
  <c r="O306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4" i="17"/>
  <c r="O265" i="17"/>
  <c r="O266" i="17"/>
  <c r="O267" i="17"/>
  <c r="O268" i="17"/>
  <c r="O269" i="17"/>
  <c r="O270" i="17"/>
  <c r="O271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9" i="17"/>
  <c r="O240" i="17"/>
  <c r="O241" i="17"/>
  <c r="O242" i="17"/>
  <c r="O243" i="17"/>
  <c r="O244" i="17"/>
  <c r="O245" i="17"/>
  <c r="O246" i="17"/>
  <c r="O247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20" i="17"/>
  <c r="O221" i="17"/>
  <c r="O182" i="17"/>
  <c r="O183" i="17"/>
  <c r="O184" i="17"/>
  <c r="O185" i="17"/>
  <c r="O186" i="17"/>
  <c r="O187" i="17"/>
  <c r="O188" i="17"/>
  <c r="O189" i="17"/>
  <c r="O191" i="17"/>
  <c r="O192" i="17"/>
  <c r="O193" i="17"/>
  <c r="O194" i="17"/>
  <c r="O195" i="17"/>
  <c r="O196" i="17"/>
  <c r="O197" i="17"/>
  <c r="O198" i="17"/>
  <c r="O199" i="17"/>
  <c r="O341" i="17"/>
  <c r="K66" i="21"/>
  <c r="L157" i="21"/>
  <c r="P324" i="17"/>
  <c r="P325" i="17"/>
  <c r="P326" i="17"/>
  <c r="P327" i="17"/>
  <c r="P328" i="17"/>
  <c r="P330" i="17"/>
  <c r="P331" i="17"/>
  <c r="P332" i="17"/>
  <c r="P335" i="17"/>
  <c r="P336" i="17"/>
  <c r="P338" i="17"/>
  <c r="P339" i="17"/>
  <c r="P303" i="17"/>
  <c r="P304" i="17"/>
  <c r="P306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4" i="17"/>
  <c r="P265" i="17"/>
  <c r="P266" i="17"/>
  <c r="P267" i="17"/>
  <c r="P268" i="17"/>
  <c r="P269" i="17"/>
  <c r="P270" i="17"/>
  <c r="P271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9" i="17"/>
  <c r="P240" i="17"/>
  <c r="P241" i="17"/>
  <c r="P242" i="17"/>
  <c r="P243" i="17"/>
  <c r="P244" i="17"/>
  <c r="P245" i="17"/>
  <c r="P246" i="17"/>
  <c r="P247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20" i="17"/>
  <c r="P221" i="17"/>
  <c r="P182" i="17"/>
  <c r="P183" i="17"/>
  <c r="P184" i="17"/>
  <c r="P185" i="17"/>
  <c r="P186" i="17"/>
  <c r="P187" i="17"/>
  <c r="P188" i="17"/>
  <c r="P189" i="17"/>
  <c r="P191" i="17"/>
  <c r="P192" i="17"/>
  <c r="P193" i="17"/>
  <c r="P194" i="17"/>
  <c r="P195" i="17"/>
  <c r="P196" i="17"/>
  <c r="P197" i="17"/>
  <c r="P198" i="17"/>
  <c r="P199" i="17"/>
  <c r="P341" i="17"/>
  <c r="L66" i="21"/>
  <c r="M157" i="21"/>
  <c r="Q324" i="17"/>
  <c r="Q325" i="17"/>
  <c r="Q326" i="17"/>
  <c r="Q327" i="17"/>
  <c r="Q328" i="17"/>
  <c r="Q330" i="17"/>
  <c r="Q331" i="17"/>
  <c r="Q332" i="17"/>
  <c r="Q335" i="17"/>
  <c r="Q336" i="17"/>
  <c r="Q338" i="17"/>
  <c r="Q339" i="17"/>
  <c r="Q303" i="17"/>
  <c r="Q304" i="17"/>
  <c r="Q306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4" i="17"/>
  <c r="Q265" i="17"/>
  <c r="Q266" i="17"/>
  <c r="Q267" i="17"/>
  <c r="Q268" i="17"/>
  <c r="Q269" i="17"/>
  <c r="Q270" i="17"/>
  <c r="Q271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9" i="17"/>
  <c r="Q240" i="17"/>
  <c r="Q241" i="17"/>
  <c r="Q242" i="17"/>
  <c r="Q243" i="17"/>
  <c r="Q244" i="17"/>
  <c r="Q245" i="17"/>
  <c r="Q246" i="17"/>
  <c r="Q247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20" i="17"/>
  <c r="Q221" i="17"/>
  <c r="Q182" i="17"/>
  <c r="Q183" i="17"/>
  <c r="Q184" i="17"/>
  <c r="Q185" i="17"/>
  <c r="Q186" i="17"/>
  <c r="Q187" i="17"/>
  <c r="Q188" i="17"/>
  <c r="Q189" i="17"/>
  <c r="Q191" i="17"/>
  <c r="Q192" i="17"/>
  <c r="Q193" i="17"/>
  <c r="Q194" i="17"/>
  <c r="Q195" i="17"/>
  <c r="Q196" i="17"/>
  <c r="Q197" i="17"/>
  <c r="Q198" i="17"/>
  <c r="Q199" i="17"/>
  <c r="Q341" i="17"/>
  <c r="M66" i="21"/>
  <c r="N157" i="21"/>
  <c r="R324" i="17"/>
  <c r="R325" i="17"/>
  <c r="R326" i="17"/>
  <c r="R327" i="17"/>
  <c r="R328" i="17"/>
  <c r="R330" i="17"/>
  <c r="R331" i="17"/>
  <c r="R332" i="17"/>
  <c r="R335" i="17"/>
  <c r="R336" i="17"/>
  <c r="R338" i="17"/>
  <c r="R339" i="17"/>
  <c r="R303" i="17"/>
  <c r="R304" i="17"/>
  <c r="R306" i="17"/>
  <c r="R251" i="17"/>
  <c r="R252" i="17"/>
  <c r="R253" i="17"/>
  <c r="R254" i="17"/>
  <c r="R255" i="17"/>
  <c r="R256" i="17"/>
  <c r="R257" i="17"/>
  <c r="R258" i="17"/>
  <c r="R259" i="17"/>
  <c r="R260" i="17"/>
  <c r="R261" i="17"/>
  <c r="R262" i="17"/>
  <c r="R264" i="17"/>
  <c r="R265" i="17"/>
  <c r="R266" i="17"/>
  <c r="R267" i="17"/>
  <c r="R268" i="17"/>
  <c r="R269" i="17"/>
  <c r="R270" i="17"/>
  <c r="R271" i="17"/>
  <c r="R225" i="17"/>
  <c r="R226" i="17"/>
  <c r="R227" i="17"/>
  <c r="R228" i="17"/>
  <c r="R229" i="17"/>
  <c r="R230" i="17"/>
  <c r="R231" i="17"/>
  <c r="R232" i="17"/>
  <c r="R233" i="17"/>
  <c r="R234" i="17"/>
  <c r="R235" i="17"/>
  <c r="R236" i="17"/>
  <c r="R237" i="17"/>
  <c r="R239" i="17"/>
  <c r="R240" i="17"/>
  <c r="R241" i="17"/>
  <c r="R242" i="17"/>
  <c r="R243" i="17"/>
  <c r="R244" i="17"/>
  <c r="R245" i="17"/>
  <c r="R246" i="17"/>
  <c r="R247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20" i="17"/>
  <c r="R221" i="17"/>
  <c r="R182" i="17"/>
  <c r="R183" i="17"/>
  <c r="R184" i="17"/>
  <c r="R185" i="17"/>
  <c r="R186" i="17"/>
  <c r="R187" i="17"/>
  <c r="R188" i="17"/>
  <c r="R189" i="17"/>
  <c r="R191" i="17"/>
  <c r="R192" i="17"/>
  <c r="R193" i="17"/>
  <c r="R194" i="17"/>
  <c r="R195" i="17"/>
  <c r="R196" i="17"/>
  <c r="R197" i="17"/>
  <c r="R198" i="17"/>
  <c r="R199" i="17"/>
  <c r="R341" i="17"/>
  <c r="N66" i="21"/>
  <c r="O157" i="21"/>
  <c r="S324" i="17"/>
  <c r="S325" i="17"/>
  <c r="S326" i="17"/>
  <c r="S327" i="17"/>
  <c r="S328" i="17"/>
  <c r="S330" i="17"/>
  <c r="S331" i="17"/>
  <c r="S332" i="17"/>
  <c r="S335" i="17"/>
  <c r="S336" i="17"/>
  <c r="S338" i="17"/>
  <c r="S339" i="17"/>
  <c r="S303" i="17"/>
  <c r="S304" i="17"/>
  <c r="S306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4" i="17"/>
  <c r="S265" i="17"/>
  <c r="S266" i="17"/>
  <c r="S267" i="17"/>
  <c r="S268" i="17"/>
  <c r="S269" i="17"/>
  <c r="S270" i="17"/>
  <c r="S271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9" i="17"/>
  <c r="S240" i="17"/>
  <c r="S241" i="17"/>
  <c r="S242" i="17"/>
  <c r="S243" i="17"/>
  <c r="S244" i="17"/>
  <c r="S245" i="17"/>
  <c r="S246" i="17"/>
  <c r="S247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20" i="17"/>
  <c r="S221" i="17"/>
  <c r="S182" i="17"/>
  <c r="S183" i="17"/>
  <c r="S184" i="17"/>
  <c r="S185" i="17"/>
  <c r="S186" i="17"/>
  <c r="S187" i="17"/>
  <c r="S188" i="17"/>
  <c r="S189" i="17"/>
  <c r="S191" i="17"/>
  <c r="S192" i="17"/>
  <c r="S193" i="17"/>
  <c r="S194" i="17"/>
  <c r="S195" i="17"/>
  <c r="S196" i="17"/>
  <c r="S197" i="17"/>
  <c r="S198" i="17"/>
  <c r="S199" i="17"/>
  <c r="S341" i="17"/>
  <c r="O66" i="21"/>
  <c r="P157" i="21"/>
  <c r="T324" i="17"/>
  <c r="T325" i="17"/>
  <c r="T326" i="17"/>
  <c r="T327" i="17"/>
  <c r="T328" i="17"/>
  <c r="T330" i="17"/>
  <c r="T331" i="17"/>
  <c r="T332" i="17"/>
  <c r="T335" i="17"/>
  <c r="T336" i="17"/>
  <c r="T338" i="17"/>
  <c r="T339" i="17"/>
  <c r="T303" i="17"/>
  <c r="T304" i="17"/>
  <c r="T306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4" i="17"/>
  <c r="T265" i="17"/>
  <c r="T266" i="17"/>
  <c r="T267" i="17"/>
  <c r="T268" i="17"/>
  <c r="T269" i="17"/>
  <c r="T270" i="17"/>
  <c r="T271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9" i="17"/>
  <c r="T240" i="17"/>
  <c r="T241" i="17"/>
  <c r="T242" i="17"/>
  <c r="T243" i="17"/>
  <c r="T244" i="17"/>
  <c r="T245" i="17"/>
  <c r="T246" i="17"/>
  <c r="T247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20" i="17"/>
  <c r="T221" i="17"/>
  <c r="T182" i="17"/>
  <c r="T183" i="17"/>
  <c r="T184" i="17"/>
  <c r="T185" i="17"/>
  <c r="T186" i="17"/>
  <c r="T187" i="17"/>
  <c r="T188" i="17"/>
  <c r="T189" i="17"/>
  <c r="T191" i="17"/>
  <c r="T192" i="17"/>
  <c r="T193" i="17"/>
  <c r="T194" i="17"/>
  <c r="T195" i="17"/>
  <c r="T196" i="17"/>
  <c r="T197" i="17"/>
  <c r="T198" i="17"/>
  <c r="T199" i="17"/>
  <c r="T341" i="17"/>
  <c r="P66" i="21"/>
  <c r="Q157" i="21"/>
  <c r="U324" i="17"/>
  <c r="U325" i="17"/>
  <c r="U326" i="17"/>
  <c r="U327" i="17"/>
  <c r="U328" i="17"/>
  <c r="U330" i="17"/>
  <c r="U331" i="17"/>
  <c r="U332" i="17"/>
  <c r="U335" i="17"/>
  <c r="U336" i="17"/>
  <c r="U338" i="17"/>
  <c r="U339" i="17"/>
  <c r="U303" i="17"/>
  <c r="U304" i="17"/>
  <c r="U306" i="17"/>
  <c r="U251" i="17"/>
  <c r="U252" i="17"/>
  <c r="U253" i="17"/>
  <c r="U254" i="17"/>
  <c r="U255" i="17"/>
  <c r="U256" i="17"/>
  <c r="U257" i="17"/>
  <c r="U258" i="17"/>
  <c r="U259" i="17"/>
  <c r="U260" i="17"/>
  <c r="U261" i="17"/>
  <c r="U262" i="17"/>
  <c r="U264" i="17"/>
  <c r="U265" i="17"/>
  <c r="U266" i="17"/>
  <c r="U267" i="17"/>
  <c r="U268" i="17"/>
  <c r="U269" i="17"/>
  <c r="U270" i="17"/>
  <c r="U271" i="17"/>
  <c r="U225" i="17"/>
  <c r="U226" i="17"/>
  <c r="U227" i="17"/>
  <c r="U228" i="17"/>
  <c r="U229" i="17"/>
  <c r="U230" i="17"/>
  <c r="U231" i="17"/>
  <c r="U232" i="17"/>
  <c r="U233" i="17"/>
  <c r="U234" i="17"/>
  <c r="U235" i="17"/>
  <c r="U236" i="17"/>
  <c r="U237" i="17"/>
  <c r="U239" i="17"/>
  <c r="U240" i="17"/>
  <c r="U241" i="17"/>
  <c r="U242" i="17"/>
  <c r="U243" i="17"/>
  <c r="U244" i="17"/>
  <c r="U245" i="17"/>
  <c r="U246" i="17"/>
  <c r="U247" i="17"/>
  <c r="U203" i="17"/>
  <c r="U204" i="17"/>
  <c r="U205" i="17"/>
  <c r="U206" i="17"/>
  <c r="U207" i="17"/>
  <c r="U208" i="17"/>
  <c r="U209" i="17"/>
  <c r="U210" i="17"/>
  <c r="U211" i="17"/>
  <c r="U212" i="17"/>
  <c r="U213" i="17"/>
  <c r="U214" i="17"/>
  <c r="U215" i="17"/>
  <c r="U216" i="17"/>
  <c r="U217" i="17"/>
  <c r="U218" i="17"/>
  <c r="U220" i="17"/>
  <c r="U221" i="17"/>
  <c r="U182" i="17"/>
  <c r="U183" i="17"/>
  <c r="U184" i="17"/>
  <c r="U185" i="17"/>
  <c r="U186" i="17"/>
  <c r="U187" i="17"/>
  <c r="U188" i="17"/>
  <c r="U189" i="17"/>
  <c r="U191" i="17"/>
  <c r="U192" i="17"/>
  <c r="U193" i="17"/>
  <c r="U194" i="17"/>
  <c r="U195" i="17"/>
  <c r="U196" i="17"/>
  <c r="U197" i="17"/>
  <c r="U198" i="17"/>
  <c r="U199" i="17"/>
  <c r="U341" i="17"/>
  <c r="Q66" i="21"/>
  <c r="R157" i="21"/>
  <c r="V324" i="17"/>
  <c r="V325" i="17"/>
  <c r="V326" i="17"/>
  <c r="V327" i="17"/>
  <c r="V328" i="17"/>
  <c r="V330" i="17"/>
  <c r="V331" i="17"/>
  <c r="V332" i="17"/>
  <c r="V335" i="17"/>
  <c r="V336" i="17"/>
  <c r="V338" i="17"/>
  <c r="V339" i="17"/>
  <c r="V303" i="17"/>
  <c r="V304" i="17"/>
  <c r="V306" i="17"/>
  <c r="V251" i="17"/>
  <c r="V252" i="17"/>
  <c r="V253" i="17"/>
  <c r="V254" i="17"/>
  <c r="V255" i="17"/>
  <c r="V256" i="17"/>
  <c r="V257" i="17"/>
  <c r="V258" i="17"/>
  <c r="V259" i="17"/>
  <c r="V260" i="17"/>
  <c r="V261" i="17"/>
  <c r="V262" i="17"/>
  <c r="V264" i="17"/>
  <c r="V265" i="17"/>
  <c r="V266" i="17"/>
  <c r="V267" i="17"/>
  <c r="V268" i="17"/>
  <c r="V269" i="17"/>
  <c r="V270" i="17"/>
  <c r="V271" i="17"/>
  <c r="V225" i="17"/>
  <c r="V226" i="17"/>
  <c r="V227" i="17"/>
  <c r="V228" i="17"/>
  <c r="V229" i="17"/>
  <c r="V230" i="17"/>
  <c r="V231" i="17"/>
  <c r="V232" i="17"/>
  <c r="V233" i="17"/>
  <c r="V234" i="17"/>
  <c r="V235" i="17"/>
  <c r="V236" i="17"/>
  <c r="V237" i="17"/>
  <c r="V239" i="17"/>
  <c r="V240" i="17"/>
  <c r="V241" i="17"/>
  <c r="V242" i="17"/>
  <c r="V243" i="17"/>
  <c r="V244" i="17"/>
  <c r="V245" i="17"/>
  <c r="V246" i="17"/>
  <c r="V247" i="17"/>
  <c r="V203" i="17"/>
  <c r="V204" i="17"/>
  <c r="V205" i="17"/>
  <c r="V206" i="17"/>
  <c r="V207" i="17"/>
  <c r="V208" i="17"/>
  <c r="V209" i="17"/>
  <c r="V210" i="17"/>
  <c r="V211" i="17"/>
  <c r="V212" i="17"/>
  <c r="V213" i="17"/>
  <c r="V214" i="17"/>
  <c r="V215" i="17"/>
  <c r="V216" i="17"/>
  <c r="V217" i="17"/>
  <c r="V218" i="17"/>
  <c r="V220" i="17"/>
  <c r="V221" i="17"/>
  <c r="V182" i="17"/>
  <c r="V183" i="17"/>
  <c r="V184" i="17"/>
  <c r="V185" i="17"/>
  <c r="V186" i="17"/>
  <c r="V187" i="17"/>
  <c r="V188" i="17"/>
  <c r="V189" i="17"/>
  <c r="V191" i="17"/>
  <c r="V192" i="17"/>
  <c r="V193" i="17"/>
  <c r="V194" i="17"/>
  <c r="V195" i="17"/>
  <c r="V196" i="17"/>
  <c r="V197" i="17"/>
  <c r="V198" i="17"/>
  <c r="V199" i="17"/>
  <c r="V341" i="17"/>
  <c r="R66" i="21"/>
  <c r="E66" i="21"/>
  <c r="F67" i="21"/>
  <c r="I55" i="15"/>
  <c r="J444" i="17"/>
  <c r="J445" i="17"/>
  <c r="J446" i="17"/>
  <c r="J447" i="17"/>
  <c r="J448" i="17"/>
  <c r="J449" i="17"/>
  <c r="J450" i="17"/>
  <c r="J451" i="17"/>
  <c r="F120" i="21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G120" i="21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H120" i="21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I120" i="21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J120" i="21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K120" i="21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L120" i="21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M120" i="21"/>
  <c r="R599" i="14"/>
  <c r="R600" i="14"/>
  <c r="R601" i="14"/>
  <c r="R602" i="14"/>
  <c r="R603" i="14"/>
  <c r="R604" i="14"/>
  <c r="R605" i="14"/>
  <c r="R606" i="14"/>
  <c r="R607" i="14"/>
  <c r="R608" i="14"/>
  <c r="R609" i="14"/>
  <c r="R610" i="14"/>
  <c r="R611" i="14"/>
  <c r="R612" i="14"/>
  <c r="N120" i="21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O120" i="21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P120" i="21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Q120" i="21"/>
  <c r="V599" i="14"/>
  <c r="V600" i="14"/>
  <c r="V601" i="14"/>
  <c r="V602" i="14"/>
  <c r="V603" i="14"/>
  <c r="V604" i="14"/>
  <c r="V605" i="14"/>
  <c r="V606" i="14"/>
  <c r="V607" i="14"/>
  <c r="V608" i="14"/>
  <c r="V609" i="14"/>
  <c r="V610" i="14"/>
  <c r="V611" i="14"/>
  <c r="V612" i="14"/>
  <c r="R120" i="21"/>
  <c r="E120" i="21"/>
  <c r="F121" i="21"/>
  <c r="J457" i="17"/>
  <c r="J458" i="17"/>
  <c r="J459" i="17"/>
  <c r="J460" i="17"/>
  <c r="J461" i="17"/>
  <c r="J462" i="17"/>
  <c r="F144" i="21"/>
  <c r="K613" i="14"/>
  <c r="G144" i="21"/>
  <c r="L613" i="14"/>
  <c r="H144" i="21"/>
  <c r="M613" i="14"/>
  <c r="I144" i="21"/>
  <c r="N613" i="14"/>
  <c r="J144" i="21"/>
  <c r="O613" i="14"/>
  <c r="K144" i="21"/>
  <c r="P613" i="14"/>
  <c r="L144" i="21"/>
  <c r="Q613" i="14"/>
  <c r="M144" i="21"/>
  <c r="R613" i="14"/>
  <c r="N144" i="21"/>
  <c r="S613" i="14"/>
  <c r="O144" i="21"/>
  <c r="T613" i="14"/>
  <c r="P144" i="21"/>
  <c r="U613" i="14"/>
  <c r="Q144" i="21"/>
  <c r="V613" i="14"/>
  <c r="R144" i="21"/>
  <c r="E144" i="21"/>
  <c r="F145" i="21"/>
  <c r="J463" i="17"/>
  <c r="F96" i="21"/>
  <c r="K444" i="17"/>
  <c r="K445" i="17"/>
  <c r="K446" i="17"/>
  <c r="K447" i="17"/>
  <c r="K448" i="17"/>
  <c r="K449" i="17"/>
  <c r="K450" i="17"/>
  <c r="K451" i="17"/>
  <c r="G121" i="21"/>
  <c r="K457" i="17"/>
  <c r="K458" i="17"/>
  <c r="K459" i="17"/>
  <c r="K460" i="17"/>
  <c r="K461" i="17"/>
  <c r="K462" i="17"/>
  <c r="G145" i="21"/>
  <c r="K463" i="17"/>
  <c r="G96" i="21"/>
  <c r="L444" i="17"/>
  <c r="L445" i="17"/>
  <c r="L446" i="17"/>
  <c r="L447" i="17"/>
  <c r="L448" i="17"/>
  <c r="L449" i="17"/>
  <c r="L450" i="17"/>
  <c r="L451" i="17"/>
  <c r="H121" i="21"/>
  <c r="L457" i="17"/>
  <c r="L458" i="17"/>
  <c r="L459" i="17"/>
  <c r="L460" i="17"/>
  <c r="L461" i="17"/>
  <c r="L462" i="17"/>
  <c r="H145" i="21"/>
  <c r="L463" i="17"/>
  <c r="H96" i="21"/>
  <c r="M444" i="17"/>
  <c r="M445" i="17"/>
  <c r="M446" i="17"/>
  <c r="M447" i="17"/>
  <c r="M448" i="17"/>
  <c r="M449" i="17"/>
  <c r="M450" i="17"/>
  <c r="M451" i="17"/>
  <c r="I121" i="21"/>
  <c r="M457" i="17"/>
  <c r="M458" i="17"/>
  <c r="M459" i="17"/>
  <c r="M460" i="17"/>
  <c r="M461" i="17"/>
  <c r="M462" i="17"/>
  <c r="I145" i="21"/>
  <c r="M463" i="17"/>
  <c r="I96" i="21"/>
  <c r="N444" i="17"/>
  <c r="N445" i="17"/>
  <c r="N446" i="17"/>
  <c r="N447" i="17"/>
  <c r="N448" i="17"/>
  <c r="N449" i="17"/>
  <c r="N450" i="17"/>
  <c r="N451" i="17"/>
  <c r="J121" i="21"/>
  <c r="N457" i="17"/>
  <c r="N458" i="17"/>
  <c r="N459" i="17"/>
  <c r="N460" i="17"/>
  <c r="N461" i="17"/>
  <c r="N462" i="17"/>
  <c r="J145" i="21"/>
  <c r="N463" i="17"/>
  <c r="J96" i="21"/>
  <c r="O444" i="17"/>
  <c r="O445" i="17"/>
  <c r="O446" i="17"/>
  <c r="O447" i="17"/>
  <c r="O448" i="17"/>
  <c r="O449" i="17"/>
  <c r="O450" i="17"/>
  <c r="O451" i="17"/>
  <c r="K121" i="21"/>
  <c r="O457" i="17"/>
  <c r="O458" i="17"/>
  <c r="O459" i="17"/>
  <c r="O460" i="17"/>
  <c r="O461" i="17"/>
  <c r="O462" i="17"/>
  <c r="K145" i="21"/>
  <c r="O463" i="17"/>
  <c r="K96" i="21"/>
  <c r="P444" i="17"/>
  <c r="P445" i="17"/>
  <c r="P446" i="17"/>
  <c r="P447" i="17"/>
  <c r="P448" i="17"/>
  <c r="P449" i="17"/>
  <c r="P450" i="17"/>
  <c r="P451" i="17"/>
  <c r="L121" i="21"/>
  <c r="P457" i="17"/>
  <c r="P458" i="17"/>
  <c r="P459" i="17"/>
  <c r="P460" i="17"/>
  <c r="P461" i="17"/>
  <c r="P462" i="17"/>
  <c r="L145" i="21"/>
  <c r="P463" i="17"/>
  <c r="L96" i="21"/>
  <c r="Q444" i="17"/>
  <c r="Q445" i="17"/>
  <c r="Q446" i="17"/>
  <c r="Q447" i="17"/>
  <c r="Q448" i="17"/>
  <c r="Q449" i="17"/>
  <c r="Q450" i="17"/>
  <c r="Q451" i="17"/>
  <c r="M121" i="21"/>
  <c r="Q457" i="17"/>
  <c r="Q458" i="17"/>
  <c r="Q459" i="17"/>
  <c r="Q460" i="17"/>
  <c r="Q461" i="17"/>
  <c r="Q462" i="17"/>
  <c r="M145" i="21"/>
  <c r="Q463" i="17"/>
  <c r="M96" i="21"/>
  <c r="R444" i="17"/>
  <c r="R445" i="17"/>
  <c r="R446" i="17"/>
  <c r="R447" i="17"/>
  <c r="R448" i="17"/>
  <c r="R449" i="17"/>
  <c r="R450" i="17"/>
  <c r="R451" i="17"/>
  <c r="N121" i="21"/>
  <c r="R457" i="17"/>
  <c r="R458" i="17"/>
  <c r="R459" i="17"/>
  <c r="R460" i="17"/>
  <c r="R461" i="17"/>
  <c r="R462" i="17"/>
  <c r="N145" i="21"/>
  <c r="R463" i="17"/>
  <c r="N96" i="21"/>
  <c r="S444" i="17"/>
  <c r="S445" i="17"/>
  <c r="S446" i="17"/>
  <c r="S447" i="17"/>
  <c r="S448" i="17"/>
  <c r="S449" i="17"/>
  <c r="S450" i="17"/>
  <c r="S451" i="17"/>
  <c r="O121" i="21"/>
  <c r="S457" i="17"/>
  <c r="S458" i="17"/>
  <c r="S459" i="17"/>
  <c r="S460" i="17"/>
  <c r="S461" i="17"/>
  <c r="S462" i="17"/>
  <c r="O145" i="21"/>
  <c r="S463" i="17"/>
  <c r="O96" i="21"/>
  <c r="T444" i="17"/>
  <c r="T445" i="17"/>
  <c r="T446" i="17"/>
  <c r="T447" i="17"/>
  <c r="T448" i="17"/>
  <c r="T449" i="17"/>
  <c r="T450" i="17"/>
  <c r="T451" i="17"/>
  <c r="P121" i="21"/>
  <c r="T457" i="17"/>
  <c r="T458" i="17"/>
  <c r="T459" i="17"/>
  <c r="T460" i="17"/>
  <c r="T461" i="17"/>
  <c r="T462" i="17"/>
  <c r="P145" i="21"/>
  <c r="T463" i="17"/>
  <c r="P96" i="21"/>
  <c r="U444" i="17"/>
  <c r="U445" i="17"/>
  <c r="U446" i="17"/>
  <c r="U447" i="17"/>
  <c r="U448" i="17"/>
  <c r="U449" i="17"/>
  <c r="U450" i="17"/>
  <c r="U451" i="17"/>
  <c r="Q121" i="21"/>
  <c r="U457" i="17"/>
  <c r="U458" i="17"/>
  <c r="U459" i="17"/>
  <c r="U460" i="17"/>
  <c r="U461" i="17"/>
  <c r="U462" i="17"/>
  <c r="Q145" i="21"/>
  <c r="U463" i="17"/>
  <c r="Q96" i="21"/>
  <c r="V444" i="17"/>
  <c r="V445" i="17"/>
  <c r="V446" i="17"/>
  <c r="V447" i="17"/>
  <c r="V448" i="17"/>
  <c r="V449" i="17"/>
  <c r="V450" i="17"/>
  <c r="V451" i="17"/>
  <c r="R121" i="21"/>
  <c r="V457" i="17"/>
  <c r="V458" i="17"/>
  <c r="V459" i="17"/>
  <c r="V460" i="17"/>
  <c r="V461" i="17"/>
  <c r="V462" i="17"/>
  <c r="R145" i="21"/>
  <c r="V463" i="17"/>
  <c r="R96" i="21"/>
  <c r="E96" i="21"/>
  <c r="F97" i="21"/>
  <c r="J443" i="17"/>
  <c r="J452" i="17"/>
  <c r="J453" i="17"/>
  <c r="J454" i="17"/>
  <c r="J456" i="17"/>
  <c r="F132" i="21"/>
  <c r="K614" i="14"/>
  <c r="K615" i="14"/>
  <c r="K616" i="14"/>
  <c r="G132" i="21"/>
  <c r="L614" i="14"/>
  <c r="L615" i="14"/>
  <c r="L616" i="14"/>
  <c r="H132" i="21"/>
  <c r="M614" i="14"/>
  <c r="M615" i="14"/>
  <c r="M616" i="14"/>
  <c r="I132" i="21"/>
  <c r="N614" i="14"/>
  <c r="N615" i="14"/>
  <c r="N616" i="14"/>
  <c r="J132" i="21"/>
  <c r="O614" i="14"/>
  <c r="O615" i="14"/>
  <c r="O616" i="14"/>
  <c r="K132" i="21"/>
  <c r="P614" i="14"/>
  <c r="P615" i="14"/>
  <c r="P616" i="14"/>
  <c r="L132" i="21"/>
  <c r="Q614" i="14"/>
  <c r="Q615" i="14"/>
  <c r="Q616" i="14"/>
  <c r="M132" i="21"/>
  <c r="R614" i="14"/>
  <c r="R615" i="14"/>
  <c r="R616" i="14"/>
  <c r="N132" i="21"/>
  <c r="S614" i="14"/>
  <c r="S615" i="14"/>
  <c r="S616" i="14"/>
  <c r="O132" i="21"/>
  <c r="T614" i="14"/>
  <c r="T615" i="14"/>
  <c r="T616" i="14"/>
  <c r="P132" i="21"/>
  <c r="U614" i="14"/>
  <c r="U615" i="14"/>
  <c r="U616" i="14"/>
  <c r="Q132" i="21"/>
  <c r="V614" i="14"/>
  <c r="V615" i="14"/>
  <c r="V616" i="14"/>
  <c r="R132" i="21"/>
  <c r="E132" i="21"/>
  <c r="F133" i="21"/>
  <c r="J464" i="17"/>
  <c r="J465" i="17"/>
  <c r="J466" i="17"/>
  <c r="J469" i="17"/>
  <c r="J470" i="17"/>
  <c r="J473" i="17"/>
  <c r="J477" i="17"/>
  <c r="J478" i="17"/>
  <c r="J479" i="17"/>
  <c r="J480" i="17"/>
  <c r="J481" i="17"/>
  <c r="J484" i="17"/>
  <c r="J485" i="17"/>
  <c r="J486" i="17"/>
  <c r="J487" i="17"/>
  <c r="J488" i="17"/>
  <c r="J560" i="13"/>
  <c r="J675" i="13"/>
  <c r="J687" i="13"/>
  <c r="J726" i="13"/>
  <c r="J769" i="13"/>
  <c r="J812" i="13"/>
  <c r="J816" i="13"/>
  <c r="J818" i="13"/>
  <c r="J662" i="14"/>
  <c r="J621" i="14"/>
  <c r="J595" i="14"/>
  <c r="J582" i="14"/>
  <c r="J560" i="14"/>
  <c r="J548" i="14"/>
  <c r="J664" i="14"/>
  <c r="J714" i="14"/>
  <c r="J756" i="14"/>
  <c r="J798" i="14"/>
  <c r="J800" i="14"/>
  <c r="F84" i="21"/>
  <c r="G58" i="21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3" i="13"/>
  <c r="K556" i="13"/>
  <c r="K557" i="13"/>
  <c r="K558" i="13"/>
  <c r="K560" i="13"/>
  <c r="K675" i="13"/>
  <c r="K683" i="13"/>
  <c r="K684" i="13"/>
  <c r="K685" i="13"/>
  <c r="K687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6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9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2" i="13"/>
  <c r="K816" i="13"/>
  <c r="K677" i="13"/>
  <c r="K728" i="13"/>
  <c r="K771" i="13"/>
  <c r="K814" i="13"/>
  <c r="K818" i="13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2" i="14"/>
  <c r="K617" i="14"/>
  <c r="K618" i="14"/>
  <c r="K619" i="14"/>
  <c r="K621" i="14"/>
  <c r="K586" i="14"/>
  <c r="K587" i="14"/>
  <c r="K588" i="14"/>
  <c r="K589" i="14"/>
  <c r="K590" i="14"/>
  <c r="K591" i="14"/>
  <c r="K592" i="14"/>
  <c r="K593" i="14"/>
  <c r="K595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2" i="14"/>
  <c r="K552" i="14"/>
  <c r="K553" i="14"/>
  <c r="K554" i="14"/>
  <c r="K555" i="14"/>
  <c r="K556" i="14"/>
  <c r="K557" i="14"/>
  <c r="K558" i="14"/>
  <c r="K560" i="14"/>
  <c r="K544" i="14"/>
  <c r="K545" i="14"/>
  <c r="K546" i="14"/>
  <c r="K548" i="14"/>
  <c r="K664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4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6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8" i="14"/>
  <c r="K800" i="14"/>
  <c r="G84" i="21"/>
  <c r="H58" i="21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3" i="13"/>
  <c r="L556" i="13"/>
  <c r="L557" i="13"/>
  <c r="L558" i="13"/>
  <c r="L560" i="13"/>
  <c r="L675" i="13"/>
  <c r="L683" i="13"/>
  <c r="L684" i="13"/>
  <c r="L685" i="13"/>
  <c r="L687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6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9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2" i="13"/>
  <c r="L816" i="13"/>
  <c r="L677" i="13"/>
  <c r="L728" i="13"/>
  <c r="L771" i="13"/>
  <c r="L814" i="13"/>
  <c r="L818" i="13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2" i="14"/>
  <c r="L617" i="14"/>
  <c r="L618" i="14"/>
  <c r="L619" i="14"/>
  <c r="L621" i="14"/>
  <c r="L586" i="14"/>
  <c r="L587" i="14"/>
  <c r="L588" i="14"/>
  <c r="L589" i="14"/>
  <c r="L590" i="14"/>
  <c r="L591" i="14"/>
  <c r="L592" i="14"/>
  <c r="L593" i="14"/>
  <c r="L595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2" i="14"/>
  <c r="L552" i="14"/>
  <c r="L553" i="14"/>
  <c r="L554" i="14"/>
  <c r="L555" i="14"/>
  <c r="L556" i="14"/>
  <c r="L557" i="14"/>
  <c r="L558" i="14"/>
  <c r="L560" i="14"/>
  <c r="L544" i="14"/>
  <c r="L545" i="14"/>
  <c r="L546" i="14"/>
  <c r="L548" i="14"/>
  <c r="L664" i="14"/>
  <c r="L678" i="14"/>
  <c r="L679" i="14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4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44" i="14"/>
  <c r="L745" i="14"/>
  <c r="L746" i="14"/>
  <c r="L747" i="14"/>
  <c r="L748" i="14"/>
  <c r="L749" i="14"/>
  <c r="L750" i="14"/>
  <c r="L751" i="14"/>
  <c r="L752" i="14"/>
  <c r="L753" i="14"/>
  <c r="L754" i="14"/>
  <c r="L756" i="14"/>
  <c r="L762" i="14"/>
  <c r="L763" i="14"/>
  <c r="L764" i="14"/>
  <c r="L765" i="14"/>
  <c r="L766" i="14"/>
  <c r="L767" i="14"/>
  <c r="L768" i="14"/>
  <c r="L769" i="14"/>
  <c r="L770" i="14"/>
  <c r="L771" i="14"/>
  <c r="L772" i="14"/>
  <c r="L773" i="14"/>
  <c r="L774" i="14"/>
  <c r="L775" i="14"/>
  <c r="L776" i="14"/>
  <c r="L777" i="14"/>
  <c r="L778" i="14"/>
  <c r="L779" i="14"/>
  <c r="L780" i="14"/>
  <c r="L781" i="14"/>
  <c r="L782" i="14"/>
  <c r="L783" i="14"/>
  <c r="L784" i="14"/>
  <c r="L785" i="14"/>
  <c r="L786" i="14"/>
  <c r="L787" i="14"/>
  <c r="L788" i="14"/>
  <c r="L789" i="14"/>
  <c r="L790" i="14"/>
  <c r="L791" i="14"/>
  <c r="L792" i="14"/>
  <c r="L793" i="14"/>
  <c r="L794" i="14"/>
  <c r="L795" i="14"/>
  <c r="L796" i="14"/>
  <c r="L798" i="14"/>
  <c r="L800" i="14"/>
  <c r="H84" i="21"/>
  <c r="I58" i="21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3" i="13"/>
  <c r="M556" i="13"/>
  <c r="M557" i="13"/>
  <c r="M558" i="13"/>
  <c r="M560" i="13"/>
  <c r="M675" i="13"/>
  <c r="M683" i="13"/>
  <c r="M684" i="13"/>
  <c r="M685" i="13"/>
  <c r="M687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6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9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2" i="13"/>
  <c r="M816" i="13"/>
  <c r="M677" i="13"/>
  <c r="M728" i="13"/>
  <c r="M771" i="13"/>
  <c r="M814" i="13"/>
  <c r="M818" i="13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2" i="14"/>
  <c r="M617" i="14"/>
  <c r="M618" i="14"/>
  <c r="M619" i="14"/>
  <c r="M621" i="14"/>
  <c r="M586" i="14"/>
  <c r="M587" i="14"/>
  <c r="M588" i="14"/>
  <c r="M589" i="14"/>
  <c r="M590" i="14"/>
  <c r="M591" i="14"/>
  <c r="M592" i="14"/>
  <c r="M593" i="14"/>
  <c r="M595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2" i="14"/>
  <c r="M552" i="14"/>
  <c r="M553" i="14"/>
  <c r="M554" i="14"/>
  <c r="M555" i="14"/>
  <c r="M556" i="14"/>
  <c r="M557" i="14"/>
  <c r="M558" i="14"/>
  <c r="M560" i="14"/>
  <c r="M544" i="14"/>
  <c r="M545" i="14"/>
  <c r="M546" i="14"/>
  <c r="M548" i="14"/>
  <c r="M664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4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6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8" i="14"/>
  <c r="M800" i="14"/>
  <c r="I84" i="21"/>
  <c r="J58" i="21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3" i="13"/>
  <c r="N556" i="13"/>
  <c r="N557" i="13"/>
  <c r="N558" i="13"/>
  <c r="N560" i="13"/>
  <c r="N675" i="13"/>
  <c r="N683" i="13"/>
  <c r="N684" i="13"/>
  <c r="N685" i="13"/>
  <c r="N687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6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9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2" i="13"/>
  <c r="N816" i="13"/>
  <c r="N677" i="13"/>
  <c r="N728" i="13"/>
  <c r="N771" i="13"/>
  <c r="N814" i="13"/>
  <c r="N818" i="13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2" i="14"/>
  <c r="N617" i="14"/>
  <c r="N618" i="14"/>
  <c r="N619" i="14"/>
  <c r="N621" i="14"/>
  <c r="N586" i="14"/>
  <c r="N587" i="14"/>
  <c r="N588" i="14"/>
  <c r="N589" i="14"/>
  <c r="N590" i="14"/>
  <c r="N591" i="14"/>
  <c r="N592" i="14"/>
  <c r="N593" i="14"/>
  <c r="N595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2" i="14"/>
  <c r="N552" i="14"/>
  <c r="N553" i="14"/>
  <c r="N554" i="14"/>
  <c r="N555" i="14"/>
  <c r="N556" i="14"/>
  <c r="N557" i="14"/>
  <c r="N558" i="14"/>
  <c r="N560" i="14"/>
  <c r="N544" i="14"/>
  <c r="N545" i="14"/>
  <c r="N546" i="14"/>
  <c r="N548" i="14"/>
  <c r="N664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4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6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8" i="14"/>
  <c r="N800" i="14"/>
  <c r="J84" i="21"/>
  <c r="K58" i="21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3" i="13"/>
  <c r="O556" i="13"/>
  <c r="O557" i="13"/>
  <c r="O558" i="13"/>
  <c r="O560" i="13"/>
  <c r="O675" i="13"/>
  <c r="O683" i="13"/>
  <c r="O684" i="13"/>
  <c r="O685" i="13"/>
  <c r="O687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6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9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2" i="13"/>
  <c r="O816" i="13"/>
  <c r="O677" i="13"/>
  <c r="O728" i="13"/>
  <c r="O771" i="13"/>
  <c r="O814" i="13"/>
  <c r="O818" i="13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2" i="14"/>
  <c r="O617" i="14"/>
  <c r="O618" i="14"/>
  <c r="O619" i="14"/>
  <c r="O621" i="14"/>
  <c r="O586" i="14"/>
  <c r="O587" i="14"/>
  <c r="O588" i="14"/>
  <c r="O589" i="14"/>
  <c r="O590" i="14"/>
  <c r="O591" i="14"/>
  <c r="O592" i="14"/>
  <c r="O593" i="14"/>
  <c r="O595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2" i="14"/>
  <c r="O552" i="14"/>
  <c r="O553" i="14"/>
  <c r="O554" i="14"/>
  <c r="O555" i="14"/>
  <c r="O556" i="14"/>
  <c r="O557" i="14"/>
  <c r="O558" i="14"/>
  <c r="O560" i="14"/>
  <c r="O544" i="14"/>
  <c r="O545" i="14"/>
  <c r="O546" i="14"/>
  <c r="O548" i="14"/>
  <c r="O664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4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6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8" i="14"/>
  <c r="O800" i="14"/>
  <c r="K84" i="21"/>
  <c r="L58" i="21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3" i="13"/>
  <c r="P556" i="13"/>
  <c r="P557" i="13"/>
  <c r="P558" i="13"/>
  <c r="P560" i="13"/>
  <c r="P675" i="13"/>
  <c r="P683" i="13"/>
  <c r="P684" i="13"/>
  <c r="P685" i="13"/>
  <c r="P687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6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9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2" i="13"/>
  <c r="P816" i="13"/>
  <c r="P677" i="13"/>
  <c r="P728" i="13"/>
  <c r="P771" i="13"/>
  <c r="P814" i="13"/>
  <c r="P818" i="13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2" i="14"/>
  <c r="P617" i="14"/>
  <c r="P618" i="14"/>
  <c r="P619" i="14"/>
  <c r="P621" i="14"/>
  <c r="P586" i="14"/>
  <c r="P587" i="14"/>
  <c r="P588" i="14"/>
  <c r="P589" i="14"/>
  <c r="P590" i="14"/>
  <c r="P591" i="14"/>
  <c r="P592" i="14"/>
  <c r="P593" i="14"/>
  <c r="P595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2" i="14"/>
  <c r="P552" i="14"/>
  <c r="P553" i="14"/>
  <c r="P554" i="14"/>
  <c r="P555" i="14"/>
  <c r="P556" i="14"/>
  <c r="P557" i="14"/>
  <c r="P558" i="14"/>
  <c r="P560" i="14"/>
  <c r="P544" i="14"/>
  <c r="P545" i="14"/>
  <c r="P546" i="14"/>
  <c r="P548" i="14"/>
  <c r="P664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4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6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8" i="14"/>
  <c r="P800" i="14"/>
  <c r="L84" i="21"/>
  <c r="M58" i="21"/>
  <c r="Q637" i="13"/>
  <c r="Q638" i="13"/>
  <c r="Q639" i="13"/>
  <c r="Q640" i="13"/>
  <c r="Q641" i="13"/>
  <c r="Q642" i="13"/>
  <c r="Q643" i="13"/>
  <c r="Q644" i="13"/>
  <c r="Q645" i="13"/>
  <c r="Q646" i="13"/>
  <c r="Q647" i="13"/>
  <c r="Q648" i="13"/>
  <c r="Q649" i="13"/>
  <c r="Q650" i="13"/>
  <c r="Q651" i="13"/>
  <c r="Q652" i="13"/>
  <c r="Q653" i="13"/>
  <c r="Q654" i="13"/>
  <c r="Q655" i="13"/>
  <c r="Q656" i="13"/>
  <c r="Q657" i="13"/>
  <c r="Q658" i="13"/>
  <c r="Q659" i="13"/>
  <c r="Q660" i="13"/>
  <c r="Q661" i="13"/>
  <c r="Q662" i="13"/>
  <c r="Q663" i="13"/>
  <c r="Q664" i="13"/>
  <c r="Q665" i="13"/>
  <c r="Q666" i="13"/>
  <c r="Q667" i="13"/>
  <c r="Q668" i="13"/>
  <c r="Q669" i="13"/>
  <c r="Q670" i="13"/>
  <c r="Q671" i="13"/>
  <c r="Q673" i="13"/>
  <c r="Q556" i="13"/>
  <c r="Q557" i="13"/>
  <c r="Q558" i="13"/>
  <c r="Q560" i="13"/>
  <c r="Q675" i="13"/>
  <c r="Q683" i="13"/>
  <c r="Q684" i="13"/>
  <c r="Q685" i="13"/>
  <c r="Q687" i="13"/>
  <c r="Q691" i="13"/>
  <c r="Q692" i="13"/>
  <c r="Q693" i="13"/>
  <c r="Q694" i="13"/>
  <c r="Q695" i="13"/>
  <c r="Q696" i="13"/>
  <c r="Q697" i="13"/>
  <c r="Q698" i="13"/>
  <c r="Q699" i="13"/>
  <c r="Q700" i="13"/>
  <c r="Q701" i="13"/>
  <c r="Q702" i="13"/>
  <c r="Q703" i="13"/>
  <c r="Q704" i="13"/>
  <c r="Q705" i="13"/>
  <c r="Q706" i="13"/>
  <c r="Q707" i="13"/>
  <c r="Q708" i="13"/>
  <c r="Q709" i="13"/>
  <c r="Q710" i="13"/>
  <c r="Q711" i="13"/>
  <c r="Q712" i="13"/>
  <c r="Q713" i="13"/>
  <c r="Q714" i="13"/>
  <c r="Q715" i="13"/>
  <c r="Q716" i="13"/>
  <c r="Q717" i="13"/>
  <c r="Q718" i="13"/>
  <c r="Q719" i="13"/>
  <c r="Q720" i="13"/>
  <c r="Q721" i="13"/>
  <c r="Q722" i="13"/>
  <c r="Q723" i="13"/>
  <c r="Q724" i="13"/>
  <c r="Q726" i="13"/>
  <c r="Q734" i="13"/>
  <c r="Q735" i="13"/>
  <c r="Q736" i="13"/>
  <c r="Q737" i="13"/>
  <c r="Q738" i="13"/>
  <c r="Q739" i="13"/>
  <c r="Q740" i="13"/>
  <c r="Q741" i="13"/>
  <c r="Q742" i="13"/>
  <c r="Q743" i="13"/>
  <c r="Q744" i="13"/>
  <c r="Q745" i="13"/>
  <c r="Q746" i="13"/>
  <c r="Q747" i="13"/>
  <c r="Q748" i="13"/>
  <c r="Q749" i="13"/>
  <c r="Q750" i="13"/>
  <c r="Q751" i="13"/>
  <c r="Q752" i="13"/>
  <c r="Q753" i="13"/>
  <c r="Q754" i="13"/>
  <c r="Q755" i="13"/>
  <c r="Q756" i="13"/>
  <c r="Q757" i="13"/>
  <c r="Q758" i="13"/>
  <c r="Q759" i="13"/>
  <c r="Q760" i="13"/>
  <c r="Q761" i="13"/>
  <c r="Q762" i="13"/>
  <c r="Q763" i="13"/>
  <c r="Q764" i="13"/>
  <c r="Q765" i="13"/>
  <c r="Q766" i="13"/>
  <c r="Q767" i="13"/>
  <c r="Q769" i="13"/>
  <c r="Q777" i="13"/>
  <c r="Q778" i="13"/>
  <c r="Q779" i="13"/>
  <c r="Q780" i="13"/>
  <c r="Q781" i="13"/>
  <c r="Q782" i="13"/>
  <c r="Q783" i="13"/>
  <c r="Q784" i="13"/>
  <c r="Q785" i="13"/>
  <c r="Q786" i="13"/>
  <c r="Q787" i="13"/>
  <c r="Q788" i="13"/>
  <c r="Q789" i="13"/>
  <c r="Q790" i="13"/>
  <c r="Q791" i="13"/>
  <c r="Q792" i="13"/>
  <c r="Q793" i="13"/>
  <c r="Q794" i="13"/>
  <c r="Q795" i="13"/>
  <c r="Q796" i="13"/>
  <c r="Q797" i="13"/>
  <c r="Q798" i="13"/>
  <c r="Q799" i="13"/>
  <c r="Q800" i="13"/>
  <c r="Q801" i="13"/>
  <c r="Q802" i="13"/>
  <c r="Q803" i="13"/>
  <c r="Q804" i="13"/>
  <c r="Q805" i="13"/>
  <c r="Q806" i="13"/>
  <c r="Q807" i="13"/>
  <c r="Q808" i="13"/>
  <c r="Q809" i="13"/>
  <c r="Q810" i="13"/>
  <c r="Q812" i="13"/>
  <c r="Q816" i="13"/>
  <c r="Q677" i="13"/>
  <c r="Q728" i="13"/>
  <c r="Q771" i="13"/>
  <c r="Q814" i="13"/>
  <c r="Q818" i="13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2" i="14"/>
  <c r="Q617" i="14"/>
  <c r="Q618" i="14"/>
  <c r="Q619" i="14"/>
  <c r="Q621" i="14"/>
  <c r="Q586" i="14"/>
  <c r="Q587" i="14"/>
  <c r="Q588" i="14"/>
  <c r="Q589" i="14"/>
  <c r="Q590" i="14"/>
  <c r="Q591" i="14"/>
  <c r="Q592" i="14"/>
  <c r="Q593" i="14"/>
  <c r="Q595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2" i="14"/>
  <c r="Q552" i="14"/>
  <c r="Q553" i="14"/>
  <c r="Q554" i="14"/>
  <c r="Q555" i="14"/>
  <c r="Q556" i="14"/>
  <c r="Q557" i="14"/>
  <c r="Q558" i="14"/>
  <c r="Q560" i="14"/>
  <c r="Q544" i="14"/>
  <c r="Q545" i="14"/>
  <c r="Q546" i="14"/>
  <c r="Q548" i="14"/>
  <c r="Q664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4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6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8" i="14"/>
  <c r="Q800" i="14"/>
  <c r="M84" i="21"/>
  <c r="N58" i="21"/>
  <c r="R637" i="13"/>
  <c r="R638" i="13"/>
  <c r="R639" i="13"/>
  <c r="R640" i="13"/>
  <c r="R641" i="13"/>
  <c r="R642" i="13"/>
  <c r="R643" i="13"/>
  <c r="R644" i="13"/>
  <c r="R645" i="13"/>
  <c r="R646" i="13"/>
  <c r="R647" i="13"/>
  <c r="R648" i="13"/>
  <c r="R649" i="13"/>
  <c r="R650" i="13"/>
  <c r="R651" i="13"/>
  <c r="R652" i="13"/>
  <c r="R653" i="13"/>
  <c r="R654" i="13"/>
  <c r="R655" i="13"/>
  <c r="R656" i="13"/>
  <c r="R657" i="13"/>
  <c r="R658" i="13"/>
  <c r="R659" i="13"/>
  <c r="R660" i="13"/>
  <c r="R661" i="13"/>
  <c r="R662" i="13"/>
  <c r="R663" i="13"/>
  <c r="R664" i="13"/>
  <c r="R665" i="13"/>
  <c r="R666" i="13"/>
  <c r="R667" i="13"/>
  <c r="R668" i="13"/>
  <c r="R669" i="13"/>
  <c r="R670" i="13"/>
  <c r="R671" i="13"/>
  <c r="R673" i="13"/>
  <c r="R556" i="13"/>
  <c r="R557" i="13"/>
  <c r="R558" i="13"/>
  <c r="R560" i="13"/>
  <c r="R675" i="13"/>
  <c r="R683" i="13"/>
  <c r="R684" i="13"/>
  <c r="R685" i="13"/>
  <c r="R687" i="13"/>
  <c r="R691" i="13"/>
  <c r="R692" i="13"/>
  <c r="R693" i="13"/>
  <c r="R694" i="13"/>
  <c r="R695" i="13"/>
  <c r="R696" i="13"/>
  <c r="R697" i="13"/>
  <c r="R698" i="13"/>
  <c r="R699" i="13"/>
  <c r="R700" i="13"/>
  <c r="R701" i="13"/>
  <c r="R702" i="13"/>
  <c r="R703" i="13"/>
  <c r="R704" i="13"/>
  <c r="R705" i="13"/>
  <c r="R706" i="13"/>
  <c r="R707" i="13"/>
  <c r="R708" i="13"/>
  <c r="R709" i="13"/>
  <c r="R710" i="13"/>
  <c r="R711" i="13"/>
  <c r="R712" i="13"/>
  <c r="R713" i="13"/>
  <c r="R714" i="13"/>
  <c r="R715" i="13"/>
  <c r="R716" i="13"/>
  <c r="R717" i="13"/>
  <c r="R718" i="13"/>
  <c r="R719" i="13"/>
  <c r="R720" i="13"/>
  <c r="R721" i="13"/>
  <c r="R722" i="13"/>
  <c r="R723" i="13"/>
  <c r="R724" i="13"/>
  <c r="R726" i="13"/>
  <c r="R734" i="13"/>
  <c r="R735" i="13"/>
  <c r="R736" i="13"/>
  <c r="R737" i="13"/>
  <c r="R738" i="13"/>
  <c r="R739" i="13"/>
  <c r="R740" i="13"/>
  <c r="R741" i="13"/>
  <c r="R742" i="13"/>
  <c r="R743" i="13"/>
  <c r="R744" i="13"/>
  <c r="R745" i="13"/>
  <c r="R746" i="13"/>
  <c r="R747" i="13"/>
  <c r="R748" i="13"/>
  <c r="R749" i="13"/>
  <c r="R750" i="13"/>
  <c r="R751" i="13"/>
  <c r="R752" i="13"/>
  <c r="R753" i="13"/>
  <c r="R754" i="13"/>
  <c r="R755" i="13"/>
  <c r="R756" i="13"/>
  <c r="R757" i="13"/>
  <c r="R758" i="13"/>
  <c r="R759" i="13"/>
  <c r="R760" i="13"/>
  <c r="R761" i="13"/>
  <c r="R762" i="13"/>
  <c r="R763" i="13"/>
  <c r="R764" i="13"/>
  <c r="R765" i="13"/>
  <c r="R766" i="13"/>
  <c r="R767" i="13"/>
  <c r="R769" i="13"/>
  <c r="R777" i="13"/>
  <c r="R778" i="13"/>
  <c r="R779" i="13"/>
  <c r="R780" i="13"/>
  <c r="R781" i="13"/>
  <c r="R782" i="13"/>
  <c r="R783" i="13"/>
  <c r="R784" i="13"/>
  <c r="R785" i="13"/>
  <c r="R786" i="13"/>
  <c r="R787" i="13"/>
  <c r="R788" i="13"/>
  <c r="R789" i="13"/>
  <c r="R790" i="13"/>
  <c r="R791" i="13"/>
  <c r="R792" i="13"/>
  <c r="R793" i="13"/>
  <c r="R794" i="13"/>
  <c r="R795" i="13"/>
  <c r="R796" i="13"/>
  <c r="R797" i="13"/>
  <c r="R798" i="13"/>
  <c r="R799" i="13"/>
  <c r="R800" i="13"/>
  <c r="R801" i="13"/>
  <c r="R802" i="13"/>
  <c r="R803" i="13"/>
  <c r="R804" i="13"/>
  <c r="R805" i="13"/>
  <c r="R806" i="13"/>
  <c r="R807" i="13"/>
  <c r="R808" i="13"/>
  <c r="R809" i="13"/>
  <c r="R810" i="13"/>
  <c r="R812" i="13"/>
  <c r="R816" i="13"/>
  <c r="R677" i="13"/>
  <c r="R728" i="13"/>
  <c r="R771" i="13"/>
  <c r="R814" i="13"/>
  <c r="R818" i="13"/>
  <c r="R625" i="14"/>
  <c r="R626" i="14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41" i="14"/>
  <c r="R642" i="14"/>
  <c r="R643" i="14"/>
  <c r="R644" i="14"/>
  <c r="R645" i="14"/>
  <c r="R646" i="14"/>
  <c r="R647" i="14"/>
  <c r="R648" i="14"/>
  <c r="R649" i="14"/>
  <c r="R650" i="14"/>
  <c r="R651" i="14"/>
  <c r="R652" i="14"/>
  <c r="R653" i="14"/>
  <c r="R654" i="14"/>
  <c r="R655" i="14"/>
  <c r="R656" i="14"/>
  <c r="R657" i="14"/>
  <c r="R658" i="14"/>
  <c r="R659" i="14"/>
  <c r="R660" i="14"/>
  <c r="R662" i="14"/>
  <c r="R617" i="14"/>
  <c r="R618" i="14"/>
  <c r="R619" i="14"/>
  <c r="R621" i="14"/>
  <c r="R586" i="14"/>
  <c r="R587" i="14"/>
  <c r="R588" i="14"/>
  <c r="R589" i="14"/>
  <c r="R590" i="14"/>
  <c r="R591" i="14"/>
  <c r="R592" i="14"/>
  <c r="R593" i="14"/>
  <c r="R595" i="14"/>
  <c r="R564" i="14"/>
  <c r="R565" i="14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78" i="14"/>
  <c r="R579" i="14"/>
  <c r="R580" i="14"/>
  <c r="R582" i="14"/>
  <c r="R552" i="14"/>
  <c r="R553" i="14"/>
  <c r="R554" i="14"/>
  <c r="R555" i="14"/>
  <c r="R556" i="14"/>
  <c r="R557" i="14"/>
  <c r="R558" i="14"/>
  <c r="R560" i="14"/>
  <c r="R544" i="14"/>
  <c r="R545" i="14"/>
  <c r="R546" i="14"/>
  <c r="R548" i="14"/>
  <c r="R664" i="14"/>
  <c r="R678" i="14"/>
  <c r="R679" i="14"/>
  <c r="R680" i="14"/>
  <c r="R681" i="14"/>
  <c r="R682" i="14"/>
  <c r="R683" i="14"/>
  <c r="R684" i="14"/>
  <c r="R685" i="14"/>
  <c r="R686" i="14"/>
  <c r="R687" i="14"/>
  <c r="R688" i="14"/>
  <c r="R689" i="14"/>
  <c r="R690" i="14"/>
  <c r="R691" i="14"/>
  <c r="R692" i="14"/>
  <c r="R693" i="14"/>
  <c r="R694" i="14"/>
  <c r="R695" i="14"/>
  <c r="R696" i="14"/>
  <c r="R697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712" i="14"/>
  <c r="R714" i="14"/>
  <c r="R720" i="14"/>
  <c r="R721" i="14"/>
  <c r="R722" i="14"/>
  <c r="R723" i="14"/>
  <c r="R724" i="14"/>
  <c r="R725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53" i="14"/>
  <c r="R754" i="14"/>
  <c r="R756" i="14"/>
  <c r="R762" i="14"/>
  <c r="R763" i="14"/>
  <c r="R764" i="14"/>
  <c r="R765" i="14"/>
  <c r="R766" i="14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8" i="14"/>
  <c r="R800" i="14"/>
  <c r="N84" i="21"/>
  <c r="O58" i="21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3" i="13"/>
  <c r="S556" i="13"/>
  <c r="S557" i="13"/>
  <c r="S558" i="13"/>
  <c r="S560" i="13"/>
  <c r="S675" i="13"/>
  <c r="S683" i="13"/>
  <c r="S684" i="13"/>
  <c r="S685" i="13"/>
  <c r="S687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6" i="13"/>
  <c r="S717" i="13"/>
  <c r="S718" i="13"/>
  <c r="S719" i="13"/>
  <c r="S720" i="13"/>
  <c r="S721" i="13"/>
  <c r="S722" i="13"/>
  <c r="S723" i="13"/>
  <c r="S724" i="13"/>
  <c r="S726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9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2" i="13"/>
  <c r="S816" i="13"/>
  <c r="S677" i="13"/>
  <c r="S728" i="13"/>
  <c r="S771" i="13"/>
  <c r="S814" i="13"/>
  <c r="S818" i="13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2" i="14"/>
  <c r="S617" i="14"/>
  <c r="S618" i="14"/>
  <c r="S619" i="14"/>
  <c r="S621" i="14"/>
  <c r="S586" i="14"/>
  <c r="S587" i="14"/>
  <c r="S588" i="14"/>
  <c r="S589" i="14"/>
  <c r="S590" i="14"/>
  <c r="S591" i="14"/>
  <c r="S592" i="14"/>
  <c r="S593" i="14"/>
  <c r="S595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2" i="14"/>
  <c r="S552" i="14"/>
  <c r="S553" i="14"/>
  <c r="S554" i="14"/>
  <c r="S555" i="14"/>
  <c r="S556" i="14"/>
  <c r="S557" i="14"/>
  <c r="S558" i="14"/>
  <c r="S560" i="14"/>
  <c r="S544" i="14"/>
  <c r="S545" i="14"/>
  <c r="S546" i="14"/>
  <c r="S548" i="14"/>
  <c r="S664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4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6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8" i="14"/>
  <c r="S800" i="14"/>
  <c r="O84" i="21"/>
  <c r="P58" i="21"/>
  <c r="T637" i="13"/>
  <c r="T638" i="13"/>
  <c r="T639" i="13"/>
  <c r="T640" i="13"/>
  <c r="T641" i="13"/>
  <c r="T642" i="13"/>
  <c r="T643" i="13"/>
  <c r="T644" i="13"/>
  <c r="T645" i="13"/>
  <c r="T646" i="13"/>
  <c r="T647" i="13"/>
  <c r="T648" i="13"/>
  <c r="T649" i="13"/>
  <c r="T650" i="13"/>
  <c r="T651" i="13"/>
  <c r="T652" i="13"/>
  <c r="T653" i="13"/>
  <c r="T654" i="13"/>
  <c r="T655" i="13"/>
  <c r="T656" i="13"/>
  <c r="T657" i="13"/>
  <c r="T658" i="13"/>
  <c r="T659" i="13"/>
  <c r="T660" i="13"/>
  <c r="T661" i="13"/>
  <c r="T662" i="13"/>
  <c r="T663" i="13"/>
  <c r="T664" i="13"/>
  <c r="T665" i="13"/>
  <c r="T666" i="13"/>
  <c r="T667" i="13"/>
  <c r="T668" i="13"/>
  <c r="T669" i="13"/>
  <c r="T670" i="13"/>
  <c r="T671" i="13"/>
  <c r="T673" i="13"/>
  <c r="T556" i="13"/>
  <c r="T557" i="13"/>
  <c r="T558" i="13"/>
  <c r="T560" i="13"/>
  <c r="T675" i="13"/>
  <c r="T683" i="13"/>
  <c r="T684" i="13"/>
  <c r="T685" i="13"/>
  <c r="T687" i="13"/>
  <c r="T691" i="13"/>
  <c r="T692" i="13"/>
  <c r="T693" i="13"/>
  <c r="T694" i="13"/>
  <c r="T695" i="13"/>
  <c r="T696" i="13"/>
  <c r="T697" i="13"/>
  <c r="T698" i="13"/>
  <c r="T699" i="13"/>
  <c r="T700" i="13"/>
  <c r="T701" i="13"/>
  <c r="T702" i="13"/>
  <c r="T703" i="13"/>
  <c r="T704" i="13"/>
  <c r="T705" i="13"/>
  <c r="T706" i="13"/>
  <c r="T707" i="13"/>
  <c r="T708" i="13"/>
  <c r="T709" i="13"/>
  <c r="T710" i="13"/>
  <c r="T711" i="13"/>
  <c r="T712" i="13"/>
  <c r="T713" i="13"/>
  <c r="T714" i="13"/>
  <c r="T715" i="13"/>
  <c r="T716" i="13"/>
  <c r="T717" i="13"/>
  <c r="T718" i="13"/>
  <c r="T719" i="13"/>
  <c r="T720" i="13"/>
  <c r="T721" i="13"/>
  <c r="T722" i="13"/>
  <c r="T723" i="13"/>
  <c r="T724" i="13"/>
  <c r="T726" i="13"/>
  <c r="T734" i="13"/>
  <c r="T735" i="13"/>
  <c r="T736" i="13"/>
  <c r="T737" i="13"/>
  <c r="T738" i="13"/>
  <c r="T739" i="13"/>
  <c r="T740" i="13"/>
  <c r="T741" i="13"/>
  <c r="T742" i="13"/>
  <c r="T743" i="13"/>
  <c r="T744" i="13"/>
  <c r="T745" i="13"/>
  <c r="T746" i="13"/>
  <c r="T747" i="13"/>
  <c r="T748" i="13"/>
  <c r="T749" i="13"/>
  <c r="T750" i="13"/>
  <c r="T751" i="13"/>
  <c r="T752" i="13"/>
  <c r="T753" i="13"/>
  <c r="T754" i="13"/>
  <c r="T755" i="13"/>
  <c r="T756" i="13"/>
  <c r="T757" i="13"/>
  <c r="T758" i="13"/>
  <c r="T759" i="13"/>
  <c r="T760" i="13"/>
  <c r="T761" i="13"/>
  <c r="T762" i="13"/>
  <c r="T763" i="13"/>
  <c r="T764" i="13"/>
  <c r="T765" i="13"/>
  <c r="T766" i="13"/>
  <c r="T767" i="13"/>
  <c r="T769" i="13"/>
  <c r="T777" i="13"/>
  <c r="T778" i="13"/>
  <c r="T779" i="13"/>
  <c r="T780" i="13"/>
  <c r="T781" i="13"/>
  <c r="T782" i="13"/>
  <c r="T783" i="13"/>
  <c r="T784" i="13"/>
  <c r="T785" i="13"/>
  <c r="T786" i="13"/>
  <c r="T787" i="13"/>
  <c r="T788" i="13"/>
  <c r="T789" i="13"/>
  <c r="T790" i="13"/>
  <c r="T791" i="13"/>
  <c r="T792" i="13"/>
  <c r="T793" i="13"/>
  <c r="T794" i="13"/>
  <c r="T795" i="13"/>
  <c r="T796" i="13"/>
  <c r="T797" i="13"/>
  <c r="T798" i="13"/>
  <c r="T799" i="13"/>
  <c r="T800" i="13"/>
  <c r="T801" i="13"/>
  <c r="T802" i="13"/>
  <c r="T803" i="13"/>
  <c r="T804" i="13"/>
  <c r="T805" i="13"/>
  <c r="T806" i="13"/>
  <c r="T807" i="13"/>
  <c r="T808" i="13"/>
  <c r="T809" i="13"/>
  <c r="T810" i="13"/>
  <c r="T812" i="13"/>
  <c r="T816" i="13"/>
  <c r="T677" i="13"/>
  <c r="T728" i="13"/>
  <c r="T771" i="13"/>
  <c r="T814" i="13"/>
  <c r="T818" i="13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2" i="14"/>
  <c r="T617" i="14"/>
  <c r="T618" i="14"/>
  <c r="T619" i="14"/>
  <c r="T621" i="14"/>
  <c r="T586" i="14"/>
  <c r="T587" i="14"/>
  <c r="T588" i="14"/>
  <c r="T589" i="14"/>
  <c r="T590" i="14"/>
  <c r="T591" i="14"/>
  <c r="T592" i="14"/>
  <c r="T593" i="14"/>
  <c r="T595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2" i="14"/>
  <c r="T552" i="14"/>
  <c r="T553" i="14"/>
  <c r="T554" i="14"/>
  <c r="T555" i="14"/>
  <c r="T556" i="14"/>
  <c r="T557" i="14"/>
  <c r="T558" i="14"/>
  <c r="T560" i="14"/>
  <c r="T544" i="14"/>
  <c r="T545" i="14"/>
  <c r="T546" i="14"/>
  <c r="T548" i="14"/>
  <c r="T664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4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6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8" i="14"/>
  <c r="T800" i="14"/>
  <c r="P84" i="21"/>
  <c r="Q58" i="21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3" i="13"/>
  <c r="U556" i="13"/>
  <c r="U557" i="13"/>
  <c r="U558" i="13"/>
  <c r="U560" i="13"/>
  <c r="U675" i="13"/>
  <c r="U683" i="13"/>
  <c r="U684" i="13"/>
  <c r="U685" i="13"/>
  <c r="U687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6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9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02" i="13"/>
  <c r="U803" i="13"/>
  <c r="U804" i="13"/>
  <c r="U805" i="13"/>
  <c r="U806" i="13"/>
  <c r="U807" i="13"/>
  <c r="U808" i="13"/>
  <c r="U809" i="13"/>
  <c r="U810" i="13"/>
  <c r="U812" i="13"/>
  <c r="U816" i="13"/>
  <c r="U677" i="13"/>
  <c r="U728" i="13"/>
  <c r="U771" i="13"/>
  <c r="U814" i="13"/>
  <c r="U818" i="13"/>
  <c r="U625" i="14"/>
  <c r="U626" i="14"/>
  <c r="U627" i="14"/>
  <c r="U628" i="14"/>
  <c r="U629" i="14"/>
  <c r="U630" i="14"/>
  <c r="U631" i="14"/>
  <c r="U632" i="14"/>
  <c r="U633" i="14"/>
  <c r="U634" i="14"/>
  <c r="U635" i="14"/>
  <c r="U636" i="14"/>
  <c r="U637" i="14"/>
  <c r="U638" i="14"/>
  <c r="U639" i="14"/>
  <c r="U640" i="14"/>
  <c r="U641" i="14"/>
  <c r="U642" i="14"/>
  <c r="U643" i="14"/>
  <c r="U644" i="14"/>
  <c r="U645" i="14"/>
  <c r="U646" i="14"/>
  <c r="U647" i="14"/>
  <c r="U648" i="14"/>
  <c r="U649" i="14"/>
  <c r="U650" i="14"/>
  <c r="U651" i="14"/>
  <c r="U652" i="14"/>
  <c r="U653" i="14"/>
  <c r="U654" i="14"/>
  <c r="U655" i="14"/>
  <c r="U656" i="14"/>
  <c r="U657" i="14"/>
  <c r="U658" i="14"/>
  <c r="U659" i="14"/>
  <c r="U660" i="14"/>
  <c r="U662" i="14"/>
  <c r="U617" i="14"/>
  <c r="U618" i="14"/>
  <c r="U619" i="14"/>
  <c r="U621" i="14"/>
  <c r="U586" i="14"/>
  <c r="U587" i="14"/>
  <c r="U588" i="14"/>
  <c r="U589" i="14"/>
  <c r="U590" i="14"/>
  <c r="U591" i="14"/>
  <c r="U592" i="14"/>
  <c r="U593" i="14"/>
  <c r="U595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82" i="14"/>
  <c r="U552" i="14"/>
  <c r="U553" i="14"/>
  <c r="U554" i="14"/>
  <c r="U555" i="14"/>
  <c r="U556" i="14"/>
  <c r="U557" i="14"/>
  <c r="U558" i="14"/>
  <c r="U560" i="14"/>
  <c r="U544" i="14"/>
  <c r="U545" i="14"/>
  <c r="U546" i="14"/>
  <c r="U548" i="14"/>
  <c r="U664" i="14"/>
  <c r="U678" i="14"/>
  <c r="U679" i="14"/>
  <c r="U680" i="14"/>
  <c r="U681" i="14"/>
  <c r="U682" i="14"/>
  <c r="U683" i="14"/>
  <c r="U684" i="14"/>
  <c r="U685" i="14"/>
  <c r="U686" i="14"/>
  <c r="U687" i="14"/>
  <c r="U688" i="14"/>
  <c r="U689" i="14"/>
  <c r="U690" i="14"/>
  <c r="U691" i="14"/>
  <c r="U692" i="14"/>
  <c r="U693" i="14"/>
  <c r="U694" i="14"/>
  <c r="U695" i="14"/>
  <c r="U696" i="14"/>
  <c r="U697" i="14"/>
  <c r="U698" i="14"/>
  <c r="U699" i="14"/>
  <c r="U700" i="14"/>
  <c r="U701" i="14"/>
  <c r="U702" i="14"/>
  <c r="U703" i="14"/>
  <c r="U704" i="14"/>
  <c r="U705" i="14"/>
  <c r="U706" i="14"/>
  <c r="U707" i="14"/>
  <c r="U708" i="14"/>
  <c r="U709" i="14"/>
  <c r="U710" i="14"/>
  <c r="U711" i="14"/>
  <c r="U712" i="14"/>
  <c r="U714" i="14"/>
  <c r="U720" i="14"/>
  <c r="U721" i="14"/>
  <c r="U722" i="14"/>
  <c r="U723" i="14"/>
  <c r="U724" i="14"/>
  <c r="U725" i="14"/>
  <c r="U726" i="14"/>
  <c r="U727" i="14"/>
  <c r="U728" i="14"/>
  <c r="U729" i="14"/>
  <c r="U730" i="14"/>
  <c r="U731" i="14"/>
  <c r="U732" i="14"/>
  <c r="U733" i="14"/>
  <c r="U734" i="14"/>
  <c r="U735" i="14"/>
  <c r="U736" i="14"/>
  <c r="U737" i="14"/>
  <c r="U738" i="14"/>
  <c r="U739" i="14"/>
  <c r="U740" i="14"/>
  <c r="U741" i="14"/>
  <c r="U742" i="14"/>
  <c r="U743" i="14"/>
  <c r="U744" i="14"/>
  <c r="U745" i="14"/>
  <c r="U746" i="14"/>
  <c r="U747" i="14"/>
  <c r="U748" i="14"/>
  <c r="U749" i="14"/>
  <c r="U750" i="14"/>
  <c r="U751" i="14"/>
  <c r="U752" i="14"/>
  <c r="U753" i="14"/>
  <c r="U754" i="14"/>
  <c r="U756" i="14"/>
  <c r="U762" i="14"/>
  <c r="U763" i="14"/>
  <c r="U764" i="14"/>
  <c r="U765" i="14"/>
  <c r="U766" i="14"/>
  <c r="U767" i="14"/>
  <c r="U768" i="14"/>
  <c r="U769" i="14"/>
  <c r="U770" i="14"/>
  <c r="U771" i="14"/>
  <c r="U772" i="14"/>
  <c r="U773" i="14"/>
  <c r="U774" i="14"/>
  <c r="U775" i="14"/>
  <c r="U776" i="14"/>
  <c r="U777" i="14"/>
  <c r="U778" i="14"/>
  <c r="U779" i="14"/>
  <c r="U780" i="14"/>
  <c r="U781" i="14"/>
  <c r="U782" i="14"/>
  <c r="U783" i="14"/>
  <c r="U784" i="14"/>
  <c r="U785" i="14"/>
  <c r="U786" i="14"/>
  <c r="U787" i="14"/>
  <c r="U788" i="14"/>
  <c r="U789" i="14"/>
  <c r="U790" i="14"/>
  <c r="U791" i="14"/>
  <c r="U792" i="14"/>
  <c r="U793" i="14"/>
  <c r="U794" i="14"/>
  <c r="U795" i="14"/>
  <c r="U796" i="14"/>
  <c r="U798" i="14"/>
  <c r="U800" i="14"/>
  <c r="Q84" i="21"/>
  <c r="R58" i="21"/>
  <c r="V637" i="13"/>
  <c r="V638" i="13"/>
  <c r="V639" i="13"/>
  <c r="V640" i="13"/>
  <c r="V641" i="13"/>
  <c r="V642" i="13"/>
  <c r="V643" i="13"/>
  <c r="V644" i="13"/>
  <c r="V645" i="13"/>
  <c r="V646" i="13"/>
  <c r="V647" i="13"/>
  <c r="V648" i="13"/>
  <c r="V649" i="13"/>
  <c r="V650" i="13"/>
  <c r="V651" i="13"/>
  <c r="V652" i="13"/>
  <c r="V653" i="13"/>
  <c r="V654" i="13"/>
  <c r="V655" i="13"/>
  <c r="V656" i="13"/>
  <c r="V657" i="13"/>
  <c r="V658" i="13"/>
  <c r="V659" i="13"/>
  <c r="V660" i="13"/>
  <c r="V661" i="13"/>
  <c r="V662" i="13"/>
  <c r="V663" i="13"/>
  <c r="V664" i="13"/>
  <c r="V665" i="13"/>
  <c r="V666" i="13"/>
  <c r="V667" i="13"/>
  <c r="V668" i="13"/>
  <c r="V669" i="13"/>
  <c r="V670" i="13"/>
  <c r="V671" i="13"/>
  <c r="V673" i="13"/>
  <c r="V556" i="13"/>
  <c r="V557" i="13"/>
  <c r="V558" i="13"/>
  <c r="V560" i="13"/>
  <c r="V675" i="13"/>
  <c r="V683" i="13"/>
  <c r="V684" i="13"/>
  <c r="V685" i="13"/>
  <c r="V687" i="13"/>
  <c r="V691" i="13"/>
  <c r="V692" i="13"/>
  <c r="V693" i="13"/>
  <c r="V694" i="13"/>
  <c r="V695" i="13"/>
  <c r="V696" i="13"/>
  <c r="V697" i="13"/>
  <c r="V698" i="13"/>
  <c r="V699" i="13"/>
  <c r="V700" i="13"/>
  <c r="V701" i="13"/>
  <c r="V702" i="13"/>
  <c r="V703" i="13"/>
  <c r="V704" i="13"/>
  <c r="V705" i="13"/>
  <c r="V706" i="13"/>
  <c r="V707" i="13"/>
  <c r="V708" i="13"/>
  <c r="V709" i="13"/>
  <c r="V710" i="13"/>
  <c r="V711" i="13"/>
  <c r="V712" i="13"/>
  <c r="V713" i="13"/>
  <c r="V714" i="13"/>
  <c r="V715" i="13"/>
  <c r="V716" i="13"/>
  <c r="V717" i="13"/>
  <c r="V718" i="13"/>
  <c r="V719" i="13"/>
  <c r="V720" i="13"/>
  <c r="V721" i="13"/>
  <c r="V722" i="13"/>
  <c r="V723" i="13"/>
  <c r="V724" i="13"/>
  <c r="V726" i="13"/>
  <c r="V734" i="13"/>
  <c r="V735" i="13"/>
  <c r="V736" i="13"/>
  <c r="V737" i="13"/>
  <c r="V738" i="13"/>
  <c r="V739" i="13"/>
  <c r="V740" i="13"/>
  <c r="V741" i="13"/>
  <c r="V742" i="13"/>
  <c r="V743" i="13"/>
  <c r="V744" i="13"/>
  <c r="V745" i="13"/>
  <c r="V746" i="13"/>
  <c r="V747" i="13"/>
  <c r="V748" i="13"/>
  <c r="V749" i="13"/>
  <c r="V750" i="13"/>
  <c r="V751" i="13"/>
  <c r="V752" i="13"/>
  <c r="V753" i="13"/>
  <c r="V754" i="13"/>
  <c r="V755" i="13"/>
  <c r="V756" i="13"/>
  <c r="V757" i="13"/>
  <c r="V758" i="13"/>
  <c r="V759" i="13"/>
  <c r="V760" i="13"/>
  <c r="V761" i="13"/>
  <c r="V762" i="13"/>
  <c r="V763" i="13"/>
  <c r="V764" i="13"/>
  <c r="V765" i="13"/>
  <c r="V766" i="13"/>
  <c r="V767" i="13"/>
  <c r="V769" i="13"/>
  <c r="V777" i="13"/>
  <c r="V778" i="13"/>
  <c r="V779" i="13"/>
  <c r="V780" i="13"/>
  <c r="V781" i="13"/>
  <c r="V782" i="13"/>
  <c r="V783" i="13"/>
  <c r="V784" i="13"/>
  <c r="V785" i="13"/>
  <c r="V786" i="13"/>
  <c r="V787" i="13"/>
  <c r="V788" i="13"/>
  <c r="V789" i="13"/>
  <c r="V790" i="13"/>
  <c r="V791" i="13"/>
  <c r="V792" i="13"/>
  <c r="V793" i="13"/>
  <c r="V794" i="13"/>
  <c r="V795" i="13"/>
  <c r="V796" i="13"/>
  <c r="V797" i="13"/>
  <c r="V798" i="13"/>
  <c r="V799" i="13"/>
  <c r="V800" i="13"/>
  <c r="V801" i="13"/>
  <c r="V802" i="13"/>
  <c r="V803" i="13"/>
  <c r="V804" i="13"/>
  <c r="V805" i="13"/>
  <c r="V806" i="13"/>
  <c r="V807" i="13"/>
  <c r="V808" i="13"/>
  <c r="V809" i="13"/>
  <c r="V810" i="13"/>
  <c r="V812" i="13"/>
  <c r="V816" i="13"/>
  <c r="V677" i="13"/>
  <c r="V728" i="13"/>
  <c r="V771" i="13"/>
  <c r="V814" i="13"/>
  <c r="V818" i="13"/>
  <c r="V625" i="14"/>
  <c r="V626" i="14"/>
  <c r="V627" i="14"/>
  <c r="V628" i="14"/>
  <c r="V629" i="14"/>
  <c r="V630" i="14"/>
  <c r="V631" i="14"/>
  <c r="V632" i="14"/>
  <c r="V633" i="14"/>
  <c r="V634" i="14"/>
  <c r="V635" i="14"/>
  <c r="V636" i="14"/>
  <c r="V637" i="14"/>
  <c r="V638" i="14"/>
  <c r="V639" i="14"/>
  <c r="V640" i="14"/>
  <c r="V641" i="14"/>
  <c r="V642" i="14"/>
  <c r="V643" i="14"/>
  <c r="V644" i="14"/>
  <c r="V645" i="14"/>
  <c r="V646" i="14"/>
  <c r="V647" i="14"/>
  <c r="V648" i="14"/>
  <c r="V649" i="14"/>
  <c r="V650" i="14"/>
  <c r="V651" i="14"/>
  <c r="V652" i="14"/>
  <c r="V653" i="14"/>
  <c r="V654" i="14"/>
  <c r="V655" i="14"/>
  <c r="V656" i="14"/>
  <c r="V657" i="14"/>
  <c r="V658" i="14"/>
  <c r="V659" i="14"/>
  <c r="V660" i="14"/>
  <c r="V662" i="14"/>
  <c r="V617" i="14"/>
  <c r="V618" i="14"/>
  <c r="V619" i="14"/>
  <c r="V621" i="14"/>
  <c r="V586" i="14"/>
  <c r="V587" i="14"/>
  <c r="V588" i="14"/>
  <c r="V589" i="14"/>
  <c r="V590" i="14"/>
  <c r="V591" i="14"/>
  <c r="V592" i="14"/>
  <c r="V593" i="14"/>
  <c r="V595" i="14"/>
  <c r="V564" i="14"/>
  <c r="V565" i="14"/>
  <c r="V566" i="14"/>
  <c r="V567" i="14"/>
  <c r="V568" i="14"/>
  <c r="V569" i="14"/>
  <c r="V570" i="14"/>
  <c r="V571" i="14"/>
  <c r="V572" i="14"/>
  <c r="V573" i="14"/>
  <c r="V574" i="14"/>
  <c r="V575" i="14"/>
  <c r="V576" i="14"/>
  <c r="V577" i="14"/>
  <c r="V578" i="14"/>
  <c r="V579" i="14"/>
  <c r="V580" i="14"/>
  <c r="V582" i="14"/>
  <c r="V552" i="14"/>
  <c r="V553" i="14"/>
  <c r="V554" i="14"/>
  <c r="V555" i="14"/>
  <c r="V556" i="14"/>
  <c r="V557" i="14"/>
  <c r="V558" i="14"/>
  <c r="V560" i="14"/>
  <c r="V544" i="14"/>
  <c r="V545" i="14"/>
  <c r="V546" i="14"/>
  <c r="V548" i="14"/>
  <c r="V664" i="14"/>
  <c r="V678" i="14"/>
  <c r="V679" i="14"/>
  <c r="V680" i="14"/>
  <c r="V681" i="14"/>
  <c r="V682" i="14"/>
  <c r="V683" i="14"/>
  <c r="V684" i="14"/>
  <c r="V685" i="14"/>
  <c r="V686" i="14"/>
  <c r="V687" i="14"/>
  <c r="V688" i="14"/>
  <c r="V689" i="14"/>
  <c r="V690" i="14"/>
  <c r="V691" i="14"/>
  <c r="V692" i="14"/>
  <c r="V693" i="14"/>
  <c r="V694" i="14"/>
  <c r="V695" i="14"/>
  <c r="V696" i="14"/>
  <c r="V697" i="14"/>
  <c r="V698" i="14"/>
  <c r="V699" i="14"/>
  <c r="V700" i="14"/>
  <c r="V701" i="14"/>
  <c r="V702" i="14"/>
  <c r="V703" i="14"/>
  <c r="V704" i="14"/>
  <c r="V705" i="14"/>
  <c r="V706" i="14"/>
  <c r="V707" i="14"/>
  <c r="V708" i="14"/>
  <c r="V709" i="14"/>
  <c r="V710" i="14"/>
  <c r="V711" i="14"/>
  <c r="V712" i="14"/>
  <c r="V714" i="14"/>
  <c r="V720" i="14"/>
  <c r="V721" i="14"/>
  <c r="V722" i="14"/>
  <c r="V723" i="14"/>
  <c r="V724" i="14"/>
  <c r="V725" i="14"/>
  <c r="V726" i="14"/>
  <c r="V727" i="14"/>
  <c r="V728" i="14"/>
  <c r="V729" i="14"/>
  <c r="V730" i="14"/>
  <c r="V731" i="14"/>
  <c r="V732" i="14"/>
  <c r="V733" i="14"/>
  <c r="V734" i="14"/>
  <c r="V735" i="14"/>
  <c r="V736" i="14"/>
  <c r="V737" i="14"/>
  <c r="V738" i="14"/>
  <c r="V739" i="14"/>
  <c r="V740" i="14"/>
  <c r="V741" i="14"/>
  <c r="V742" i="14"/>
  <c r="V743" i="14"/>
  <c r="V744" i="14"/>
  <c r="V745" i="14"/>
  <c r="V746" i="14"/>
  <c r="V747" i="14"/>
  <c r="V748" i="14"/>
  <c r="V749" i="14"/>
  <c r="V750" i="14"/>
  <c r="V751" i="14"/>
  <c r="V752" i="14"/>
  <c r="V753" i="14"/>
  <c r="V754" i="14"/>
  <c r="V756" i="14"/>
  <c r="V762" i="14"/>
  <c r="V763" i="14"/>
  <c r="V764" i="14"/>
  <c r="V765" i="14"/>
  <c r="V766" i="14"/>
  <c r="V767" i="14"/>
  <c r="V768" i="14"/>
  <c r="V769" i="14"/>
  <c r="V770" i="14"/>
  <c r="V771" i="14"/>
  <c r="V772" i="14"/>
  <c r="V773" i="14"/>
  <c r="V774" i="14"/>
  <c r="V775" i="14"/>
  <c r="V776" i="14"/>
  <c r="V777" i="14"/>
  <c r="V778" i="14"/>
  <c r="V779" i="14"/>
  <c r="V780" i="14"/>
  <c r="V781" i="14"/>
  <c r="V782" i="14"/>
  <c r="V783" i="14"/>
  <c r="V784" i="14"/>
  <c r="V785" i="14"/>
  <c r="V786" i="14"/>
  <c r="V787" i="14"/>
  <c r="V788" i="14"/>
  <c r="V789" i="14"/>
  <c r="V790" i="14"/>
  <c r="V791" i="14"/>
  <c r="V792" i="14"/>
  <c r="V793" i="14"/>
  <c r="V794" i="14"/>
  <c r="V795" i="14"/>
  <c r="V796" i="14"/>
  <c r="V798" i="14"/>
  <c r="V800" i="14"/>
  <c r="R84" i="21"/>
  <c r="E84" i="21"/>
  <c r="F85" i="21"/>
  <c r="J497" i="17"/>
  <c r="J501" i="17"/>
  <c r="J502" i="17"/>
  <c r="F159" i="21"/>
  <c r="G97" i="21"/>
  <c r="K443" i="17"/>
  <c r="K452" i="17"/>
  <c r="K453" i="17"/>
  <c r="K454" i="17"/>
  <c r="K456" i="17"/>
  <c r="G133" i="21"/>
  <c r="K464" i="17"/>
  <c r="K465" i="17"/>
  <c r="K466" i="17"/>
  <c r="K469" i="17"/>
  <c r="K470" i="17"/>
  <c r="K473" i="17"/>
  <c r="K477" i="17"/>
  <c r="K478" i="17"/>
  <c r="K479" i="17"/>
  <c r="K480" i="17"/>
  <c r="K481" i="17"/>
  <c r="K484" i="17"/>
  <c r="K485" i="17"/>
  <c r="K486" i="17"/>
  <c r="K487" i="17"/>
  <c r="K488" i="17"/>
  <c r="G85" i="21"/>
  <c r="K497" i="17"/>
  <c r="K501" i="17"/>
  <c r="K502" i="17"/>
  <c r="G159" i="21"/>
  <c r="H97" i="21"/>
  <c r="L443" i="17"/>
  <c r="L452" i="17"/>
  <c r="L453" i="17"/>
  <c r="L454" i="17"/>
  <c r="L456" i="17"/>
  <c r="H133" i="21"/>
  <c r="L464" i="17"/>
  <c r="L465" i="17"/>
  <c r="L466" i="17"/>
  <c r="L469" i="17"/>
  <c r="L470" i="17"/>
  <c r="L473" i="17"/>
  <c r="L477" i="17"/>
  <c r="L478" i="17"/>
  <c r="L479" i="17"/>
  <c r="L480" i="17"/>
  <c r="L481" i="17"/>
  <c r="L484" i="17"/>
  <c r="L485" i="17"/>
  <c r="L486" i="17"/>
  <c r="L487" i="17"/>
  <c r="L488" i="17"/>
  <c r="H85" i="21"/>
  <c r="L497" i="17"/>
  <c r="L501" i="17"/>
  <c r="L502" i="17"/>
  <c r="H159" i="21"/>
  <c r="I97" i="21"/>
  <c r="M443" i="17"/>
  <c r="M452" i="17"/>
  <c r="M453" i="17"/>
  <c r="M454" i="17"/>
  <c r="M456" i="17"/>
  <c r="I133" i="21"/>
  <c r="M464" i="17"/>
  <c r="M465" i="17"/>
  <c r="M466" i="17"/>
  <c r="M469" i="17"/>
  <c r="M470" i="17"/>
  <c r="M473" i="17"/>
  <c r="M477" i="17"/>
  <c r="M478" i="17"/>
  <c r="M479" i="17"/>
  <c r="M480" i="17"/>
  <c r="M481" i="17"/>
  <c r="M484" i="17"/>
  <c r="M485" i="17"/>
  <c r="M486" i="17"/>
  <c r="M487" i="17"/>
  <c r="M488" i="17"/>
  <c r="I85" i="21"/>
  <c r="M497" i="17"/>
  <c r="M501" i="17"/>
  <c r="M502" i="17"/>
  <c r="I159" i="21"/>
  <c r="J97" i="21"/>
  <c r="N443" i="17"/>
  <c r="N452" i="17"/>
  <c r="N453" i="17"/>
  <c r="N454" i="17"/>
  <c r="N456" i="17"/>
  <c r="J133" i="21"/>
  <c r="N464" i="17"/>
  <c r="N465" i="17"/>
  <c r="N466" i="17"/>
  <c r="N469" i="17"/>
  <c r="N470" i="17"/>
  <c r="N473" i="17"/>
  <c r="N477" i="17"/>
  <c r="N478" i="17"/>
  <c r="N479" i="17"/>
  <c r="N480" i="17"/>
  <c r="N481" i="17"/>
  <c r="N484" i="17"/>
  <c r="N485" i="17"/>
  <c r="N486" i="17"/>
  <c r="N487" i="17"/>
  <c r="N488" i="17"/>
  <c r="J85" i="21"/>
  <c r="N497" i="17"/>
  <c r="N501" i="17"/>
  <c r="N502" i="17"/>
  <c r="J159" i="21"/>
  <c r="K97" i="21"/>
  <c r="O443" i="17"/>
  <c r="O452" i="17"/>
  <c r="O453" i="17"/>
  <c r="O454" i="17"/>
  <c r="O456" i="17"/>
  <c r="K133" i="21"/>
  <c r="O464" i="17"/>
  <c r="O465" i="17"/>
  <c r="O466" i="17"/>
  <c r="O469" i="17"/>
  <c r="O470" i="17"/>
  <c r="O473" i="17"/>
  <c r="O477" i="17"/>
  <c r="O478" i="17"/>
  <c r="O479" i="17"/>
  <c r="O480" i="17"/>
  <c r="O481" i="17"/>
  <c r="O484" i="17"/>
  <c r="O485" i="17"/>
  <c r="O486" i="17"/>
  <c r="O487" i="17"/>
  <c r="O488" i="17"/>
  <c r="K85" i="21"/>
  <c r="O497" i="17"/>
  <c r="O501" i="17"/>
  <c r="O502" i="17"/>
  <c r="K159" i="21"/>
  <c r="L97" i="21"/>
  <c r="P443" i="17"/>
  <c r="P452" i="17"/>
  <c r="P453" i="17"/>
  <c r="P454" i="17"/>
  <c r="P456" i="17"/>
  <c r="L133" i="21"/>
  <c r="P464" i="17"/>
  <c r="P465" i="17"/>
  <c r="P466" i="17"/>
  <c r="P469" i="17"/>
  <c r="P470" i="17"/>
  <c r="P473" i="17"/>
  <c r="P477" i="17"/>
  <c r="P478" i="17"/>
  <c r="P479" i="17"/>
  <c r="P480" i="17"/>
  <c r="P481" i="17"/>
  <c r="P484" i="17"/>
  <c r="P485" i="17"/>
  <c r="P486" i="17"/>
  <c r="P487" i="17"/>
  <c r="P488" i="17"/>
  <c r="L85" i="21"/>
  <c r="P497" i="17"/>
  <c r="P501" i="17"/>
  <c r="P502" i="17"/>
  <c r="L159" i="21"/>
  <c r="M97" i="21"/>
  <c r="Q443" i="17"/>
  <c r="Q452" i="17"/>
  <c r="Q453" i="17"/>
  <c r="Q454" i="17"/>
  <c r="Q456" i="17"/>
  <c r="M133" i="21"/>
  <c r="Q464" i="17"/>
  <c r="Q465" i="17"/>
  <c r="Q466" i="17"/>
  <c r="Q469" i="17"/>
  <c r="Q470" i="17"/>
  <c r="Q473" i="17"/>
  <c r="Q477" i="17"/>
  <c r="Q478" i="17"/>
  <c r="Q479" i="17"/>
  <c r="Q480" i="17"/>
  <c r="Q481" i="17"/>
  <c r="Q484" i="17"/>
  <c r="Q485" i="17"/>
  <c r="Q486" i="17"/>
  <c r="Q487" i="17"/>
  <c r="Q488" i="17"/>
  <c r="M85" i="21"/>
  <c r="Q497" i="17"/>
  <c r="Q501" i="17"/>
  <c r="Q502" i="17"/>
  <c r="M159" i="21"/>
  <c r="N97" i="21"/>
  <c r="R443" i="17"/>
  <c r="R452" i="17"/>
  <c r="R453" i="17"/>
  <c r="R454" i="17"/>
  <c r="R456" i="17"/>
  <c r="N133" i="21"/>
  <c r="R464" i="17"/>
  <c r="R465" i="17"/>
  <c r="R466" i="17"/>
  <c r="R469" i="17"/>
  <c r="R470" i="17"/>
  <c r="R473" i="17"/>
  <c r="R477" i="17"/>
  <c r="R478" i="17"/>
  <c r="R479" i="17"/>
  <c r="R480" i="17"/>
  <c r="R481" i="17"/>
  <c r="R484" i="17"/>
  <c r="R485" i="17"/>
  <c r="R486" i="17"/>
  <c r="R487" i="17"/>
  <c r="R488" i="17"/>
  <c r="N85" i="21"/>
  <c r="R497" i="17"/>
  <c r="R501" i="17"/>
  <c r="R502" i="17"/>
  <c r="N159" i="21"/>
  <c r="O97" i="21"/>
  <c r="S443" i="17"/>
  <c r="S452" i="17"/>
  <c r="S453" i="17"/>
  <c r="S454" i="17"/>
  <c r="S456" i="17"/>
  <c r="O133" i="21"/>
  <c r="S464" i="17"/>
  <c r="S465" i="17"/>
  <c r="S466" i="17"/>
  <c r="S469" i="17"/>
  <c r="S470" i="17"/>
  <c r="S473" i="17"/>
  <c r="S477" i="17"/>
  <c r="S478" i="17"/>
  <c r="S479" i="17"/>
  <c r="S480" i="17"/>
  <c r="S481" i="17"/>
  <c r="S484" i="17"/>
  <c r="S485" i="17"/>
  <c r="S486" i="17"/>
  <c r="S487" i="17"/>
  <c r="S488" i="17"/>
  <c r="O85" i="21"/>
  <c r="S497" i="17"/>
  <c r="S501" i="17"/>
  <c r="S502" i="17"/>
  <c r="O159" i="21"/>
  <c r="P97" i="21"/>
  <c r="T443" i="17"/>
  <c r="T452" i="17"/>
  <c r="T453" i="17"/>
  <c r="T454" i="17"/>
  <c r="T456" i="17"/>
  <c r="P133" i="21"/>
  <c r="T464" i="17"/>
  <c r="T465" i="17"/>
  <c r="T466" i="17"/>
  <c r="T469" i="17"/>
  <c r="T470" i="17"/>
  <c r="T473" i="17"/>
  <c r="T477" i="17"/>
  <c r="T478" i="17"/>
  <c r="T479" i="17"/>
  <c r="T480" i="17"/>
  <c r="T481" i="17"/>
  <c r="T484" i="17"/>
  <c r="T485" i="17"/>
  <c r="T486" i="17"/>
  <c r="T487" i="17"/>
  <c r="T488" i="17"/>
  <c r="P85" i="21"/>
  <c r="T497" i="17"/>
  <c r="T501" i="17"/>
  <c r="T502" i="17"/>
  <c r="P159" i="21"/>
  <c r="Q97" i="21"/>
  <c r="U443" i="17"/>
  <c r="U452" i="17"/>
  <c r="U453" i="17"/>
  <c r="U454" i="17"/>
  <c r="U456" i="17"/>
  <c r="Q133" i="21"/>
  <c r="U464" i="17"/>
  <c r="U465" i="17"/>
  <c r="U466" i="17"/>
  <c r="U469" i="17"/>
  <c r="U470" i="17"/>
  <c r="U473" i="17"/>
  <c r="U477" i="17"/>
  <c r="U478" i="17"/>
  <c r="U479" i="17"/>
  <c r="U480" i="17"/>
  <c r="U481" i="17"/>
  <c r="U484" i="17"/>
  <c r="U485" i="17"/>
  <c r="U486" i="17"/>
  <c r="U487" i="17"/>
  <c r="U488" i="17"/>
  <c r="Q85" i="21"/>
  <c r="U497" i="17"/>
  <c r="U501" i="17"/>
  <c r="U502" i="17"/>
  <c r="Q159" i="21"/>
  <c r="R97" i="21"/>
  <c r="V443" i="17"/>
  <c r="V452" i="17"/>
  <c r="V453" i="17"/>
  <c r="V454" i="17"/>
  <c r="V456" i="17"/>
  <c r="R133" i="21"/>
  <c r="V464" i="17"/>
  <c r="V465" i="17"/>
  <c r="V466" i="17"/>
  <c r="V469" i="17"/>
  <c r="V470" i="17"/>
  <c r="V473" i="17"/>
  <c r="V477" i="17"/>
  <c r="V478" i="17"/>
  <c r="V479" i="17"/>
  <c r="V480" i="17"/>
  <c r="V481" i="17"/>
  <c r="V484" i="17"/>
  <c r="V485" i="17"/>
  <c r="V486" i="17"/>
  <c r="V487" i="17"/>
  <c r="V488" i="17"/>
  <c r="R85" i="21"/>
  <c r="V497" i="17"/>
  <c r="V501" i="17"/>
  <c r="V502" i="17"/>
  <c r="R159" i="21"/>
  <c r="E159" i="21"/>
  <c r="F160" i="21"/>
  <c r="J492" i="17"/>
  <c r="J493" i="17"/>
  <c r="J494" i="17"/>
  <c r="J495" i="17"/>
  <c r="J496" i="17"/>
  <c r="J498" i="17"/>
  <c r="J499" i="17"/>
  <c r="J500" i="17"/>
  <c r="J503" i="17"/>
  <c r="J504" i="17"/>
  <c r="J506" i="17"/>
  <c r="J507" i="17"/>
  <c r="J471" i="17"/>
  <c r="J472" i="17"/>
  <c r="J474" i="17"/>
  <c r="J419" i="17"/>
  <c r="J420" i="17"/>
  <c r="J421" i="17"/>
  <c r="J422" i="17"/>
  <c r="J423" i="17"/>
  <c r="J424" i="17"/>
  <c r="J425" i="17"/>
  <c r="J426" i="17"/>
  <c r="J427" i="17"/>
  <c r="J428" i="17"/>
  <c r="J429" i="17"/>
  <c r="J430" i="17"/>
  <c r="J432" i="17"/>
  <c r="J433" i="17"/>
  <c r="J434" i="17"/>
  <c r="J435" i="17"/>
  <c r="J436" i="17"/>
  <c r="J437" i="17"/>
  <c r="J438" i="17"/>
  <c r="J439" i="17"/>
  <c r="J393" i="17"/>
  <c r="J394" i="17"/>
  <c r="J395" i="17"/>
  <c r="J396" i="17"/>
  <c r="J397" i="17"/>
  <c r="J398" i="17"/>
  <c r="J399" i="17"/>
  <c r="J400" i="17"/>
  <c r="J401" i="17"/>
  <c r="J402" i="17"/>
  <c r="J403" i="17"/>
  <c r="J404" i="17"/>
  <c r="J405" i="17"/>
  <c r="J407" i="17"/>
  <c r="J408" i="17"/>
  <c r="J409" i="17"/>
  <c r="J410" i="17"/>
  <c r="J411" i="17"/>
  <c r="J412" i="17"/>
  <c r="J413" i="17"/>
  <c r="J414" i="17"/>
  <c r="J415" i="17"/>
  <c r="K168" i="21"/>
  <c r="L168" i="21"/>
  <c r="M168" i="21"/>
  <c r="N168" i="21"/>
  <c r="O168" i="21"/>
  <c r="P168" i="21"/>
  <c r="Q168" i="21"/>
  <c r="R168" i="21"/>
  <c r="E168" i="21"/>
  <c r="F169" i="21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8" i="17"/>
  <c r="J389" i="17"/>
  <c r="J350" i="17"/>
  <c r="J351" i="17"/>
  <c r="J352" i="17"/>
  <c r="J353" i="17"/>
  <c r="J354" i="17"/>
  <c r="J355" i="17"/>
  <c r="J356" i="17"/>
  <c r="J357" i="17"/>
  <c r="J359" i="17"/>
  <c r="J360" i="17"/>
  <c r="J361" i="17"/>
  <c r="J362" i="17"/>
  <c r="J363" i="17"/>
  <c r="J364" i="17"/>
  <c r="J365" i="17"/>
  <c r="J366" i="17"/>
  <c r="J367" i="17"/>
  <c r="J509" i="17"/>
  <c r="F69" i="21"/>
  <c r="G160" i="21"/>
  <c r="K492" i="17"/>
  <c r="K493" i="17"/>
  <c r="K494" i="17"/>
  <c r="K495" i="17"/>
  <c r="K496" i="17"/>
  <c r="K498" i="17"/>
  <c r="K499" i="17"/>
  <c r="K500" i="17"/>
  <c r="K503" i="17"/>
  <c r="K504" i="17"/>
  <c r="K506" i="17"/>
  <c r="K507" i="17"/>
  <c r="K471" i="17"/>
  <c r="K472" i="17"/>
  <c r="K474" i="17"/>
  <c r="K419" i="17"/>
  <c r="K420" i="17"/>
  <c r="K421" i="17"/>
  <c r="K422" i="17"/>
  <c r="K423" i="17"/>
  <c r="K424" i="17"/>
  <c r="K425" i="17"/>
  <c r="K426" i="17"/>
  <c r="K427" i="17"/>
  <c r="K428" i="17"/>
  <c r="K429" i="17"/>
  <c r="K430" i="17"/>
  <c r="K432" i="17"/>
  <c r="K433" i="17"/>
  <c r="K434" i="17"/>
  <c r="K435" i="17"/>
  <c r="K436" i="17"/>
  <c r="K437" i="17"/>
  <c r="K438" i="17"/>
  <c r="K439" i="17"/>
  <c r="K393" i="17"/>
  <c r="K394" i="17"/>
  <c r="K395" i="17"/>
  <c r="K396" i="17"/>
  <c r="K397" i="17"/>
  <c r="K398" i="17"/>
  <c r="K399" i="17"/>
  <c r="K400" i="17"/>
  <c r="K401" i="17"/>
  <c r="K402" i="17"/>
  <c r="K403" i="17"/>
  <c r="K404" i="17"/>
  <c r="K405" i="17"/>
  <c r="K407" i="17"/>
  <c r="K408" i="17"/>
  <c r="K409" i="17"/>
  <c r="K410" i="17"/>
  <c r="K411" i="17"/>
  <c r="K412" i="17"/>
  <c r="K413" i="17"/>
  <c r="K414" i="17"/>
  <c r="K415" i="17"/>
  <c r="G169" i="21"/>
  <c r="K371" i="17"/>
  <c r="K372" i="17"/>
  <c r="K373" i="17"/>
  <c r="K374" i="17"/>
  <c r="K375" i="17"/>
  <c r="K376" i="17"/>
  <c r="K377" i="17"/>
  <c r="K378" i="17"/>
  <c r="K379" i="17"/>
  <c r="K380" i="17"/>
  <c r="K381" i="17"/>
  <c r="K382" i="17"/>
  <c r="K383" i="17"/>
  <c r="K384" i="17"/>
  <c r="K385" i="17"/>
  <c r="K386" i="17"/>
  <c r="K388" i="17"/>
  <c r="K389" i="17"/>
  <c r="K350" i="17"/>
  <c r="K351" i="17"/>
  <c r="K352" i="17"/>
  <c r="K353" i="17"/>
  <c r="K354" i="17"/>
  <c r="K355" i="17"/>
  <c r="K356" i="17"/>
  <c r="K357" i="17"/>
  <c r="K359" i="17"/>
  <c r="K360" i="17"/>
  <c r="K361" i="17"/>
  <c r="K362" i="17"/>
  <c r="K363" i="17"/>
  <c r="K364" i="17"/>
  <c r="K365" i="17"/>
  <c r="K366" i="17"/>
  <c r="K367" i="17"/>
  <c r="K509" i="17"/>
  <c r="G69" i="21"/>
  <c r="H160" i="21"/>
  <c r="L492" i="17"/>
  <c r="L493" i="17"/>
  <c r="L494" i="17"/>
  <c r="L495" i="17"/>
  <c r="L496" i="17"/>
  <c r="L498" i="17"/>
  <c r="L499" i="17"/>
  <c r="L500" i="17"/>
  <c r="L503" i="17"/>
  <c r="L504" i="17"/>
  <c r="L506" i="17"/>
  <c r="L507" i="17"/>
  <c r="L471" i="17"/>
  <c r="L472" i="17"/>
  <c r="L474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2" i="17"/>
  <c r="L433" i="17"/>
  <c r="L434" i="17"/>
  <c r="L435" i="17"/>
  <c r="L436" i="17"/>
  <c r="L437" i="17"/>
  <c r="L438" i="17"/>
  <c r="L439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7" i="17"/>
  <c r="L408" i="17"/>
  <c r="L409" i="17"/>
  <c r="L410" i="17"/>
  <c r="L411" i="17"/>
  <c r="L412" i="17"/>
  <c r="L413" i="17"/>
  <c r="L414" i="17"/>
  <c r="L415" i="17"/>
  <c r="H169" i="21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8" i="17"/>
  <c r="L389" i="17"/>
  <c r="L350" i="17"/>
  <c r="L351" i="17"/>
  <c r="L352" i="17"/>
  <c r="L353" i="17"/>
  <c r="L354" i="17"/>
  <c r="L355" i="17"/>
  <c r="L356" i="17"/>
  <c r="L357" i="17"/>
  <c r="L359" i="17"/>
  <c r="L360" i="17"/>
  <c r="L361" i="17"/>
  <c r="L362" i="17"/>
  <c r="L363" i="17"/>
  <c r="L364" i="17"/>
  <c r="L365" i="17"/>
  <c r="L366" i="17"/>
  <c r="L367" i="17"/>
  <c r="L509" i="17"/>
  <c r="H69" i="21"/>
  <c r="I160" i="21"/>
  <c r="M492" i="17"/>
  <c r="M493" i="17"/>
  <c r="M494" i="17"/>
  <c r="M495" i="17"/>
  <c r="M496" i="17"/>
  <c r="M498" i="17"/>
  <c r="M499" i="17"/>
  <c r="M500" i="17"/>
  <c r="M503" i="17"/>
  <c r="M504" i="17"/>
  <c r="M506" i="17"/>
  <c r="M507" i="17"/>
  <c r="M471" i="17"/>
  <c r="M472" i="17"/>
  <c r="M474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2" i="17"/>
  <c r="M433" i="17"/>
  <c r="M434" i="17"/>
  <c r="M435" i="17"/>
  <c r="M436" i="17"/>
  <c r="M437" i="17"/>
  <c r="M438" i="17"/>
  <c r="M439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7" i="17"/>
  <c r="M408" i="17"/>
  <c r="M409" i="17"/>
  <c r="M410" i="17"/>
  <c r="M411" i="17"/>
  <c r="M412" i="17"/>
  <c r="M413" i="17"/>
  <c r="M414" i="17"/>
  <c r="M415" i="17"/>
  <c r="I169" i="21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8" i="17"/>
  <c r="M389" i="17"/>
  <c r="M350" i="17"/>
  <c r="M351" i="17"/>
  <c r="M352" i="17"/>
  <c r="M353" i="17"/>
  <c r="M354" i="17"/>
  <c r="M355" i="17"/>
  <c r="M356" i="17"/>
  <c r="M357" i="17"/>
  <c r="M359" i="17"/>
  <c r="M360" i="17"/>
  <c r="M361" i="17"/>
  <c r="M362" i="17"/>
  <c r="M363" i="17"/>
  <c r="M364" i="17"/>
  <c r="M365" i="17"/>
  <c r="M366" i="17"/>
  <c r="M367" i="17"/>
  <c r="M509" i="17"/>
  <c r="I69" i="21"/>
  <c r="J160" i="21"/>
  <c r="N492" i="17"/>
  <c r="N493" i="17"/>
  <c r="N494" i="17"/>
  <c r="N495" i="17"/>
  <c r="N496" i="17"/>
  <c r="N498" i="17"/>
  <c r="N499" i="17"/>
  <c r="N500" i="17"/>
  <c r="N503" i="17"/>
  <c r="N504" i="17"/>
  <c r="N506" i="17"/>
  <c r="N507" i="17"/>
  <c r="N471" i="17"/>
  <c r="N472" i="17"/>
  <c r="N474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2" i="17"/>
  <c r="N433" i="17"/>
  <c r="N434" i="17"/>
  <c r="N435" i="17"/>
  <c r="N436" i="17"/>
  <c r="N437" i="17"/>
  <c r="N438" i="17"/>
  <c r="N439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7" i="17"/>
  <c r="N408" i="17"/>
  <c r="N409" i="17"/>
  <c r="N410" i="17"/>
  <c r="N411" i="17"/>
  <c r="N412" i="17"/>
  <c r="N413" i="17"/>
  <c r="N414" i="17"/>
  <c r="N415" i="17"/>
  <c r="J169" i="21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8" i="17"/>
  <c r="N389" i="17"/>
  <c r="N350" i="17"/>
  <c r="N351" i="17"/>
  <c r="N352" i="17"/>
  <c r="N353" i="17"/>
  <c r="N354" i="17"/>
  <c r="N355" i="17"/>
  <c r="N356" i="17"/>
  <c r="N357" i="17"/>
  <c r="N359" i="17"/>
  <c r="N360" i="17"/>
  <c r="N361" i="17"/>
  <c r="N362" i="17"/>
  <c r="N363" i="17"/>
  <c r="N364" i="17"/>
  <c r="N365" i="17"/>
  <c r="N366" i="17"/>
  <c r="N367" i="17"/>
  <c r="N509" i="17"/>
  <c r="J69" i="21"/>
  <c r="K160" i="21"/>
  <c r="O492" i="17"/>
  <c r="O493" i="17"/>
  <c r="O494" i="17"/>
  <c r="O495" i="17"/>
  <c r="O496" i="17"/>
  <c r="O498" i="17"/>
  <c r="O499" i="17"/>
  <c r="O500" i="17"/>
  <c r="O503" i="17"/>
  <c r="O504" i="17"/>
  <c r="O506" i="17"/>
  <c r="O507" i="17"/>
  <c r="O471" i="17"/>
  <c r="O472" i="17"/>
  <c r="O474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2" i="17"/>
  <c r="O433" i="17"/>
  <c r="O434" i="17"/>
  <c r="O435" i="17"/>
  <c r="O436" i="17"/>
  <c r="O437" i="17"/>
  <c r="O438" i="17"/>
  <c r="O439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7" i="17"/>
  <c r="O408" i="17"/>
  <c r="O409" i="17"/>
  <c r="O410" i="17"/>
  <c r="O411" i="17"/>
  <c r="O412" i="17"/>
  <c r="O413" i="17"/>
  <c r="O414" i="17"/>
  <c r="O415" i="17"/>
  <c r="K169" i="21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8" i="17"/>
  <c r="O389" i="17"/>
  <c r="O350" i="17"/>
  <c r="O351" i="17"/>
  <c r="O352" i="17"/>
  <c r="O353" i="17"/>
  <c r="O354" i="17"/>
  <c r="O355" i="17"/>
  <c r="O356" i="17"/>
  <c r="O357" i="17"/>
  <c r="O359" i="17"/>
  <c r="O360" i="17"/>
  <c r="O361" i="17"/>
  <c r="O362" i="17"/>
  <c r="O363" i="17"/>
  <c r="O364" i="17"/>
  <c r="O365" i="17"/>
  <c r="O366" i="17"/>
  <c r="O367" i="17"/>
  <c r="O509" i="17"/>
  <c r="K69" i="21"/>
  <c r="L160" i="21"/>
  <c r="P492" i="17"/>
  <c r="P493" i="17"/>
  <c r="P494" i="17"/>
  <c r="P495" i="17"/>
  <c r="P496" i="17"/>
  <c r="P498" i="17"/>
  <c r="P499" i="17"/>
  <c r="P500" i="17"/>
  <c r="P503" i="17"/>
  <c r="P504" i="17"/>
  <c r="P506" i="17"/>
  <c r="P507" i="17"/>
  <c r="P471" i="17"/>
  <c r="P472" i="17"/>
  <c r="P474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2" i="17"/>
  <c r="P433" i="17"/>
  <c r="P434" i="17"/>
  <c r="P435" i="17"/>
  <c r="P436" i="17"/>
  <c r="P437" i="17"/>
  <c r="P438" i="17"/>
  <c r="P439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7" i="17"/>
  <c r="P408" i="17"/>
  <c r="P409" i="17"/>
  <c r="P410" i="17"/>
  <c r="P411" i="17"/>
  <c r="P412" i="17"/>
  <c r="P413" i="17"/>
  <c r="P414" i="17"/>
  <c r="P415" i="17"/>
  <c r="L169" i="21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8" i="17"/>
  <c r="P389" i="17"/>
  <c r="P350" i="17"/>
  <c r="P351" i="17"/>
  <c r="P352" i="17"/>
  <c r="P353" i="17"/>
  <c r="P354" i="17"/>
  <c r="P355" i="17"/>
  <c r="P356" i="17"/>
  <c r="P357" i="17"/>
  <c r="P359" i="17"/>
  <c r="P360" i="17"/>
  <c r="P361" i="17"/>
  <c r="P362" i="17"/>
  <c r="P363" i="17"/>
  <c r="P364" i="17"/>
  <c r="P365" i="17"/>
  <c r="P366" i="17"/>
  <c r="P367" i="17"/>
  <c r="P509" i="17"/>
  <c r="L69" i="21"/>
  <c r="M160" i="21"/>
  <c r="Q492" i="17"/>
  <c r="Q493" i="17"/>
  <c r="Q494" i="17"/>
  <c r="Q495" i="17"/>
  <c r="Q496" i="17"/>
  <c r="Q498" i="17"/>
  <c r="Q499" i="17"/>
  <c r="Q500" i="17"/>
  <c r="Q503" i="17"/>
  <c r="Q504" i="17"/>
  <c r="Q506" i="17"/>
  <c r="Q507" i="17"/>
  <c r="Q471" i="17"/>
  <c r="Q472" i="17"/>
  <c r="Q474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2" i="17"/>
  <c r="Q433" i="17"/>
  <c r="Q434" i="17"/>
  <c r="Q435" i="17"/>
  <c r="Q436" i="17"/>
  <c r="Q437" i="17"/>
  <c r="Q438" i="17"/>
  <c r="Q439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7" i="17"/>
  <c r="Q408" i="17"/>
  <c r="Q409" i="17"/>
  <c r="Q410" i="17"/>
  <c r="Q411" i="17"/>
  <c r="Q412" i="17"/>
  <c r="Q413" i="17"/>
  <c r="Q414" i="17"/>
  <c r="Q415" i="17"/>
  <c r="M169" i="21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8" i="17"/>
  <c r="Q389" i="17"/>
  <c r="Q350" i="17"/>
  <c r="Q351" i="17"/>
  <c r="Q352" i="17"/>
  <c r="Q353" i="17"/>
  <c r="Q354" i="17"/>
  <c r="Q355" i="17"/>
  <c r="Q356" i="17"/>
  <c r="Q357" i="17"/>
  <c r="Q359" i="17"/>
  <c r="Q360" i="17"/>
  <c r="Q361" i="17"/>
  <c r="Q362" i="17"/>
  <c r="Q363" i="17"/>
  <c r="Q364" i="17"/>
  <c r="Q365" i="17"/>
  <c r="Q366" i="17"/>
  <c r="Q367" i="17"/>
  <c r="Q509" i="17"/>
  <c r="M69" i="21"/>
  <c r="N160" i="21"/>
  <c r="R492" i="17"/>
  <c r="R493" i="17"/>
  <c r="R494" i="17"/>
  <c r="R495" i="17"/>
  <c r="R496" i="17"/>
  <c r="R498" i="17"/>
  <c r="R499" i="17"/>
  <c r="R500" i="17"/>
  <c r="R503" i="17"/>
  <c r="R504" i="17"/>
  <c r="R506" i="17"/>
  <c r="R507" i="17"/>
  <c r="R471" i="17"/>
  <c r="R472" i="17"/>
  <c r="R474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2" i="17"/>
  <c r="R433" i="17"/>
  <c r="R434" i="17"/>
  <c r="R435" i="17"/>
  <c r="R436" i="17"/>
  <c r="R437" i="17"/>
  <c r="R438" i="17"/>
  <c r="R439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7" i="17"/>
  <c r="R408" i="17"/>
  <c r="R409" i="17"/>
  <c r="R410" i="17"/>
  <c r="R411" i="17"/>
  <c r="R412" i="17"/>
  <c r="R413" i="17"/>
  <c r="R414" i="17"/>
  <c r="R415" i="17"/>
  <c r="N169" i="21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8" i="17"/>
  <c r="R389" i="17"/>
  <c r="R350" i="17"/>
  <c r="R351" i="17"/>
  <c r="R352" i="17"/>
  <c r="R353" i="17"/>
  <c r="R354" i="17"/>
  <c r="R355" i="17"/>
  <c r="R356" i="17"/>
  <c r="R357" i="17"/>
  <c r="R359" i="17"/>
  <c r="R360" i="17"/>
  <c r="R361" i="17"/>
  <c r="R362" i="17"/>
  <c r="R363" i="17"/>
  <c r="R364" i="17"/>
  <c r="R365" i="17"/>
  <c r="R366" i="17"/>
  <c r="R367" i="17"/>
  <c r="R509" i="17"/>
  <c r="N69" i="21"/>
  <c r="O160" i="21"/>
  <c r="S492" i="17"/>
  <c r="S493" i="17"/>
  <c r="S494" i="17"/>
  <c r="S495" i="17"/>
  <c r="S496" i="17"/>
  <c r="S498" i="17"/>
  <c r="S499" i="17"/>
  <c r="S500" i="17"/>
  <c r="S503" i="17"/>
  <c r="S504" i="17"/>
  <c r="S506" i="17"/>
  <c r="S507" i="17"/>
  <c r="S471" i="17"/>
  <c r="S472" i="17"/>
  <c r="S474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2" i="17"/>
  <c r="S433" i="17"/>
  <c r="S434" i="17"/>
  <c r="S435" i="17"/>
  <c r="S436" i="17"/>
  <c r="S437" i="17"/>
  <c r="S438" i="17"/>
  <c r="S439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7" i="17"/>
  <c r="S408" i="17"/>
  <c r="S409" i="17"/>
  <c r="S410" i="17"/>
  <c r="S411" i="17"/>
  <c r="S412" i="17"/>
  <c r="S413" i="17"/>
  <c r="S414" i="17"/>
  <c r="S415" i="17"/>
  <c r="O169" i="21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8" i="17"/>
  <c r="S389" i="17"/>
  <c r="S350" i="17"/>
  <c r="S351" i="17"/>
  <c r="S352" i="17"/>
  <c r="S353" i="17"/>
  <c r="S354" i="17"/>
  <c r="S355" i="17"/>
  <c r="S356" i="17"/>
  <c r="S357" i="17"/>
  <c r="S359" i="17"/>
  <c r="S360" i="17"/>
  <c r="S361" i="17"/>
  <c r="S362" i="17"/>
  <c r="S363" i="17"/>
  <c r="S364" i="17"/>
  <c r="S365" i="17"/>
  <c r="S366" i="17"/>
  <c r="S367" i="17"/>
  <c r="S509" i="17"/>
  <c r="O69" i="21"/>
  <c r="P160" i="21"/>
  <c r="T492" i="17"/>
  <c r="T493" i="17"/>
  <c r="T494" i="17"/>
  <c r="T495" i="17"/>
  <c r="T496" i="17"/>
  <c r="T498" i="17"/>
  <c r="T499" i="17"/>
  <c r="T500" i="17"/>
  <c r="T503" i="17"/>
  <c r="T504" i="17"/>
  <c r="T506" i="17"/>
  <c r="T507" i="17"/>
  <c r="T471" i="17"/>
  <c r="T472" i="17"/>
  <c r="T474" i="17"/>
  <c r="T419" i="17"/>
  <c r="T420" i="17"/>
  <c r="T421" i="17"/>
  <c r="T422" i="17"/>
  <c r="T423" i="17"/>
  <c r="T424" i="17"/>
  <c r="T425" i="17"/>
  <c r="T426" i="17"/>
  <c r="T427" i="17"/>
  <c r="T428" i="17"/>
  <c r="T429" i="17"/>
  <c r="T430" i="17"/>
  <c r="T432" i="17"/>
  <c r="T433" i="17"/>
  <c r="T434" i="17"/>
  <c r="T435" i="17"/>
  <c r="T436" i="17"/>
  <c r="T437" i="17"/>
  <c r="T438" i="17"/>
  <c r="T439" i="17"/>
  <c r="T393" i="17"/>
  <c r="T394" i="17"/>
  <c r="T395" i="17"/>
  <c r="T396" i="17"/>
  <c r="T397" i="17"/>
  <c r="T398" i="17"/>
  <c r="T399" i="17"/>
  <c r="T400" i="17"/>
  <c r="T401" i="17"/>
  <c r="T402" i="17"/>
  <c r="T403" i="17"/>
  <c r="T404" i="17"/>
  <c r="T405" i="17"/>
  <c r="T407" i="17"/>
  <c r="T408" i="17"/>
  <c r="T409" i="17"/>
  <c r="T410" i="17"/>
  <c r="T411" i="17"/>
  <c r="T412" i="17"/>
  <c r="T413" i="17"/>
  <c r="T414" i="17"/>
  <c r="T415" i="17"/>
  <c r="P169" i="21"/>
  <c r="T371" i="17"/>
  <c r="T372" i="17"/>
  <c r="T373" i="17"/>
  <c r="T374" i="17"/>
  <c r="T375" i="17"/>
  <c r="T376" i="17"/>
  <c r="T377" i="17"/>
  <c r="T378" i="17"/>
  <c r="T379" i="17"/>
  <c r="T380" i="17"/>
  <c r="T381" i="17"/>
  <c r="T382" i="17"/>
  <c r="T383" i="17"/>
  <c r="T384" i="17"/>
  <c r="T385" i="17"/>
  <c r="T386" i="17"/>
  <c r="T388" i="17"/>
  <c r="T389" i="17"/>
  <c r="T350" i="17"/>
  <c r="T351" i="17"/>
  <c r="T352" i="17"/>
  <c r="T353" i="17"/>
  <c r="T354" i="17"/>
  <c r="T355" i="17"/>
  <c r="T356" i="17"/>
  <c r="T357" i="17"/>
  <c r="T359" i="17"/>
  <c r="T360" i="17"/>
  <c r="T361" i="17"/>
  <c r="T362" i="17"/>
  <c r="T363" i="17"/>
  <c r="T364" i="17"/>
  <c r="T365" i="17"/>
  <c r="T366" i="17"/>
  <c r="T367" i="17"/>
  <c r="T509" i="17"/>
  <c r="P69" i="21"/>
  <c r="Q160" i="21"/>
  <c r="U492" i="17"/>
  <c r="U493" i="17"/>
  <c r="U494" i="17"/>
  <c r="U495" i="17"/>
  <c r="U496" i="17"/>
  <c r="U498" i="17"/>
  <c r="U499" i="17"/>
  <c r="U500" i="17"/>
  <c r="U503" i="17"/>
  <c r="U504" i="17"/>
  <c r="U506" i="17"/>
  <c r="U507" i="17"/>
  <c r="U471" i="17"/>
  <c r="U472" i="17"/>
  <c r="U474" i="17"/>
  <c r="U419" i="17"/>
  <c r="U420" i="17"/>
  <c r="U421" i="17"/>
  <c r="U422" i="17"/>
  <c r="U423" i="17"/>
  <c r="U424" i="17"/>
  <c r="U425" i="17"/>
  <c r="U426" i="17"/>
  <c r="U427" i="17"/>
  <c r="U428" i="17"/>
  <c r="U429" i="17"/>
  <c r="U430" i="17"/>
  <c r="U432" i="17"/>
  <c r="U433" i="17"/>
  <c r="U434" i="17"/>
  <c r="U435" i="17"/>
  <c r="U436" i="17"/>
  <c r="U437" i="17"/>
  <c r="U438" i="17"/>
  <c r="U439" i="17"/>
  <c r="U393" i="17"/>
  <c r="U394" i="17"/>
  <c r="U395" i="17"/>
  <c r="U396" i="17"/>
  <c r="U397" i="17"/>
  <c r="U398" i="17"/>
  <c r="U399" i="17"/>
  <c r="U400" i="17"/>
  <c r="U401" i="17"/>
  <c r="U402" i="17"/>
  <c r="U403" i="17"/>
  <c r="U404" i="17"/>
  <c r="U405" i="17"/>
  <c r="U407" i="17"/>
  <c r="U408" i="17"/>
  <c r="U409" i="17"/>
  <c r="U410" i="17"/>
  <c r="U411" i="17"/>
  <c r="U412" i="17"/>
  <c r="U413" i="17"/>
  <c r="U414" i="17"/>
  <c r="U415" i="17"/>
  <c r="Q169" i="21"/>
  <c r="U371" i="17"/>
  <c r="U372" i="17"/>
  <c r="U373" i="17"/>
  <c r="U374" i="17"/>
  <c r="U375" i="17"/>
  <c r="U376" i="17"/>
  <c r="U377" i="17"/>
  <c r="U378" i="17"/>
  <c r="U379" i="17"/>
  <c r="U380" i="17"/>
  <c r="U381" i="17"/>
  <c r="U382" i="17"/>
  <c r="U383" i="17"/>
  <c r="U384" i="17"/>
  <c r="U385" i="17"/>
  <c r="U386" i="17"/>
  <c r="U388" i="17"/>
  <c r="U389" i="17"/>
  <c r="U350" i="17"/>
  <c r="U351" i="17"/>
  <c r="U352" i="17"/>
  <c r="U353" i="17"/>
  <c r="U354" i="17"/>
  <c r="U355" i="17"/>
  <c r="U356" i="17"/>
  <c r="U357" i="17"/>
  <c r="U359" i="17"/>
  <c r="U360" i="17"/>
  <c r="U361" i="17"/>
  <c r="U362" i="17"/>
  <c r="U363" i="17"/>
  <c r="U364" i="17"/>
  <c r="U365" i="17"/>
  <c r="U366" i="17"/>
  <c r="U367" i="17"/>
  <c r="U509" i="17"/>
  <c r="Q69" i="21"/>
  <c r="R160" i="21"/>
  <c r="V492" i="17"/>
  <c r="V493" i="17"/>
  <c r="V494" i="17"/>
  <c r="V495" i="17"/>
  <c r="V496" i="17"/>
  <c r="V498" i="17"/>
  <c r="V499" i="17"/>
  <c r="V500" i="17"/>
  <c r="V503" i="17"/>
  <c r="V504" i="17"/>
  <c r="V506" i="17"/>
  <c r="V507" i="17"/>
  <c r="V471" i="17"/>
  <c r="V472" i="17"/>
  <c r="V474" i="17"/>
  <c r="V419" i="17"/>
  <c r="V420" i="17"/>
  <c r="V421" i="17"/>
  <c r="V422" i="17"/>
  <c r="V423" i="17"/>
  <c r="V424" i="17"/>
  <c r="V425" i="17"/>
  <c r="V426" i="17"/>
  <c r="V427" i="17"/>
  <c r="V428" i="17"/>
  <c r="V429" i="17"/>
  <c r="V430" i="17"/>
  <c r="V432" i="17"/>
  <c r="V433" i="17"/>
  <c r="V434" i="17"/>
  <c r="V435" i="17"/>
  <c r="V436" i="17"/>
  <c r="V437" i="17"/>
  <c r="V438" i="17"/>
  <c r="V439" i="17"/>
  <c r="V393" i="17"/>
  <c r="V394" i="17"/>
  <c r="V395" i="17"/>
  <c r="V396" i="17"/>
  <c r="V397" i="17"/>
  <c r="V398" i="17"/>
  <c r="V399" i="17"/>
  <c r="V400" i="17"/>
  <c r="V401" i="17"/>
  <c r="V402" i="17"/>
  <c r="V403" i="17"/>
  <c r="V404" i="17"/>
  <c r="V405" i="17"/>
  <c r="V407" i="17"/>
  <c r="V408" i="17"/>
  <c r="V409" i="17"/>
  <c r="V410" i="17"/>
  <c r="V411" i="17"/>
  <c r="V412" i="17"/>
  <c r="V413" i="17"/>
  <c r="V414" i="17"/>
  <c r="V415" i="17"/>
  <c r="R169" i="21"/>
  <c r="V371" i="17"/>
  <c r="V372" i="17"/>
  <c r="V373" i="17"/>
  <c r="V374" i="17"/>
  <c r="V375" i="17"/>
  <c r="V376" i="17"/>
  <c r="V377" i="17"/>
  <c r="V378" i="17"/>
  <c r="V379" i="17"/>
  <c r="V380" i="17"/>
  <c r="V381" i="17"/>
  <c r="V382" i="17"/>
  <c r="V383" i="17"/>
  <c r="V384" i="17"/>
  <c r="V385" i="17"/>
  <c r="V386" i="17"/>
  <c r="V388" i="17"/>
  <c r="V389" i="17"/>
  <c r="V350" i="17"/>
  <c r="V351" i="17"/>
  <c r="V352" i="17"/>
  <c r="V353" i="17"/>
  <c r="V354" i="17"/>
  <c r="V355" i="17"/>
  <c r="V356" i="17"/>
  <c r="V357" i="17"/>
  <c r="V359" i="17"/>
  <c r="V360" i="17"/>
  <c r="V361" i="17"/>
  <c r="V362" i="17"/>
  <c r="V363" i="17"/>
  <c r="V364" i="17"/>
  <c r="V365" i="17"/>
  <c r="V366" i="17"/>
  <c r="V367" i="17"/>
  <c r="V509" i="17"/>
  <c r="R69" i="21"/>
  <c r="E69" i="21"/>
  <c r="F70" i="21"/>
  <c r="I96" i="15"/>
  <c r="I137" i="15"/>
  <c r="I56" i="15"/>
  <c r="I97" i="15"/>
  <c r="I138" i="15"/>
  <c r="I57" i="15"/>
  <c r="I98" i="15"/>
  <c r="I139" i="15"/>
  <c r="I58" i="15"/>
  <c r="I99" i="15"/>
  <c r="I140" i="15"/>
  <c r="I59" i="15"/>
  <c r="I100" i="15"/>
  <c r="I141" i="15"/>
  <c r="I60" i="15"/>
  <c r="I101" i="15"/>
  <c r="I142" i="15"/>
  <c r="I61" i="15"/>
  <c r="I102" i="15"/>
  <c r="I143" i="15"/>
  <c r="I62" i="15"/>
  <c r="I103" i="15"/>
  <c r="I144" i="15"/>
  <c r="I63" i="15"/>
  <c r="I104" i="15"/>
  <c r="I145" i="15"/>
  <c r="I64" i="15"/>
  <c r="I105" i="15"/>
  <c r="I146" i="15"/>
  <c r="I65" i="15"/>
  <c r="I106" i="15"/>
  <c r="I147" i="15"/>
  <c r="I149" i="15"/>
  <c r="I72" i="15"/>
  <c r="I113" i="15"/>
  <c r="I154" i="15"/>
  <c r="I73" i="15"/>
  <c r="I114" i="15"/>
  <c r="I155" i="15"/>
  <c r="I74" i="15"/>
  <c r="I115" i="15"/>
  <c r="I156" i="15"/>
  <c r="I75" i="15"/>
  <c r="I116" i="15"/>
  <c r="I157" i="15"/>
  <c r="I76" i="15"/>
  <c r="I117" i="15"/>
  <c r="I158" i="15"/>
  <c r="I77" i="15"/>
  <c r="I118" i="15"/>
  <c r="I159" i="15"/>
  <c r="I78" i="15"/>
  <c r="I119" i="15"/>
  <c r="I160" i="15"/>
  <c r="I79" i="15"/>
  <c r="I120" i="15"/>
  <c r="I161" i="15"/>
  <c r="I80" i="15"/>
  <c r="I121" i="15"/>
  <c r="I162" i="15"/>
  <c r="I164" i="15"/>
  <c r="I167" i="15"/>
  <c r="H38" i="1"/>
  <c r="J32" i="20"/>
  <c r="H13" i="1"/>
  <c r="J677" i="17"/>
  <c r="H17" i="1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31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1" i="18"/>
  <c r="J56" i="18"/>
  <c r="J57" i="18"/>
  <c r="J58" i="18"/>
  <c r="J59" i="18"/>
  <c r="J60" i="18"/>
  <c r="J61" i="18"/>
  <c r="J62" i="18"/>
  <c r="J63" i="18"/>
  <c r="J65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2" i="18"/>
  <c r="J21" i="18"/>
  <c r="J22" i="18"/>
  <c r="J23" i="18"/>
  <c r="J24" i="18"/>
  <c r="J25" i="18"/>
  <c r="J26" i="18"/>
  <c r="J27" i="18"/>
  <c r="J28" i="18"/>
  <c r="J30" i="18"/>
  <c r="J14" i="18"/>
  <c r="J15" i="18"/>
  <c r="J16" i="18"/>
  <c r="J18" i="18"/>
  <c r="J133" i="18"/>
  <c r="J139" i="18"/>
  <c r="J140" i="18"/>
  <c r="J141" i="18"/>
  <c r="J143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3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5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7" i="18"/>
  <c r="J269" i="18"/>
  <c r="J359" i="18"/>
  <c r="J360" i="18"/>
  <c r="J361" i="18"/>
  <c r="J362" i="18"/>
  <c r="J363" i="18"/>
  <c r="J364" i="18"/>
  <c r="J365" i="18"/>
  <c r="J366" i="18"/>
  <c r="J367" i="18"/>
  <c r="J368" i="18"/>
  <c r="J369" i="18"/>
  <c r="J370" i="18"/>
  <c r="J371" i="18"/>
  <c r="J372" i="18"/>
  <c r="J373" i="18"/>
  <c r="J374" i="18"/>
  <c r="J375" i="18"/>
  <c r="J376" i="18"/>
  <c r="J377" i="18"/>
  <c r="J378" i="18"/>
  <c r="J379" i="18"/>
  <c r="J380" i="18"/>
  <c r="J381" i="18"/>
  <c r="J382" i="18"/>
  <c r="J383" i="18"/>
  <c r="J384" i="18"/>
  <c r="J385" i="18"/>
  <c r="J386" i="18"/>
  <c r="J387" i="18"/>
  <c r="J388" i="18"/>
  <c r="J389" i="18"/>
  <c r="J390" i="18"/>
  <c r="J391" i="18"/>
  <c r="J392" i="18"/>
  <c r="J395" i="18"/>
  <c r="J333" i="18"/>
  <c r="J334" i="18"/>
  <c r="J335" i="18"/>
  <c r="J336" i="18"/>
  <c r="J337" i="18"/>
  <c r="J338" i="18"/>
  <c r="J339" i="18"/>
  <c r="J340" i="18"/>
  <c r="J341" i="18"/>
  <c r="J342" i="18"/>
  <c r="J343" i="18"/>
  <c r="J344" i="18"/>
  <c r="J345" i="18"/>
  <c r="J346" i="18"/>
  <c r="J347" i="18"/>
  <c r="J348" i="18"/>
  <c r="J349" i="18"/>
  <c r="J350" i="18"/>
  <c r="J351" i="18"/>
  <c r="J352" i="18"/>
  <c r="J353" i="18"/>
  <c r="J355" i="18"/>
  <c r="J320" i="18"/>
  <c r="J321" i="18"/>
  <c r="J322" i="18"/>
  <c r="J323" i="18"/>
  <c r="J324" i="18"/>
  <c r="J325" i="18"/>
  <c r="J326" i="18"/>
  <c r="J327" i="18"/>
  <c r="J329" i="18"/>
  <c r="J298" i="18"/>
  <c r="J299" i="18"/>
  <c r="J300" i="18"/>
  <c r="J301" i="18"/>
  <c r="J302" i="18"/>
  <c r="J303" i="18"/>
  <c r="J304" i="18"/>
  <c r="J305" i="18"/>
  <c r="J306" i="18"/>
  <c r="J307" i="18"/>
  <c r="J308" i="18"/>
  <c r="J309" i="18"/>
  <c r="J310" i="18"/>
  <c r="J311" i="18"/>
  <c r="J312" i="18"/>
  <c r="J313" i="18"/>
  <c r="J314" i="18"/>
  <c r="J316" i="18"/>
  <c r="J285" i="18"/>
  <c r="J286" i="18"/>
  <c r="J287" i="18"/>
  <c r="J288" i="18"/>
  <c r="J289" i="18"/>
  <c r="J290" i="18"/>
  <c r="J291" i="18"/>
  <c r="J292" i="18"/>
  <c r="J294" i="18"/>
  <c r="J278" i="18"/>
  <c r="J279" i="18"/>
  <c r="J280" i="18"/>
  <c r="J282" i="18"/>
  <c r="J397" i="18"/>
  <c r="J403" i="18"/>
  <c r="J404" i="18"/>
  <c r="J405" i="18"/>
  <c r="J407" i="18"/>
  <c r="J411" i="18"/>
  <c r="J412" i="18"/>
  <c r="J413" i="18"/>
  <c r="J414" i="18"/>
  <c r="J415" i="18"/>
  <c r="J416" i="18"/>
  <c r="J417" i="18"/>
  <c r="J418" i="18"/>
  <c r="J419" i="18"/>
  <c r="J420" i="18"/>
  <c r="J421" i="18"/>
  <c r="J422" i="18"/>
  <c r="J423" i="18"/>
  <c r="J424" i="18"/>
  <c r="J425" i="18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7" i="18"/>
  <c r="J453" i="18"/>
  <c r="J454" i="18"/>
  <c r="J455" i="18"/>
  <c r="J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9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31" i="18"/>
  <c r="J533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9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9" i="18"/>
  <c r="J584" i="18"/>
  <c r="J585" i="18"/>
  <c r="J586" i="18"/>
  <c r="J587" i="18"/>
  <c r="J588" i="18"/>
  <c r="J589" i="18"/>
  <c r="J590" i="18"/>
  <c r="J591" i="18"/>
  <c r="J593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80" i="18"/>
  <c r="J549" i="18"/>
  <c r="J550" i="18"/>
  <c r="J551" i="18"/>
  <c r="J552" i="18"/>
  <c r="J553" i="18"/>
  <c r="J554" i="18"/>
  <c r="J555" i="18"/>
  <c r="J556" i="18"/>
  <c r="J558" i="18"/>
  <c r="J542" i="18"/>
  <c r="J543" i="18"/>
  <c r="J544" i="18"/>
  <c r="J546" i="18"/>
  <c r="J661" i="18"/>
  <c r="J667" i="18"/>
  <c r="J668" i="18"/>
  <c r="J669" i="18"/>
  <c r="J671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11" i="18"/>
  <c r="J717" i="18"/>
  <c r="J718" i="18"/>
  <c r="J719" i="18"/>
  <c r="J720" i="18"/>
  <c r="J721" i="18"/>
  <c r="J722" i="18"/>
  <c r="J723" i="18"/>
  <c r="J724" i="18"/>
  <c r="J725" i="18"/>
  <c r="J726" i="18"/>
  <c r="J727" i="18"/>
  <c r="J728" i="18"/>
  <c r="J729" i="18"/>
  <c r="J730" i="18"/>
  <c r="J731" i="18"/>
  <c r="J732" i="18"/>
  <c r="J733" i="18"/>
  <c r="J734" i="18"/>
  <c r="J735" i="18"/>
  <c r="J736" i="18"/>
  <c r="J737" i="18"/>
  <c r="J738" i="18"/>
  <c r="J739" i="18"/>
  <c r="J740" i="18"/>
  <c r="J741" i="18"/>
  <c r="J742" i="18"/>
  <c r="J743" i="18"/>
  <c r="J744" i="18"/>
  <c r="J745" i="18"/>
  <c r="J746" i="18"/>
  <c r="J747" i="18"/>
  <c r="J748" i="18"/>
  <c r="J749" i="18"/>
  <c r="J750" i="18"/>
  <c r="J753" i="18"/>
  <c r="J759" i="18"/>
  <c r="J760" i="18"/>
  <c r="J761" i="18"/>
  <c r="J762" i="18"/>
  <c r="J763" i="18"/>
  <c r="J764" i="18"/>
  <c r="J765" i="18"/>
  <c r="J766" i="18"/>
  <c r="J767" i="18"/>
  <c r="J768" i="18"/>
  <c r="J769" i="18"/>
  <c r="J770" i="18"/>
  <c r="J771" i="18"/>
  <c r="J772" i="18"/>
  <c r="J773" i="18"/>
  <c r="J774" i="18"/>
  <c r="J775" i="18"/>
  <c r="J776" i="18"/>
  <c r="J777" i="18"/>
  <c r="J778" i="18"/>
  <c r="J779" i="18"/>
  <c r="J780" i="18"/>
  <c r="J781" i="18"/>
  <c r="J782" i="18"/>
  <c r="J783" i="18"/>
  <c r="J784" i="18"/>
  <c r="J785" i="18"/>
  <c r="J786" i="18"/>
  <c r="J787" i="18"/>
  <c r="J788" i="18"/>
  <c r="J789" i="18"/>
  <c r="J790" i="18"/>
  <c r="J791" i="18"/>
  <c r="J792" i="18"/>
  <c r="J795" i="18"/>
  <c r="J797" i="18"/>
  <c r="J1061" i="18"/>
  <c r="H18" i="1"/>
  <c r="I14" i="19"/>
  <c r="I15" i="19"/>
  <c r="I16" i="19"/>
  <c r="I17" i="19"/>
  <c r="I18" i="19"/>
  <c r="I21" i="19"/>
  <c r="I22" i="19"/>
  <c r="I23" i="19"/>
  <c r="I24" i="19"/>
  <c r="I26" i="19"/>
  <c r="I40" i="19"/>
  <c r="I41" i="19"/>
  <c r="I42" i="19"/>
  <c r="I43" i="19"/>
  <c r="I44" i="19"/>
  <c r="I47" i="19"/>
  <c r="I48" i="19"/>
  <c r="I49" i="19"/>
  <c r="I50" i="19"/>
  <c r="I52" i="19"/>
  <c r="I66" i="19"/>
  <c r="I67" i="19"/>
  <c r="I68" i="19"/>
  <c r="I69" i="19"/>
  <c r="I70" i="19"/>
  <c r="I73" i="19"/>
  <c r="I74" i="19"/>
  <c r="I75" i="19"/>
  <c r="I76" i="19"/>
  <c r="I78" i="19"/>
  <c r="I104" i="19"/>
  <c r="H19" i="1"/>
  <c r="H21" i="1"/>
  <c r="H23" i="1"/>
  <c r="F177" i="21"/>
  <c r="G177" i="21"/>
  <c r="H177" i="21"/>
  <c r="I177" i="21"/>
  <c r="J177" i="21"/>
  <c r="K177" i="21"/>
  <c r="L177" i="21"/>
  <c r="M177" i="21"/>
  <c r="N177" i="21"/>
  <c r="O177" i="21"/>
  <c r="P64" i="21"/>
  <c r="S14" i="15"/>
  <c r="S15" i="15"/>
  <c r="S16" i="15"/>
  <c r="S17" i="15"/>
  <c r="S18" i="15"/>
  <c r="S19" i="15"/>
  <c r="S20" i="15"/>
  <c r="S21" i="15"/>
  <c r="S22" i="15"/>
  <c r="S23" i="15"/>
  <c r="S24" i="15"/>
  <c r="S26" i="15"/>
  <c r="S31" i="15"/>
  <c r="S32" i="15"/>
  <c r="S33" i="15"/>
  <c r="S34" i="15"/>
  <c r="S35" i="15"/>
  <c r="S36" i="15"/>
  <c r="S37" i="15"/>
  <c r="S38" i="15"/>
  <c r="S39" i="15"/>
  <c r="S41" i="15"/>
  <c r="S44" i="15"/>
  <c r="P177" i="21"/>
  <c r="Q64" i="21"/>
  <c r="T14" i="15"/>
  <c r="T15" i="15"/>
  <c r="T16" i="15"/>
  <c r="T17" i="15"/>
  <c r="T18" i="15"/>
  <c r="T19" i="15"/>
  <c r="T20" i="15"/>
  <c r="T21" i="15"/>
  <c r="T22" i="15"/>
  <c r="T23" i="15"/>
  <c r="T24" i="15"/>
  <c r="T26" i="15"/>
  <c r="T31" i="15"/>
  <c r="T32" i="15"/>
  <c r="T33" i="15"/>
  <c r="T34" i="15"/>
  <c r="T35" i="15"/>
  <c r="T36" i="15"/>
  <c r="T37" i="15"/>
  <c r="T38" i="15"/>
  <c r="T39" i="15"/>
  <c r="T41" i="15"/>
  <c r="T44" i="15"/>
  <c r="Q177" i="21"/>
  <c r="R64" i="21"/>
  <c r="U14" i="15"/>
  <c r="U15" i="15"/>
  <c r="U16" i="15"/>
  <c r="U17" i="15"/>
  <c r="U18" i="15"/>
  <c r="U19" i="15"/>
  <c r="U20" i="15"/>
  <c r="U21" i="15"/>
  <c r="U22" i="15"/>
  <c r="U23" i="15"/>
  <c r="U24" i="15"/>
  <c r="U26" i="15"/>
  <c r="U31" i="15"/>
  <c r="U32" i="15"/>
  <c r="U33" i="15"/>
  <c r="U34" i="15"/>
  <c r="U35" i="15"/>
  <c r="U36" i="15"/>
  <c r="U37" i="15"/>
  <c r="U38" i="15"/>
  <c r="U39" i="15"/>
  <c r="U41" i="15"/>
  <c r="U44" i="15"/>
  <c r="R177" i="21"/>
  <c r="E177" i="21"/>
  <c r="F178" i="21"/>
  <c r="I29" i="19"/>
  <c r="I67" i="15"/>
  <c r="I82" i="15"/>
  <c r="I85" i="15"/>
  <c r="F180" i="21"/>
  <c r="G67" i="21"/>
  <c r="J55" i="15"/>
  <c r="J56" i="15"/>
  <c r="J57" i="15"/>
  <c r="J58" i="15"/>
  <c r="J59" i="15"/>
  <c r="J60" i="15"/>
  <c r="J61" i="15"/>
  <c r="J62" i="15"/>
  <c r="J63" i="15"/>
  <c r="J64" i="15"/>
  <c r="J65" i="15"/>
  <c r="J67" i="15"/>
  <c r="J72" i="15"/>
  <c r="J73" i="15"/>
  <c r="J74" i="15"/>
  <c r="J75" i="15"/>
  <c r="J76" i="15"/>
  <c r="J77" i="15"/>
  <c r="J78" i="15"/>
  <c r="J79" i="15"/>
  <c r="J80" i="15"/>
  <c r="J82" i="15"/>
  <c r="J85" i="15"/>
  <c r="G180" i="21"/>
  <c r="H67" i="21"/>
  <c r="K55" i="15"/>
  <c r="K56" i="15"/>
  <c r="K57" i="15"/>
  <c r="K58" i="15"/>
  <c r="K59" i="15"/>
  <c r="K60" i="15"/>
  <c r="K61" i="15"/>
  <c r="K62" i="15"/>
  <c r="K63" i="15"/>
  <c r="K64" i="15"/>
  <c r="K65" i="15"/>
  <c r="K67" i="15"/>
  <c r="K72" i="15"/>
  <c r="K73" i="15"/>
  <c r="K74" i="15"/>
  <c r="K75" i="15"/>
  <c r="K76" i="15"/>
  <c r="K77" i="15"/>
  <c r="K78" i="15"/>
  <c r="K79" i="15"/>
  <c r="K80" i="15"/>
  <c r="K82" i="15"/>
  <c r="K85" i="15"/>
  <c r="H180" i="21"/>
  <c r="I67" i="21"/>
  <c r="L55" i="15"/>
  <c r="L56" i="15"/>
  <c r="L57" i="15"/>
  <c r="L58" i="15"/>
  <c r="L59" i="15"/>
  <c r="L60" i="15"/>
  <c r="L61" i="15"/>
  <c r="L62" i="15"/>
  <c r="L63" i="15"/>
  <c r="L64" i="15"/>
  <c r="L65" i="15"/>
  <c r="L67" i="15"/>
  <c r="L72" i="15"/>
  <c r="L73" i="15"/>
  <c r="L74" i="15"/>
  <c r="L75" i="15"/>
  <c r="L76" i="15"/>
  <c r="L77" i="15"/>
  <c r="L78" i="15"/>
  <c r="L79" i="15"/>
  <c r="L80" i="15"/>
  <c r="L82" i="15"/>
  <c r="L85" i="15"/>
  <c r="I180" i="21"/>
  <c r="J67" i="21"/>
  <c r="M55" i="15"/>
  <c r="M56" i="15"/>
  <c r="M57" i="15"/>
  <c r="M58" i="15"/>
  <c r="M59" i="15"/>
  <c r="M60" i="15"/>
  <c r="M61" i="15"/>
  <c r="M62" i="15"/>
  <c r="M63" i="15"/>
  <c r="M64" i="15"/>
  <c r="M65" i="15"/>
  <c r="M67" i="15"/>
  <c r="M72" i="15"/>
  <c r="M73" i="15"/>
  <c r="M74" i="15"/>
  <c r="M75" i="15"/>
  <c r="M76" i="15"/>
  <c r="M77" i="15"/>
  <c r="M78" i="15"/>
  <c r="M79" i="15"/>
  <c r="M80" i="15"/>
  <c r="M82" i="15"/>
  <c r="M85" i="15"/>
  <c r="J180" i="21"/>
  <c r="K67" i="21"/>
  <c r="N55" i="15"/>
  <c r="N56" i="15"/>
  <c r="N57" i="15"/>
  <c r="N58" i="15"/>
  <c r="N59" i="15"/>
  <c r="N60" i="15"/>
  <c r="N61" i="15"/>
  <c r="N62" i="15"/>
  <c r="N63" i="15"/>
  <c r="N64" i="15"/>
  <c r="N65" i="15"/>
  <c r="N67" i="15"/>
  <c r="N72" i="15"/>
  <c r="N73" i="15"/>
  <c r="N74" i="15"/>
  <c r="N75" i="15"/>
  <c r="N76" i="15"/>
  <c r="N77" i="15"/>
  <c r="N78" i="15"/>
  <c r="N79" i="15"/>
  <c r="N80" i="15"/>
  <c r="N82" i="15"/>
  <c r="N85" i="15"/>
  <c r="K180" i="21"/>
  <c r="L67" i="21"/>
  <c r="O55" i="15"/>
  <c r="O56" i="15"/>
  <c r="O57" i="15"/>
  <c r="O58" i="15"/>
  <c r="O59" i="15"/>
  <c r="O60" i="15"/>
  <c r="O61" i="15"/>
  <c r="O62" i="15"/>
  <c r="O63" i="15"/>
  <c r="O64" i="15"/>
  <c r="O65" i="15"/>
  <c r="O67" i="15"/>
  <c r="O72" i="15"/>
  <c r="O73" i="15"/>
  <c r="O74" i="15"/>
  <c r="O75" i="15"/>
  <c r="O76" i="15"/>
  <c r="O77" i="15"/>
  <c r="O78" i="15"/>
  <c r="O79" i="15"/>
  <c r="O80" i="15"/>
  <c r="O82" i="15"/>
  <c r="O85" i="15"/>
  <c r="L180" i="21"/>
  <c r="M67" i="21"/>
  <c r="P55" i="15"/>
  <c r="P56" i="15"/>
  <c r="P57" i="15"/>
  <c r="P58" i="15"/>
  <c r="P59" i="15"/>
  <c r="P60" i="15"/>
  <c r="P61" i="15"/>
  <c r="P62" i="15"/>
  <c r="P63" i="15"/>
  <c r="P64" i="15"/>
  <c r="P65" i="15"/>
  <c r="P67" i="15"/>
  <c r="P72" i="15"/>
  <c r="P73" i="15"/>
  <c r="P74" i="15"/>
  <c r="P75" i="15"/>
  <c r="P76" i="15"/>
  <c r="P77" i="15"/>
  <c r="P78" i="15"/>
  <c r="P79" i="15"/>
  <c r="P80" i="15"/>
  <c r="P82" i="15"/>
  <c r="P85" i="15"/>
  <c r="M180" i="21"/>
  <c r="N67" i="21"/>
  <c r="Q55" i="15"/>
  <c r="Q56" i="15"/>
  <c r="Q57" i="15"/>
  <c r="Q58" i="15"/>
  <c r="Q59" i="15"/>
  <c r="Q60" i="15"/>
  <c r="Q61" i="15"/>
  <c r="Q62" i="15"/>
  <c r="Q63" i="15"/>
  <c r="Q64" i="15"/>
  <c r="Q65" i="15"/>
  <c r="Q67" i="15"/>
  <c r="Q72" i="15"/>
  <c r="Q73" i="15"/>
  <c r="Q74" i="15"/>
  <c r="Q75" i="15"/>
  <c r="Q76" i="15"/>
  <c r="Q77" i="15"/>
  <c r="Q78" i="15"/>
  <c r="Q79" i="15"/>
  <c r="Q80" i="15"/>
  <c r="Q82" i="15"/>
  <c r="Q85" i="15"/>
  <c r="N180" i="21"/>
  <c r="O67" i="21"/>
  <c r="R55" i="15"/>
  <c r="R56" i="15"/>
  <c r="R57" i="15"/>
  <c r="R58" i="15"/>
  <c r="R59" i="15"/>
  <c r="R60" i="15"/>
  <c r="R61" i="15"/>
  <c r="R62" i="15"/>
  <c r="R63" i="15"/>
  <c r="R64" i="15"/>
  <c r="R65" i="15"/>
  <c r="R67" i="15"/>
  <c r="R72" i="15"/>
  <c r="R73" i="15"/>
  <c r="R74" i="15"/>
  <c r="R75" i="15"/>
  <c r="R76" i="15"/>
  <c r="R77" i="15"/>
  <c r="R78" i="15"/>
  <c r="R79" i="15"/>
  <c r="R80" i="15"/>
  <c r="R82" i="15"/>
  <c r="R85" i="15"/>
  <c r="O180" i="21"/>
  <c r="P67" i="21"/>
  <c r="S55" i="15"/>
  <c r="S56" i="15"/>
  <c r="S57" i="15"/>
  <c r="S58" i="15"/>
  <c r="S59" i="15"/>
  <c r="S60" i="15"/>
  <c r="S61" i="15"/>
  <c r="S62" i="15"/>
  <c r="S63" i="15"/>
  <c r="S64" i="15"/>
  <c r="S65" i="15"/>
  <c r="S67" i="15"/>
  <c r="S72" i="15"/>
  <c r="S73" i="15"/>
  <c r="S74" i="15"/>
  <c r="S75" i="15"/>
  <c r="S76" i="15"/>
  <c r="S77" i="15"/>
  <c r="S78" i="15"/>
  <c r="S79" i="15"/>
  <c r="S80" i="15"/>
  <c r="S82" i="15"/>
  <c r="S85" i="15"/>
  <c r="P180" i="21"/>
  <c r="Q67" i="21"/>
  <c r="T55" i="15"/>
  <c r="T56" i="15"/>
  <c r="T57" i="15"/>
  <c r="T58" i="15"/>
  <c r="T59" i="15"/>
  <c r="T60" i="15"/>
  <c r="T61" i="15"/>
  <c r="T62" i="15"/>
  <c r="T63" i="15"/>
  <c r="T64" i="15"/>
  <c r="T65" i="15"/>
  <c r="T67" i="15"/>
  <c r="T72" i="15"/>
  <c r="T73" i="15"/>
  <c r="T74" i="15"/>
  <c r="T75" i="15"/>
  <c r="T76" i="15"/>
  <c r="T77" i="15"/>
  <c r="T78" i="15"/>
  <c r="T79" i="15"/>
  <c r="T80" i="15"/>
  <c r="T82" i="15"/>
  <c r="T85" i="15"/>
  <c r="Q180" i="21"/>
  <c r="R67" i="21"/>
  <c r="U55" i="15"/>
  <c r="U56" i="15"/>
  <c r="U57" i="15"/>
  <c r="U58" i="15"/>
  <c r="U59" i="15"/>
  <c r="U60" i="15"/>
  <c r="U61" i="15"/>
  <c r="U62" i="15"/>
  <c r="U63" i="15"/>
  <c r="U64" i="15"/>
  <c r="U65" i="15"/>
  <c r="U67" i="15"/>
  <c r="U72" i="15"/>
  <c r="U73" i="15"/>
  <c r="U74" i="15"/>
  <c r="U75" i="15"/>
  <c r="U76" i="15"/>
  <c r="U77" i="15"/>
  <c r="U78" i="15"/>
  <c r="U79" i="15"/>
  <c r="U80" i="15"/>
  <c r="U82" i="15"/>
  <c r="U85" i="15"/>
  <c r="R180" i="21"/>
  <c r="E180" i="21"/>
  <c r="F181" i="21"/>
  <c r="I55" i="19"/>
  <c r="I108" i="15"/>
  <c r="I123" i="15"/>
  <c r="I126" i="15"/>
  <c r="F183" i="21"/>
  <c r="G70" i="21"/>
  <c r="J96" i="15"/>
  <c r="J97" i="15"/>
  <c r="J98" i="15"/>
  <c r="J99" i="15"/>
  <c r="J100" i="15"/>
  <c r="J101" i="15"/>
  <c r="J102" i="15"/>
  <c r="J103" i="15"/>
  <c r="J104" i="15"/>
  <c r="J105" i="15"/>
  <c r="J106" i="15"/>
  <c r="J108" i="15"/>
  <c r="J113" i="15"/>
  <c r="J114" i="15"/>
  <c r="J115" i="15"/>
  <c r="J116" i="15"/>
  <c r="J117" i="15"/>
  <c r="J118" i="15"/>
  <c r="J119" i="15"/>
  <c r="J120" i="15"/>
  <c r="J121" i="15"/>
  <c r="J123" i="15"/>
  <c r="J126" i="15"/>
  <c r="G183" i="21"/>
  <c r="H70" i="21"/>
  <c r="K96" i="15"/>
  <c r="K97" i="15"/>
  <c r="K98" i="15"/>
  <c r="K99" i="15"/>
  <c r="K100" i="15"/>
  <c r="K101" i="15"/>
  <c r="K102" i="15"/>
  <c r="K103" i="15"/>
  <c r="K104" i="15"/>
  <c r="K105" i="15"/>
  <c r="K106" i="15"/>
  <c r="K108" i="15"/>
  <c r="K113" i="15"/>
  <c r="K114" i="15"/>
  <c r="K115" i="15"/>
  <c r="K116" i="15"/>
  <c r="K117" i="15"/>
  <c r="K118" i="15"/>
  <c r="K119" i="15"/>
  <c r="K120" i="15"/>
  <c r="K121" i="15"/>
  <c r="K123" i="15"/>
  <c r="K126" i="15"/>
  <c r="H183" i="21"/>
  <c r="I70" i="21"/>
  <c r="L96" i="15"/>
  <c r="L97" i="15"/>
  <c r="L98" i="15"/>
  <c r="L99" i="15"/>
  <c r="L100" i="15"/>
  <c r="L101" i="15"/>
  <c r="L102" i="15"/>
  <c r="L103" i="15"/>
  <c r="L104" i="15"/>
  <c r="L105" i="15"/>
  <c r="L106" i="15"/>
  <c r="L108" i="15"/>
  <c r="L113" i="15"/>
  <c r="L114" i="15"/>
  <c r="L115" i="15"/>
  <c r="L116" i="15"/>
  <c r="L117" i="15"/>
  <c r="L118" i="15"/>
  <c r="L119" i="15"/>
  <c r="L120" i="15"/>
  <c r="L121" i="15"/>
  <c r="L123" i="15"/>
  <c r="L126" i="15"/>
  <c r="I183" i="21"/>
  <c r="J70" i="21"/>
  <c r="M96" i="15"/>
  <c r="M97" i="15"/>
  <c r="M98" i="15"/>
  <c r="M99" i="15"/>
  <c r="M100" i="15"/>
  <c r="M101" i="15"/>
  <c r="M102" i="15"/>
  <c r="M103" i="15"/>
  <c r="M104" i="15"/>
  <c r="M105" i="15"/>
  <c r="M106" i="15"/>
  <c r="M108" i="15"/>
  <c r="M113" i="15"/>
  <c r="M114" i="15"/>
  <c r="M115" i="15"/>
  <c r="M116" i="15"/>
  <c r="M117" i="15"/>
  <c r="M118" i="15"/>
  <c r="M119" i="15"/>
  <c r="M120" i="15"/>
  <c r="M121" i="15"/>
  <c r="M123" i="15"/>
  <c r="M126" i="15"/>
  <c r="J183" i="21"/>
  <c r="K70" i="21"/>
  <c r="N96" i="15"/>
  <c r="N97" i="15"/>
  <c r="N98" i="15"/>
  <c r="N99" i="15"/>
  <c r="N100" i="15"/>
  <c r="N101" i="15"/>
  <c r="N102" i="15"/>
  <c r="N103" i="15"/>
  <c r="N104" i="15"/>
  <c r="N105" i="15"/>
  <c r="N106" i="15"/>
  <c r="N108" i="15"/>
  <c r="N113" i="15"/>
  <c r="N114" i="15"/>
  <c r="N115" i="15"/>
  <c r="N116" i="15"/>
  <c r="N117" i="15"/>
  <c r="N118" i="15"/>
  <c r="N119" i="15"/>
  <c r="N120" i="15"/>
  <c r="N121" i="15"/>
  <c r="N123" i="15"/>
  <c r="N126" i="15"/>
  <c r="K183" i="21"/>
  <c r="L70" i="21"/>
  <c r="O96" i="15"/>
  <c r="O97" i="15"/>
  <c r="O98" i="15"/>
  <c r="O99" i="15"/>
  <c r="O100" i="15"/>
  <c r="O101" i="15"/>
  <c r="O102" i="15"/>
  <c r="O103" i="15"/>
  <c r="O104" i="15"/>
  <c r="O105" i="15"/>
  <c r="O106" i="15"/>
  <c r="O108" i="15"/>
  <c r="O113" i="15"/>
  <c r="O114" i="15"/>
  <c r="O115" i="15"/>
  <c r="O116" i="15"/>
  <c r="O117" i="15"/>
  <c r="O118" i="15"/>
  <c r="O119" i="15"/>
  <c r="O120" i="15"/>
  <c r="O121" i="15"/>
  <c r="O123" i="15"/>
  <c r="O126" i="15"/>
  <c r="L183" i="21"/>
  <c r="M70" i="21"/>
  <c r="P96" i="15"/>
  <c r="P97" i="15"/>
  <c r="P98" i="15"/>
  <c r="P99" i="15"/>
  <c r="P100" i="15"/>
  <c r="P101" i="15"/>
  <c r="P102" i="15"/>
  <c r="P103" i="15"/>
  <c r="P104" i="15"/>
  <c r="P105" i="15"/>
  <c r="P106" i="15"/>
  <c r="P108" i="15"/>
  <c r="P113" i="15"/>
  <c r="P114" i="15"/>
  <c r="P115" i="15"/>
  <c r="P116" i="15"/>
  <c r="P117" i="15"/>
  <c r="P118" i="15"/>
  <c r="P119" i="15"/>
  <c r="P120" i="15"/>
  <c r="P121" i="15"/>
  <c r="P123" i="15"/>
  <c r="P126" i="15"/>
  <c r="M183" i="21"/>
  <c r="N70" i="21"/>
  <c r="Q96" i="15"/>
  <c r="Q97" i="15"/>
  <c r="Q98" i="15"/>
  <c r="Q99" i="15"/>
  <c r="Q100" i="15"/>
  <c r="Q101" i="15"/>
  <c r="Q102" i="15"/>
  <c r="Q103" i="15"/>
  <c r="Q104" i="15"/>
  <c r="Q105" i="15"/>
  <c r="Q106" i="15"/>
  <c r="Q108" i="15"/>
  <c r="Q113" i="15"/>
  <c r="Q114" i="15"/>
  <c r="Q115" i="15"/>
  <c r="Q116" i="15"/>
  <c r="Q117" i="15"/>
  <c r="Q118" i="15"/>
  <c r="Q119" i="15"/>
  <c r="Q120" i="15"/>
  <c r="Q121" i="15"/>
  <c r="Q123" i="15"/>
  <c r="Q126" i="15"/>
  <c r="N183" i="21"/>
  <c r="O70" i="21"/>
  <c r="R96" i="15"/>
  <c r="R97" i="15"/>
  <c r="R98" i="15"/>
  <c r="R99" i="15"/>
  <c r="R100" i="15"/>
  <c r="R101" i="15"/>
  <c r="R102" i="15"/>
  <c r="R103" i="15"/>
  <c r="R104" i="15"/>
  <c r="R105" i="15"/>
  <c r="R106" i="15"/>
  <c r="R108" i="15"/>
  <c r="R113" i="15"/>
  <c r="R114" i="15"/>
  <c r="R115" i="15"/>
  <c r="R116" i="15"/>
  <c r="R117" i="15"/>
  <c r="R118" i="15"/>
  <c r="R119" i="15"/>
  <c r="R120" i="15"/>
  <c r="R121" i="15"/>
  <c r="R123" i="15"/>
  <c r="R126" i="15"/>
  <c r="O183" i="21"/>
  <c r="P70" i="21"/>
  <c r="S96" i="15"/>
  <c r="S97" i="15"/>
  <c r="S98" i="15"/>
  <c r="S99" i="15"/>
  <c r="S100" i="15"/>
  <c r="S101" i="15"/>
  <c r="S102" i="15"/>
  <c r="S103" i="15"/>
  <c r="S104" i="15"/>
  <c r="S105" i="15"/>
  <c r="S106" i="15"/>
  <c r="S108" i="15"/>
  <c r="S113" i="15"/>
  <c r="S114" i="15"/>
  <c r="S115" i="15"/>
  <c r="S116" i="15"/>
  <c r="S117" i="15"/>
  <c r="S118" i="15"/>
  <c r="S119" i="15"/>
  <c r="S120" i="15"/>
  <c r="S121" i="15"/>
  <c r="S123" i="15"/>
  <c r="S126" i="15"/>
  <c r="P183" i="21"/>
  <c r="Q70" i="21"/>
  <c r="T96" i="15"/>
  <c r="T97" i="15"/>
  <c r="T98" i="15"/>
  <c r="T99" i="15"/>
  <c r="T100" i="15"/>
  <c r="T101" i="15"/>
  <c r="T102" i="15"/>
  <c r="T103" i="15"/>
  <c r="T104" i="15"/>
  <c r="T105" i="15"/>
  <c r="T106" i="15"/>
  <c r="T108" i="15"/>
  <c r="T113" i="15"/>
  <c r="T114" i="15"/>
  <c r="T115" i="15"/>
  <c r="T116" i="15"/>
  <c r="T117" i="15"/>
  <c r="T118" i="15"/>
  <c r="T119" i="15"/>
  <c r="T120" i="15"/>
  <c r="T121" i="15"/>
  <c r="T123" i="15"/>
  <c r="T126" i="15"/>
  <c r="Q183" i="21"/>
  <c r="R70" i="21"/>
  <c r="U96" i="15"/>
  <c r="U97" i="15"/>
  <c r="U98" i="15"/>
  <c r="U99" i="15"/>
  <c r="U100" i="15"/>
  <c r="U101" i="15"/>
  <c r="U102" i="15"/>
  <c r="U103" i="15"/>
  <c r="U104" i="15"/>
  <c r="U105" i="15"/>
  <c r="U106" i="15"/>
  <c r="U108" i="15"/>
  <c r="U113" i="15"/>
  <c r="U114" i="15"/>
  <c r="U115" i="15"/>
  <c r="U116" i="15"/>
  <c r="U117" i="15"/>
  <c r="U118" i="15"/>
  <c r="U119" i="15"/>
  <c r="U120" i="15"/>
  <c r="U121" i="15"/>
  <c r="U123" i="15"/>
  <c r="U126" i="15"/>
  <c r="R183" i="21"/>
  <c r="E183" i="21"/>
  <c r="F184" i="21"/>
  <c r="I81" i="19"/>
  <c r="I107" i="19"/>
  <c r="H25" i="1"/>
  <c r="H29" i="1"/>
  <c r="H30" i="1"/>
  <c r="H34" i="1"/>
  <c r="H36" i="1"/>
  <c r="H40" i="1"/>
  <c r="F189" i="21"/>
  <c r="K944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4" i="13"/>
  <c r="K869" i="13"/>
  <c r="K870" i="13"/>
  <c r="K871" i="13"/>
  <c r="K872" i="13"/>
  <c r="K873" i="13"/>
  <c r="K874" i="13"/>
  <c r="K875" i="13"/>
  <c r="K876" i="13"/>
  <c r="K878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5" i="13"/>
  <c r="K835" i="13"/>
  <c r="K836" i="13"/>
  <c r="K837" i="13"/>
  <c r="K838" i="13"/>
  <c r="K839" i="13"/>
  <c r="K840" i="13"/>
  <c r="K841" i="13"/>
  <c r="K843" i="13"/>
  <c r="K827" i="13"/>
  <c r="K828" i="13"/>
  <c r="K829" i="13"/>
  <c r="K831" i="13"/>
  <c r="K946" i="13"/>
  <c r="K954" i="13"/>
  <c r="K955" i="13"/>
  <c r="K956" i="13"/>
  <c r="K958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7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40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3" i="13"/>
  <c r="K1087" i="13"/>
  <c r="K948" i="13"/>
  <c r="K999" i="13"/>
  <c r="K1042" i="13"/>
  <c r="K1085" i="13"/>
  <c r="K1089" i="13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7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6" i="14"/>
  <c r="K851" i="14"/>
  <c r="K852" i="14"/>
  <c r="K853" i="14"/>
  <c r="K854" i="14"/>
  <c r="K855" i="14"/>
  <c r="K856" i="14"/>
  <c r="K857" i="14"/>
  <c r="K858" i="14"/>
  <c r="K860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7" i="14"/>
  <c r="K817" i="14"/>
  <c r="K818" i="14"/>
  <c r="K819" i="14"/>
  <c r="K820" i="14"/>
  <c r="K821" i="14"/>
  <c r="K822" i="14"/>
  <c r="K823" i="14"/>
  <c r="K825" i="14"/>
  <c r="K809" i="14"/>
  <c r="K810" i="14"/>
  <c r="K811" i="14"/>
  <c r="K813" i="14"/>
  <c r="K929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9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1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3" i="14"/>
  <c r="K1065" i="14"/>
  <c r="J137" i="15"/>
  <c r="J138" i="15"/>
  <c r="J139" i="15"/>
  <c r="J140" i="15"/>
  <c r="J141" i="15"/>
  <c r="J142" i="15"/>
  <c r="J143" i="15"/>
  <c r="J144" i="15"/>
  <c r="J145" i="15"/>
  <c r="J146" i="15"/>
  <c r="J147" i="15"/>
  <c r="J149" i="15"/>
  <c r="J154" i="15"/>
  <c r="J155" i="15"/>
  <c r="J156" i="15"/>
  <c r="J157" i="15"/>
  <c r="J158" i="15"/>
  <c r="J159" i="15"/>
  <c r="J160" i="15"/>
  <c r="J161" i="15"/>
  <c r="J162" i="15"/>
  <c r="J164" i="15"/>
  <c r="J167" i="15"/>
  <c r="I38" i="1"/>
  <c r="K32" i="20"/>
  <c r="I13" i="1"/>
  <c r="K677" i="17"/>
  <c r="I17" i="1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31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1" i="18"/>
  <c r="K56" i="18"/>
  <c r="K57" i="18"/>
  <c r="K58" i="18"/>
  <c r="K59" i="18"/>
  <c r="K60" i="18"/>
  <c r="K61" i="18"/>
  <c r="K62" i="18"/>
  <c r="K63" i="18"/>
  <c r="K65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2" i="18"/>
  <c r="K21" i="18"/>
  <c r="K22" i="18"/>
  <c r="K23" i="18"/>
  <c r="K24" i="18"/>
  <c r="K25" i="18"/>
  <c r="K26" i="18"/>
  <c r="K27" i="18"/>
  <c r="K28" i="18"/>
  <c r="K30" i="18"/>
  <c r="K14" i="18"/>
  <c r="K15" i="18"/>
  <c r="K16" i="18"/>
  <c r="K18" i="18"/>
  <c r="K133" i="18"/>
  <c r="K139" i="18"/>
  <c r="K140" i="18"/>
  <c r="K141" i="18"/>
  <c r="K143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3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5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7" i="18"/>
  <c r="K269" i="18"/>
  <c r="K359" i="18"/>
  <c r="K360" i="18"/>
  <c r="K361" i="18"/>
  <c r="K362" i="18"/>
  <c r="K363" i="18"/>
  <c r="K364" i="18"/>
  <c r="K365" i="18"/>
  <c r="K366" i="18"/>
  <c r="K367" i="18"/>
  <c r="K368" i="18"/>
  <c r="K369" i="18"/>
  <c r="K370" i="18"/>
  <c r="K371" i="18"/>
  <c r="K372" i="18"/>
  <c r="K373" i="18"/>
  <c r="K374" i="18"/>
  <c r="K375" i="18"/>
  <c r="K376" i="18"/>
  <c r="K377" i="18"/>
  <c r="K378" i="18"/>
  <c r="K379" i="18"/>
  <c r="K380" i="18"/>
  <c r="K381" i="18"/>
  <c r="K382" i="18"/>
  <c r="K383" i="18"/>
  <c r="K384" i="18"/>
  <c r="K385" i="18"/>
  <c r="K386" i="18"/>
  <c r="K387" i="18"/>
  <c r="K388" i="18"/>
  <c r="K389" i="18"/>
  <c r="K390" i="18"/>
  <c r="K391" i="18"/>
  <c r="K392" i="18"/>
  <c r="K395" i="18"/>
  <c r="K333" i="18"/>
  <c r="K334" i="18"/>
  <c r="K335" i="18"/>
  <c r="K336" i="18"/>
  <c r="K337" i="18"/>
  <c r="K338" i="18"/>
  <c r="K339" i="18"/>
  <c r="K340" i="18"/>
  <c r="K341" i="18"/>
  <c r="K342" i="18"/>
  <c r="K343" i="18"/>
  <c r="K344" i="18"/>
  <c r="K345" i="18"/>
  <c r="K346" i="18"/>
  <c r="K347" i="18"/>
  <c r="K348" i="18"/>
  <c r="K349" i="18"/>
  <c r="K350" i="18"/>
  <c r="K351" i="18"/>
  <c r="K352" i="18"/>
  <c r="K353" i="18"/>
  <c r="K355" i="18"/>
  <c r="K320" i="18"/>
  <c r="K321" i="18"/>
  <c r="K322" i="18"/>
  <c r="K323" i="18"/>
  <c r="K324" i="18"/>
  <c r="K325" i="18"/>
  <c r="K326" i="18"/>
  <c r="K327" i="18"/>
  <c r="K329" i="18"/>
  <c r="K298" i="18"/>
  <c r="K299" i="18"/>
  <c r="K300" i="18"/>
  <c r="K301" i="18"/>
  <c r="K302" i="18"/>
  <c r="K303" i="18"/>
  <c r="K304" i="18"/>
  <c r="K305" i="18"/>
  <c r="K306" i="18"/>
  <c r="K307" i="18"/>
  <c r="K308" i="18"/>
  <c r="K309" i="18"/>
  <c r="K310" i="18"/>
  <c r="K311" i="18"/>
  <c r="K312" i="18"/>
  <c r="K313" i="18"/>
  <c r="K314" i="18"/>
  <c r="K316" i="18"/>
  <c r="K285" i="18"/>
  <c r="K286" i="18"/>
  <c r="K287" i="18"/>
  <c r="K288" i="18"/>
  <c r="K289" i="18"/>
  <c r="K290" i="18"/>
  <c r="K291" i="18"/>
  <c r="K292" i="18"/>
  <c r="K294" i="18"/>
  <c r="K278" i="18"/>
  <c r="K279" i="18"/>
  <c r="K280" i="18"/>
  <c r="K282" i="18"/>
  <c r="K397" i="18"/>
  <c r="K403" i="18"/>
  <c r="K404" i="18"/>
  <c r="K405" i="18"/>
  <c r="K407" i="18"/>
  <c r="K411" i="18"/>
  <c r="K412" i="18"/>
  <c r="K413" i="18"/>
  <c r="K414" i="18"/>
  <c r="K415" i="18"/>
  <c r="K416" i="18"/>
  <c r="K417" i="18"/>
  <c r="K418" i="18"/>
  <c r="K419" i="18"/>
  <c r="K420" i="18"/>
  <c r="K421" i="18"/>
  <c r="K422" i="18"/>
  <c r="K423" i="18"/>
  <c r="K424" i="18"/>
  <c r="K425" i="18"/>
  <c r="K426" i="18"/>
  <c r="K427" i="18"/>
  <c r="K428" i="18"/>
  <c r="K429" i="18"/>
  <c r="K430" i="18"/>
  <c r="K431" i="18"/>
  <c r="K432" i="18"/>
  <c r="K433" i="18"/>
  <c r="K434" i="18"/>
  <c r="K435" i="18"/>
  <c r="K436" i="18"/>
  <c r="K437" i="18"/>
  <c r="K438" i="18"/>
  <c r="K439" i="18"/>
  <c r="K440" i="18"/>
  <c r="K441" i="18"/>
  <c r="K442" i="18"/>
  <c r="K443" i="18"/>
  <c r="K444" i="18"/>
  <c r="K447" i="18"/>
  <c r="K453" i="18"/>
  <c r="K454" i="18"/>
  <c r="K455" i="18"/>
  <c r="K456" i="18"/>
  <c r="K457" i="18"/>
  <c r="K458" i="18"/>
  <c r="K459" i="18"/>
  <c r="K460" i="18"/>
  <c r="K461" i="18"/>
  <c r="K462" i="18"/>
  <c r="K463" i="18"/>
  <c r="K464" i="18"/>
  <c r="K465" i="18"/>
  <c r="K466" i="18"/>
  <c r="K467" i="18"/>
  <c r="K468" i="18"/>
  <c r="K469" i="18"/>
  <c r="K470" i="18"/>
  <c r="K471" i="18"/>
  <c r="K472" i="18"/>
  <c r="K473" i="18"/>
  <c r="K474" i="18"/>
  <c r="K475" i="18"/>
  <c r="K476" i="18"/>
  <c r="K477" i="18"/>
  <c r="K478" i="18"/>
  <c r="K479" i="18"/>
  <c r="K480" i="18"/>
  <c r="K481" i="18"/>
  <c r="K482" i="18"/>
  <c r="K483" i="18"/>
  <c r="K484" i="18"/>
  <c r="K485" i="18"/>
  <c r="K486" i="18"/>
  <c r="K489" i="18"/>
  <c r="K495" i="18"/>
  <c r="K496" i="18"/>
  <c r="K497" i="18"/>
  <c r="K498" i="18"/>
  <c r="K499" i="18"/>
  <c r="K500" i="18"/>
  <c r="K501" i="18"/>
  <c r="K502" i="18"/>
  <c r="K503" i="18"/>
  <c r="K504" i="18"/>
  <c r="K505" i="18"/>
  <c r="K506" i="18"/>
  <c r="K507" i="18"/>
  <c r="K508" i="18"/>
  <c r="K509" i="18"/>
  <c r="K510" i="18"/>
  <c r="K511" i="18"/>
  <c r="K512" i="18"/>
  <c r="K513" i="18"/>
  <c r="K514" i="18"/>
  <c r="K515" i="18"/>
  <c r="K516" i="18"/>
  <c r="K517" i="18"/>
  <c r="K518" i="18"/>
  <c r="K519" i="18"/>
  <c r="K520" i="18"/>
  <c r="K521" i="18"/>
  <c r="K522" i="18"/>
  <c r="K523" i="18"/>
  <c r="K524" i="18"/>
  <c r="K525" i="18"/>
  <c r="K526" i="18"/>
  <c r="K527" i="18"/>
  <c r="K528" i="18"/>
  <c r="K531" i="18"/>
  <c r="K533" i="18"/>
  <c r="K623" i="18"/>
  <c r="K624" i="18"/>
  <c r="K625" i="18"/>
  <c r="K626" i="18"/>
  <c r="K627" i="18"/>
  <c r="K628" i="18"/>
  <c r="K629" i="18"/>
  <c r="K630" i="18"/>
  <c r="K631" i="18"/>
  <c r="K632" i="18"/>
  <c r="K633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46" i="18"/>
  <c r="K647" i="18"/>
  <c r="K648" i="18"/>
  <c r="K649" i="18"/>
  <c r="K650" i="18"/>
  <c r="K651" i="18"/>
  <c r="K652" i="18"/>
  <c r="K653" i="18"/>
  <c r="K654" i="18"/>
  <c r="K655" i="18"/>
  <c r="K656" i="18"/>
  <c r="K659" i="18"/>
  <c r="K597" i="18"/>
  <c r="K598" i="18"/>
  <c r="K599" i="18"/>
  <c r="K600" i="18"/>
  <c r="K601" i="18"/>
  <c r="K602" i="18"/>
  <c r="K603" i="18"/>
  <c r="K604" i="18"/>
  <c r="K605" i="18"/>
  <c r="K606" i="18"/>
  <c r="K607" i="18"/>
  <c r="K608" i="18"/>
  <c r="K609" i="18"/>
  <c r="K610" i="18"/>
  <c r="K611" i="18"/>
  <c r="K612" i="18"/>
  <c r="K613" i="18"/>
  <c r="K614" i="18"/>
  <c r="K615" i="18"/>
  <c r="K616" i="18"/>
  <c r="K617" i="18"/>
  <c r="K619" i="18"/>
  <c r="K584" i="18"/>
  <c r="K585" i="18"/>
  <c r="K586" i="18"/>
  <c r="K587" i="18"/>
  <c r="K588" i="18"/>
  <c r="K589" i="18"/>
  <c r="K590" i="18"/>
  <c r="K591" i="18"/>
  <c r="K593" i="18"/>
  <c r="K562" i="18"/>
  <c r="K563" i="18"/>
  <c r="K564" i="18"/>
  <c r="K565" i="18"/>
  <c r="K566" i="18"/>
  <c r="K567" i="18"/>
  <c r="K568" i="18"/>
  <c r="K569" i="18"/>
  <c r="K570" i="18"/>
  <c r="K571" i="18"/>
  <c r="K572" i="18"/>
  <c r="K573" i="18"/>
  <c r="K574" i="18"/>
  <c r="K575" i="18"/>
  <c r="K576" i="18"/>
  <c r="K577" i="18"/>
  <c r="K578" i="18"/>
  <c r="K580" i="18"/>
  <c r="K549" i="18"/>
  <c r="K550" i="18"/>
  <c r="K551" i="18"/>
  <c r="K552" i="18"/>
  <c r="K553" i="18"/>
  <c r="K554" i="18"/>
  <c r="K555" i="18"/>
  <c r="K556" i="18"/>
  <c r="K558" i="18"/>
  <c r="K542" i="18"/>
  <c r="K543" i="18"/>
  <c r="K544" i="18"/>
  <c r="K546" i="18"/>
  <c r="K661" i="18"/>
  <c r="K667" i="18"/>
  <c r="K668" i="18"/>
  <c r="K669" i="18"/>
  <c r="K671" i="18"/>
  <c r="K675" i="18"/>
  <c r="K676" i="18"/>
  <c r="K677" i="18"/>
  <c r="K678" i="18"/>
  <c r="K679" i="18"/>
  <c r="K680" i="18"/>
  <c r="K681" i="18"/>
  <c r="K682" i="18"/>
  <c r="K683" i="18"/>
  <c r="K684" i="18"/>
  <c r="K685" i="18"/>
  <c r="K686" i="18"/>
  <c r="K687" i="18"/>
  <c r="K688" i="18"/>
  <c r="K689" i="18"/>
  <c r="K690" i="18"/>
  <c r="K691" i="18"/>
  <c r="K692" i="18"/>
  <c r="K693" i="18"/>
  <c r="K694" i="18"/>
  <c r="K695" i="18"/>
  <c r="K696" i="18"/>
  <c r="K697" i="18"/>
  <c r="K698" i="18"/>
  <c r="K699" i="18"/>
  <c r="K700" i="18"/>
  <c r="K701" i="18"/>
  <c r="K702" i="18"/>
  <c r="K703" i="18"/>
  <c r="K704" i="18"/>
  <c r="K705" i="18"/>
  <c r="K706" i="18"/>
  <c r="K707" i="18"/>
  <c r="K708" i="18"/>
  <c r="K711" i="18"/>
  <c r="K717" i="18"/>
  <c r="K718" i="18"/>
  <c r="K719" i="18"/>
  <c r="K720" i="18"/>
  <c r="K721" i="18"/>
  <c r="K722" i="18"/>
  <c r="K723" i="18"/>
  <c r="K724" i="18"/>
  <c r="K725" i="18"/>
  <c r="K726" i="18"/>
  <c r="K727" i="18"/>
  <c r="K728" i="18"/>
  <c r="K729" i="18"/>
  <c r="K730" i="18"/>
  <c r="K731" i="18"/>
  <c r="K732" i="18"/>
  <c r="K733" i="18"/>
  <c r="K734" i="18"/>
  <c r="K735" i="18"/>
  <c r="K736" i="18"/>
  <c r="K737" i="18"/>
  <c r="K738" i="18"/>
  <c r="K739" i="18"/>
  <c r="K740" i="18"/>
  <c r="K741" i="18"/>
  <c r="K742" i="18"/>
  <c r="K743" i="18"/>
  <c r="K744" i="18"/>
  <c r="K745" i="18"/>
  <c r="K746" i="18"/>
  <c r="K747" i="18"/>
  <c r="K748" i="18"/>
  <c r="K749" i="18"/>
  <c r="K750" i="18"/>
  <c r="K753" i="18"/>
  <c r="K759" i="18"/>
  <c r="K760" i="18"/>
  <c r="K761" i="18"/>
  <c r="K762" i="18"/>
  <c r="K763" i="18"/>
  <c r="K764" i="18"/>
  <c r="K765" i="18"/>
  <c r="K766" i="18"/>
  <c r="K767" i="18"/>
  <c r="K768" i="18"/>
  <c r="K769" i="18"/>
  <c r="K770" i="18"/>
  <c r="K771" i="18"/>
  <c r="K772" i="18"/>
  <c r="K773" i="18"/>
  <c r="K774" i="18"/>
  <c r="K775" i="18"/>
  <c r="K776" i="18"/>
  <c r="K777" i="18"/>
  <c r="K778" i="18"/>
  <c r="K779" i="18"/>
  <c r="K780" i="18"/>
  <c r="K781" i="18"/>
  <c r="K782" i="18"/>
  <c r="K783" i="18"/>
  <c r="K784" i="18"/>
  <c r="K785" i="18"/>
  <c r="K786" i="18"/>
  <c r="K787" i="18"/>
  <c r="K788" i="18"/>
  <c r="K789" i="18"/>
  <c r="K790" i="18"/>
  <c r="K791" i="18"/>
  <c r="K792" i="18"/>
  <c r="K795" i="18"/>
  <c r="K797" i="18"/>
  <c r="K1061" i="18"/>
  <c r="I18" i="1"/>
  <c r="J14" i="19"/>
  <c r="J15" i="19"/>
  <c r="J16" i="19"/>
  <c r="J17" i="19"/>
  <c r="J18" i="19"/>
  <c r="J21" i="19"/>
  <c r="J22" i="19"/>
  <c r="J23" i="19"/>
  <c r="J24" i="19"/>
  <c r="J26" i="19"/>
  <c r="J40" i="19"/>
  <c r="J41" i="19"/>
  <c r="J42" i="19"/>
  <c r="J43" i="19"/>
  <c r="J44" i="19"/>
  <c r="J47" i="19"/>
  <c r="J48" i="19"/>
  <c r="J49" i="19"/>
  <c r="J50" i="19"/>
  <c r="J52" i="19"/>
  <c r="J66" i="19"/>
  <c r="J67" i="19"/>
  <c r="J68" i="19"/>
  <c r="J69" i="19"/>
  <c r="J70" i="19"/>
  <c r="J73" i="19"/>
  <c r="J74" i="19"/>
  <c r="J75" i="19"/>
  <c r="J76" i="19"/>
  <c r="J78" i="19"/>
  <c r="J104" i="19"/>
  <c r="I19" i="1"/>
  <c r="I21" i="1"/>
  <c r="I23" i="1"/>
  <c r="G178" i="21"/>
  <c r="J29" i="19"/>
  <c r="G181" i="21"/>
  <c r="J55" i="19"/>
  <c r="G184" i="21"/>
  <c r="J81" i="19"/>
  <c r="J107" i="19"/>
  <c r="I25" i="1"/>
  <c r="I29" i="1"/>
  <c r="I30" i="1"/>
  <c r="I34" i="1"/>
  <c r="I36" i="1"/>
  <c r="I40" i="1"/>
  <c r="G189" i="21"/>
  <c r="L944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4" i="13"/>
  <c r="L869" i="13"/>
  <c r="L870" i="13"/>
  <c r="L871" i="13"/>
  <c r="L872" i="13"/>
  <c r="L873" i="13"/>
  <c r="L874" i="13"/>
  <c r="L875" i="13"/>
  <c r="L876" i="13"/>
  <c r="L878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5" i="13"/>
  <c r="L835" i="13"/>
  <c r="L836" i="13"/>
  <c r="L837" i="13"/>
  <c r="L838" i="13"/>
  <c r="L839" i="13"/>
  <c r="L840" i="13"/>
  <c r="L841" i="13"/>
  <c r="L843" i="13"/>
  <c r="L827" i="13"/>
  <c r="L828" i="13"/>
  <c r="L829" i="13"/>
  <c r="L831" i="13"/>
  <c r="L946" i="13"/>
  <c r="L954" i="13"/>
  <c r="L955" i="13"/>
  <c r="L956" i="13"/>
  <c r="L958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7" i="13"/>
  <c r="L1005" i="13"/>
  <c r="L1006" i="13"/>
  <c r="L1007" i="13"/>
  <c r="L1008" i="13"/>
  <c r="L1009" i="13"/>
  <c r="L1010" i="13"/>
  <c r="L1011" i="13"/>
  <c r="L1012" i="13"/>
  <c r="L1013" i="13"/>
  <c r="L1014" i="13"/>
  <c r="L1015" i="13"/>
  <c r="L1016" i="13"/>
  <c r="L1017" i="13"/>
  <c r="L1018" i="13"/>
  <c r="L1019" i="13"/>
  <c r="L1020" i="13"/>
  <c r="L1021" i="13"/>
  <c r="L1022" i="13"/>
  <c r="L1023" i="13"/>
  <c r="L1024" i="13"/>
  <c r="L1025" i="13"/>
  <c r="L1026" i="13"/>
  <c r="L1027" i="13"/>
  <c r="L1028" i="13"/>
  <c r="L1029" i="13"/>
  <c r="L1030" i="13"/>
  <c r="L1031" i="13"/>
  <c r="L1032" i="13"/>
  <c r="L1033" i="13"/>
  <c r="L1034" i="13"/>
  <c r="L1035" i="13"/>
  <c r="L1036" i="13"/>
  <c r="L1037" i="13"/>
  <c r="L1038" i="13"/>
  <c r="L1040" i="13"/>
  <c r="L1048" i="13"/>
  <c r="L1049" i="13"/>
  <c r="L1050" i="13"/>
  <c r="L1051" i="13"/>
  <c r="L1052" i="13"/>
  <c r="L1053" i="13"/>
  <c r="L1054" i="13"/>
  <c r="L1055" i="13"/>
  <c r="L1056" i="13"/>
  <c r="L1057" i="13"/>
  <c r="L1058" i="13"/>
  <c r="L1059" i="13"/>
  <c r="L1060" i="13"/>
  <c r="L1061" i="13"/>
  <c r="L1062" i="13"/>
  <c r="L1063" i="13"/>
  <c r="L1064" i="13"/>
  <c r="L1065" i="13"/>
  <c r="L1066" i="13"/>
  <c r="L1067" i="13"/>
  <c r="L1068" i="13"/>
  <c r="L1069" i="13"/>
  <c r="L1070" i="13"/>
  <c r="L1071" i="13"/>
  <c r="L1072" i="13"/>
  <c r="L1073" i="13"/>
  <c r="L1074" i="13"/>
  <c r="L1075" i="13"/>
  <c r="L1076" i="13"/>
  <c r="L1077" i="13"/>
  <c r="L1078" i="13"/>
  <c r="L1079" i="13"/>
  <c r="L1080" i="13"/>
  <c r="L1081" i="13"/>
  <c r="L1083" i="13"/>
  <c r="L1087" i="13"/>
  <c r="L948" i="13"/>
  <c r="L999" i="13"/>
  <c r="L1042" i="13"/>
  <c r="L1085" i="13"/>
  <c r="L1089" i="13"/>
  <c r="L890" i="14"/>
  <c r="L891" i="14"/>
  <c r="L892" i="14"/>
  <c r="L893" i="14"/>
  <c r="L894" i="14"/>
  <c r="L895" i="14"/>
  <c r="L896" i="14"/>
  <c r="L897" i="14"/>
  <c r="L898" i="14"/>
  <c r="L899" i="14"/>
  <c r="L900" i="14"/>
  <c r="L901" i="14"/>
  <c r="L902" i="14"/>
  <c r="L903" i="14"/>
  <c r="L904" i="14"/>
  <c r="L905" i="14"/>
  <c r="L906" i="14"/>
  <c r="L907" i="14"/>
  <c r="L908" i="14"/>
  <c r="L909" i="14"/>
  <c r="L910" i="14"/>
  <c r="L911" i="14"/>
  <c r="L912" i="14"/>
  <c r="L913" i="14"/>
  <c r="L914" i="14"/>
  <c r="L915" i="14"/>
  <c r="L916" i="14"/>
  <c r="L917" i="14"/>
  <c r="L918" i="14"/>
  <c r="L919" i="14"/>
  <c r="L920" i="14"/>
  <c r="L921" i="14"/>
  <c r="L922" i="14"/>
  <c r="L923" i="14"/>
  <c r="L924" i="14"/>
  <c r="L925" i="14"/>
  <c r="L927" i="14"/>
  <c r="L864" i="14"/>
  <c r="L865" i="14"/>
  <c r="L866" i="14"/>
  <c r="L867" i="14"/>
  <c r="L868" i="14"/>
  <c r="L869" i="14"/>
  <c r="L870" i="14"/>
  <c r="L871" i="14"/>
  <c r="L872" i="14"/>
  <c r="L873" i="14"/>
  <c r="L874" i="14"/>
  <c r="L875" i="14"/>
  <c r="L876" i="14"/>
  <c r="L877" i="14"/>
  <c r="L878" i="14"/>
  <c r="L879" i="14"/>
  <c r="L880" i="14"/>
  <c r="L881" i="14"/>
  <c r="L882" i="14"/>
  <c r="L883" i="14"/>
  <c r="L884" i="14"/>
  <c r="L886" i="14"/>
  <c r="L851" i="14"/>
  <c r="L852" i="14"/>
  <c r="L853" i="14"/>
  <c r="L854" i="14"/>
  <c r="L855" i="14"/>
  <c r="L856" i="14"/>
  <c r="L857" i="14"/>
  <c r="L858" i="14"/>
  <c r="L860" i="14"/>
  <c r="L829" i="14"/>
  <c r="L830" i="14"/>
  <c r="L831" i="14"/>
  <c r="L832" i="14"/>
  <c r="L833" i="14"/>
  <c r="L834" i="14"/>
  <c r="L835" i="14"/>
  <c r="L836" i="14"/>
  <c r="L837" i="14"/>
  <c r="L838" i="14"/>
  <c r="L839" i="14"/>
  <c r="L840" i="14"/>
  <c r="L841" i="14"/>
  <c r="L842" i="14"/>
  <c r="L843" i="14"/>
  <c r="L844" i="14"/>
  <c r="L845" i="14"/>
  <c r="L847" i="14"/>
  <c r="L817" i="14"/>
  <c r="L818" i="14"/>
  <c r="L819" i="14"/>
  <c r="L820" i="14"/>
  <c r="L821" i="14"/>
  <c r="L822" i="14"/>
  <c r="L823" i="14"/>
  <c r="L825" i="14"/>
  <c r="L809" i="14"/>
  <c r="L810" i="14"/>
  <c r="L811" i="14"/>
  <c r="L813" i="14"/>
  <c r="L929" i="14"/>
  <c r="L943" i="14"/>
  <c r="L944" i="14"/>
  <c r="L945" i="14"/>
  <c r="L946" i="14"/>
  <c r="L947" i="14"/>
  <c r="L948" i="14"/>
  <c r="L949" i="14"/>
  <c r="L950" i="14"/>
  <c r="L951" i="14"/>
  <c r="L952" i="14"/>
  <c r="L953" i="14"/>
  <c r="L954" i="14"/>
  <c r="L955" i="14"/>
  <c r="L956" i="14"/>
  <c r="L957" i="14"/>
  <c r="L958" i="14"/>
  <c r="L959" i="14"/>
  <c r="L960" i="14"/>
  <c r="L961" i="14"/>
  <c r="L962" i="14"/>
  <c r="L963" i="14"/>
  <c r="L964" i="14"/>
  <c r="L965" i="14"/>
  <c r="L966" i="14"/>
  <c r="L967" i="14"/>
  <c r="L968" i="14"/>
  <c r="L969" i="14"/>
  <c r="L970" i="14"/>
  <c r="L971" i="14"/>
  <c r="L972" i="14"/>
  <c r="L973" i="14"/>
  <c r="L974" i="14"/>
  <c r="L975" i="14"/>
  <c r="L976" i="14"/>
  <c r="L977" i="14"/>
  <c r="L979" i="14"/>
  <c r="L985" i="14"/>
  <c r="L986" i="14"/>
  <c r="L987" i="14"/>
  <c r="L988" i="14"/>
  <c r="L989" i="14"/>
  <c r="L990" i="14"/>
  <c r="L991" i="14"/>
  <c r="L992" i="14"/>
  <c r="L993" i="14"/>
  <c r="L994" i="14"/>
  <c r="L995" i="14"/>
  <c r="L996" i="14"/>
  <c r="L997" i="14"/>
  <c r="L998" i="14"/>
  <c r="L999" i="14"/>
  <c r="L1000" i="14"/>
  <c r="L1001" i="14"/>
  <c r="L1002" i="14"/>
  <c r="L1003" i="14"/>
  <c r="L1004" i="14"/>
  <c r="L1005" i="14"/>
  <c r="L1006" i="14"/>
  <c r="L1007" i="14"/>
  <c r="L1008" i="14"/>
  <c r="L1009" i="14"/>
  <c r="L1010" i="14"/>
  <c r="L1011" i="14"/>
  <c r="L1012" i="14"/>
  <c r="L1013" i="14"/>
  <c r="L1014" i="14"/>
  <c r="L1015" i="14"/>
  <c r="L1016" i="14"/>
  <c r="L1017" i="14"/>
  <c r="L1018" i="14"/>
  <c r="L1019" i="14"/>
  <c r="L1021" i="14"/>
  <c r="L1027" i="14"/>
  <c r="L1028" i="14"/>
  <c r="L1029" i="14"/>
  <c r="L1030" i="14"/>
  <c r="L1031" i="14"/>
  <c r="L1032" i="14"/>
  <c r="L1033" i="14"/>
  <c r="L1034" i="14"/>
  <c r="L1035" i="14"/>
  <c r="L1036" i="14"/>
  <c r="L1037" i="14"/>
  <c r="L1038" i="14"/>
  <c r="L1039" i="14"/>
  <c r="L1040" i="14"/>
  <c r="L1041" i="14"/>
  <c r="L1042" i="14"/>
  <c r="L1043" i="14"/>
  <c r="L1044" i="14"/>
  <c r="L1045" i="14"/>
  <c r="L1046" i="14"/>
  <c r="L1047" i="14"/>
  <c r="L1048" i="14"/>
  <c r="L1049" i="14"/>
  <c r="L1050" i="14"/>
  <c r="L1051" i="14"/>
  <c r="L1052" i="14"/>
  <c r="L1053" i="14"/>
  <c r="L1054" i="14"/>
  <c r="L1055" i="14"/>
  <c r="L1056" i="14"/>
  <c r="L1057" i="14"/>
  <c r="L1058" i="14"/>
  <c r="L1059" i="14"/>
  <c r="L1060" i="14"/>
  <c r="L1061" i="14"/>
  <c r="L1063" i="14"/>
  <c r="L1065" i="14"/>
  <c r="K137" i="15"/>
  <c r="K138" i="15"/>
  <c r="K139" i="15"/>
  <c r="K140" i="15"/>
  <c r="K141" i="15"/>
  <c r="K142" i="15"/>
  <c r="K143" i="15"/>
  <c r="K144" i="15"/>
  <c r="K145" i="15"/>
  <c r="K146" i="15"/>
  <c r="K147" i="15"/>
  <c r="K149" i="15"/>
  <c r="K154" i="15"/>
  <c r="K155" i="15"/>
  <c r="K156" i="15"/>
  <c r="K157" i="15"/>
  <c r="K158" i="15"/>
  <c r="K159" i="15"/>
  <c r="K160" i="15"/>
  <c r="K161" i="15"/>
  <c r="K162" i="15"/>
  <c r="K164" i="15"/>
  <c r="K167" i="15"/>
  <c r="J38" i="1"/>
  <c r="L32" i="20"/>
  <c r="J13" i="1"/>
  <c r="L677" i="17"/>
  <c r="J17" i="1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31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1" i="18"/>
  <c r="L56" i="18"/>
  <c r="L57" i="18"/>
  <c r="L58" i="18"/>
  <c r="L59" i="18"/>
  <c r="L60" i="18"/>
  <c r="L61" i="18"/>
  <c r="L62" i="18"/>
  <c r="L63" i="18"/>
  <c r="L65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2" i="18"/>
  <c r="L21" i="18"/>
  <c r="L22" i="18"/>
  <c r="L23" i="18"/>
  <c r="L24" i="18"/>
  <c r="L25" i="18"/>
  <c r="L26" i="18"/>
  <c r="L27" i="18"/>
  <c r="L28" i="18"/>
  <c r="L30" i="18"/>
  <c r="L14" i="18"/>
  <c r="L15" i="18"/>
  <c r="L16" i="18"/>
  <c r="L18" i="18"/>
  <c r="L133" i="18"/>
  <c r="L139" i="18"/>
  <c r="L140" i="18"/>
  <c r="L141" i="18"/>
  <c r="L143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3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5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260" i="18"/>
  <c r="L261" i="18"/>
  <c r="L262" i="18"/>
  <c r="L263" i="18"/>
  <c r="L264" i="18"/>
  <c r="L267" i="18"/>
  <c r="L269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5" i="18"/>
  <c r="L333" i="18"/>
  <c r="L334" i="18"/>
  <c r="L335" i="18"/>
  <c r="L336" i="18"/>
  <c r="L337" i="18"/>
  <c r="L338" i="18"/>
  <c r="L339" i="18"/>
  <c r="L340" i="18"/>
  <c r="L341" i="18"/>
  <c r="L342" i="18"/>
  <c r="L343" i="18"/>
  <c r="L344" i="18"/>
  <c r="L345" i="18"/>
  <c r="L346" i="18"/>
  <c r="L347" i="18"/>
  <c r="L348" i="18"/>
  <c r="L349" i="18"/>
  <c r="L350" i="18"/>
  <c r="L351" i="18"/>
  <c r="L352" i="18"/>
  <c r="L353" i="18"/>
  <c r="L355" i="18"/>
  <c r="L320" i="18"/>
  <c r="L321" i="18"/>
  <c r="L322" i="18"/>
  <c r="L323" i="18"/>
  <c r="L324" i="18"/>
  <c r="L325" i="18"/>
  <c r="L326" i="18"/>
  <c r="L327" i="18"/>
  <c r="L329" i="18"/>
  <c r="L298" i="18"/>
  <c r="L299" i="18"/>
  <c r="L300" i="18"/>
  <c r="L301" i="18"/>
  <c r="L302" i="18"/>
  <c r="L303" i="18"/>
  <c r="L304" i="18"/>
  <c r="L305" i="18"/>
  <c r="L306" i="18"/>
  <c r="L307" i="18"/>
  <c r="L308" i="18"/>
  <c r="L309" i="18"/>
  <c r="L310" i="18"/>
  <c r="L311" i="18"/>
  <c r="L312" i="18"/>
  <c r="L313" i="18"/>
  <c r="L314" i="18"/>
  <c r="L316" i="18"/>
  <c r="L285" i="18"/>
  <c r="L286" i="18"/>
  <c r="L287" i="18"/>
  <c r="L288" i="18"/>
  <c r="L289" i="18"/>
  <c r="L290" i="18"/>
  <c r="L291" i="18"/>
  <c r="L292" i="18"/>
  <c r="L294" i="18"/>
  <c r="L278" i="18"/>
  <c r="L279" i="18"/>
  <c r="L280" i="18"/>
  <c r="L282" i="18"/>
  <c r="L397" i="18"/>
  <c r="L403" i="18"/>
  <c r="L404" i="18"/>
  <c r="L405" i="18"/>
  <c r="L407" i="18"/>
  <c r="L411" i="18"/>
  <c r="L412" i="18"/>
  <c r="L413" i="18"/>
  <c r="L414" i="18"/>
  <c r="L415" i="18"/>
  <c r="L416" i="18"/>
  <c r="L417" i="18"/>
  <c r="L418" i="18"/>
  <c r="L419" i="18"/>
  <c r="L420" i="18"/>
  <c r="L421" i="18"/>
  <c r="L422" i="18"/>
  <c r="L423" i="18"/>
  <c r="L424" i="18"/>
  <c r="L425" i="18"/>
  <c r="L426" i="18"/>
  <c r="L427" i="18"/>
  <c r="L428" i="18"/>
  <c r="L429" i="18"/>
  <c r="L430" i="18"/>
  <c r="L431" i="18"/>
  <c r="L432" i="18"/>
  <c r="L433" i="18"/>
  <c r="L434" i="18"/>
  <c r="L435" i="18"/>
  <c r="L436" i="18"/>
  <c r="L437" i="18"/>
  <c r="L438" i="18"/>
  <c r="L439" i="18"/>
  <c r="L440" i="18"/>
  <c r="L441" i="18"/>
  <c r="L442" i="18"/>
  <c r="L443" i="18"/>
  <c r="L444" i="18"/>
  <c r="L447" i="18"/>
  <c r="L453" i="18"/>
  <c r="L454" i="18"/>
  <c r="L455" i="18"/>
  <c r="L456" i="18"/>
  <c r="L457" i="18"/>
  <c r="L458" i="18"/>
  <c r="L459" i="18"/>
  <c r="L460" i="18"/>
  <c r="L461" i="18"/>
  <c r="L462" i="18"/>
  <c r="L463" i="18"/>
  <c r="L464" i="18"/>
  <c r="L465" i="18"/>
  <c r="L466" i="18"/>
  <c r="L467" i="18"/>
  <c r="L468" i="18"/>
  <c r="L469" i="18"/>
  <c r="L470" i="18"/>
  <c r="L471" i="18"/>
  <c r="L472" i="18"/>
  <c r="L473" i="18"/>
  <c r="L474" i="18"/>
  <c r="L475" i="18"/>
  <c r="L476" i="18"/>
  <c r="L477" i="18"/>
  <c r="L478" i="18"/>
  <c r="L479" i="18"/>
  <c r="L480" i="18"/>
  <c r="L481" i="18"/>
  <c r="L482" i="18"/>
  <c r="L483" i="18"/>
  <c r="L484" i="18"/>
  <c r="L485" i="18"/>
  <c r="L486" i="18"/>
  <c r="L489" i="18"/>
  <c r="L495" i="18"/>
  <c r="L496" i="18"/>
  <c r="L497" i="18"/>
  <c r="L498" i="18"/>
  <c r="L499" i="18"/>
  <c r="L500" i="18"/>
  <c r="L501" i="18"/>
  <c r="L502" i="18"/>
  <c r="L503" i="18"/>
  <c r="L504" i="18"/>
  <c r="L505" i="18"/>
  <c r="L506" i="18"/>
  <c r="L507" i="18"/>
  <c r="L508" i="18"/>
  <c r="L509" i="18"/>
  <c r="L510" i="18"/>
  <c r="L511" i="18"/>
  <c r="L512" i="18"/>
  <c r="L513" i="18"/>
  <c r="L514" i="18"/>
  <c r="L515" i="18"/>
  <c r="L516" i="18"/>
  <c r="L517" i="18"/>
  <c r="L518" i="18"/>
  <c r="L519" i="18"/>
  <c r="L520" i="18"/>
  <c r="L521" i="18"/>
  <c r="L522" i="18"/>
  <c r="L523" i="18"/>
  <c r="L524" i="18"/>
  <c r="L525" i="18"/>
  <c r="L526" i="18"/>
  <c r="L527" i="18"/>
  <c r="L528" i="18"/>
  <c r="L531" i="18"/>
  <c r="L533" i="18"/>
  <c r="L623" i="18"/>
  <c r="L624" i="18"/>
  <c r="L625" i="18"/>
  <c r="L626" i="18"/>
  <c r="L627" i="18"/>
  <c r="L628" i="18"/>
  <c r="L629" i="18"/>
  <c r="L630" i="18"/>
  <c r="L631" i="18"/>
  <c r="L632" i="18"/>
  <c r="L633" i="18"/>
  <c r="L634" i="18"/>
  <c r="L635" i="18"/>
  <c r="L636" i="18"/>
  <c r="L637" i="18"/>
  <c r="L638" i="18"/>
  <c r="L639" i="18"/>
  <c r="L640" i="18"/>
  <c r="L641" i="18"/>
  <c r="L642" i="18"/>
  <c r="L643" i="18"/>
  <c r="L644" i="18"/>
  <c r="L645" i="18"/>
  <c r="L646" i="18"/>
  <c r="L647" i="18"/>
  <c r="L648" i="18"/>
  <c r="L649" i="18"/>
  <c r="L650" i="18"/>
  <c r="L651" i="18"/>
  <c r="L652" i="18"/>
  <c r="L653" i="18"/>
  <c r="L654" i="18"/>
  <c r="L655" i="18"/>
  <c r="L656" i="18"/>
  <c r="L659" i="18"/>
  <c r="L597" i="18"/>
  <c r="L598" i="18"/>
  <c r="L599" i="18"/>
  <c r="L600" i="18"/>
  <c r="L601" i="18"/>
  <c r="L602" i="18"/>
  <c r="L603" i="18"/>
  <c r="L604" i="18"/>
  <c r="L605" i="18"/>
  <c r="L606" i="18"/>
  <c r="L607" i="18"/>
  <c r="L608" i="18"/>
  <c r="L609" i="18"/>
  <c r="L610" i="18"/>
  <c r="L611" i="18"/>
  <c r="L612" i="18"/>
  <c r="L613" i="18"/>
  <c r="L614" i="18"/>
  <c r="L615" i="18"/>
  <c r="L616" i="18"/>
  <c r="L617" i="18"/>
  <c r="L619" i="18"/>
  <c r="L584" i="18"/>
  <c r="L585" i="18"/>
  <c r="L586" i="18"/>
  <c r="L587" i="18"/>
  <c r="L588" i="18"/>
  <c r="L589" i="18"/>
  <c r="L590" i="18"/>
  <c r="L591" i="18"/>
  <c r="L593" i="18"/>
  <c r="L562" i="18"/>
  <c r="L563" i="18"/>
  <c r="L564" i="18"/>
  <c r="L565" i="18"/>
  <c r="L566" i="18"/>
  <c r="L567" i="18"/>
  <c r="L568" i="18"/>
  <c r="L569" i="18"/>
  <c r="L570" i="18"/>
  <c r="L571" i="18"/>
  <c r="L572" i="18"/>
  <c r="L573" i="18"/>
  <c r="L574" i="18"/>
  <c r="L575" i="18"/>
  <c r="L576" i="18"/>
  <c r="L577" i="18"/>
  <c r="L578" i="18"/>
  <c r="L580" i="18"/>
  <c r="L549" i="18"/>
  <c r="L550" i="18"/>
  <c r="L551" i="18"/>
  <c r="L552" i="18"/>
  <c r="L553" i="18"/>
  <c r="L554" i="18"/>
  <c r="L555" i="18"/>
  <c r="L556" i="18"/>
  <c r="L558" i="18"/>
  <c r="L542" i="18"/>
  <c r="L543" i="18"/>
  <c r="L544" i="18"/>
  <c r="L546" i="18"/>
  <c r="L661" i="18"/>
  <c r="L667" i="18"/>
  <c r="L668" i="18"/>
  <c r="L669" i="18"/>
  <c r="L671" i="18"/>
  <c r="L675" i="18"/>
  <c r="L676" i="18"/>
  <c r="L677" i="18"/>
  <c r="L678" i="18"/>
  <c r="L679" i="18"/>
  <c r="L680" i="18"/>
  <c r="L681" i="18"/>
  <c r="L682" i="18"/>
  <c r="L683" i="18"/>
  <c r="L684" i="18"/>
  <c r="L685" i="18"/>
  <c r="L686" i="18"/>
  <c r="L687" i="18"/>
  <c r="L688" i="18"/>
  <c r="L689" i="18"/>
  <c r="L690" i="18"/>
  <c r="L691" i="18"/>
  <c r="L692" i="18"/>
  <c r="L693" i="18"/>
  <c r="L694" i="18"/>
  <c r="L695" i="18"/>
  <c r="L696" i="18"/>
  <c r="L697" i="18"/>
  <c r="L698" i="18"/>
  <c r="L699" i="18"/>
  <c r="L700" i="18"/>
  <c r="L701" i="18"/>
  <c r="L702" i="18"/>
  <c r="L703" i="18"/>
  <c r="L704" i="18"/>
  <c r="L705" i="18"/>
  <c r="L706" i="18"/>
  <c r="L707" i="18"/>
  <c r="L708" i="18"/>
  <c r="L711" i="18"/>
  <c r="L717" i="18"/>
  <c r="L718" i="18"/>
  <c r="L719" i="18"/>
  <c r="L720" i="18"/>
  <c r="L721" i="18"/>
  <c r="L722" i="18"/>
  <c r="L723" i="18"/>
  <c r="L724" i="18"/>
  <c r="L725" i="18"/>
  <c r="L726" i="18"/>
  <c r="L727" i="18"/>
  <c r="L728" i="18"/>
  <c r="L729" i="18"/>
  <c r="L730" i="18"/>
  <c r="L731" i="18"/>
  <c r="L732" i="18"/>
  <c r="L733" i="18"/>
  <c r="L734" i="18"/>
  <c r="L735" i="18"/>
  <c r="L736" i="18"/>
  <c r="L737" i="18"/>
  <c r="L738" i="18"/>
  <c r="L739" i="18"/>
  <c r="L740" i="18"/>
  <c r="L741" i="18"/>
  <c r="L742" i="18"/>
  <c r="L743" i="18"/>
  <c r="L744" i="18"/>
  <c r="L745" i="18"/>
  <c r="L746" i="18"/>
  <c r="L747" i="18"/>
  <c r="L748" i="18"/>
  <c r="L749" i="18"/>
  <c r="L750" i="18"/>
  <c r="L753" i="18"/>
  <c r="L759" i="18"/>
  <c r="L760" i="18"/>
  <c r="L761" i="18"/>
  <c r="L762" i="18"/>
  <c r="L763" i="18"/>
  <c r="L764" i="18"/>
  <c r="L765" i="18"/>
  <c r="L766" i="18"/>
  <c r="L767" i="18"/>
  <c r="L768" i="18"/>
  <c r="L769" i="18"/>
  <c r="L770" i="18"/>
  <c r="L771" i="18"/>
  <c r="L772" i="18"/>
  <c r="L773" i="18"/>
  <c r="L774" i="18"/>
  <c r="L775" i="18"/>
  <c r="L776" i="18"/>
  <c r="L777" i="18"/>
  <c r="L778" i="18"/>
  <c r="L779" i="18"/>
  <c r="L780" i="18"/>
  <c r="L781" i="18"/>
  <c r="L782" i="18"/>
  <c r="L783" i="18"/>
  <c r="L784" i="18"/>
  <c r="L785" i="18"/>
  <c r="L786" i="18"/>
  <c r="L787" i="18"/>
  <c r="L788" i="18"/>
  <c r="L789" i="18"/>
  <c r="L790" i="18"/>
  <c r="L791" i="18"/>
  <c r="L792" i="18"/>
  <c r="L795" i="18"/>
  <c r="L797" i="18"/>
  <c r="L1061" i="18"/>
  <c r="J18" i="1"/>
  <c r="K14" i="19"/>
  <c r="K15" i="19"/>
  <c r="K16" i="19"/>
  <c r="K17" i="19"/>
  <c r="K18" i="19"/>
  <c r="K21" i="19"/>
  <c r="K22" i="19"/>
  <c r="K23" i="19"/>
  <c r="K24" i="19"/>
  <c r="K26" i="19"/>
  <c r="K40" i="19"/>
  <c r="K41" i="19"/>
  <c r="K42" i="19"/>
  <c r="K43" i="19"/>
  <c r="K44" i="19"/>
  <c r="K47" i="19"/>
  <c r="K48" i="19"/>
  <c r="K49" i="19"/>
  <c r="K50" i="19"/>
  <c r="K52" i="19"/>
  <c r="K66" i="19"/>
  <c r="K67" i="19"/>
  <c r="K68" i="19"/>
  <c r="K69" i="19"/>
  <c r="K70" i="19"/>
  <c r="K73" i="19"/>
  <c r="K74" i="19"/>
  <c r="K75" i="19"/>
  <c r="K76" i="19"/>
  <c r="K78" i="19"/>
  <c r="K104" i="19"/>
  <c r="J19" i="1"/>
  <c r="J21" i="1"/>
  <c r="J23" i="1"/>
  <c r="H178" i="21"/>
  <c r="K29" i="19"/>
  <c r="H181" i="21"/>
  <c r="K55" i="19"/>
  <c r="H184" i="21"/>
  <c r="K81" i="19"/>
  <c r="K107" i="19"/>
  <c r="J25" i="1"/>
  <c r="J29" i="1"/>
  <c r="J30" i="1"/>
  <c r="J34" i="1"/>
  <c r="J36" i="1"/>
  <c r="J40" i="1"/>
  <c r="H189" i="21"/>
  <c r="M944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4" i="13"/>
  <c r="M869" i="13"/>
  <c r="M870" i="13"/>
  <c r="M871" i="13"/>
  <c r="M872" i="13"/>
  <c r="M873" i="13"/>
  <c r="M874" i="13"/>
  <c r="M875" i="13"/>
  <c r="M876" i="13"/>
  <c r="M878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5" i="13"/>
  <c r="M835" i="13"/>
  <c r="M836" i="13"/>
  <c r="M837" i="13"/>
  <c r="M838" i="13"/>
  <c r="M839" i="13"/>
  <c r="M840" i="13"/>
  <c r="M841" i="13"/>
  <c r="M843" i="13"/>
  <c r="M827" i="13"/>
  <c r="M828" i="13"/>
  <c r="M829" i="13"/>
  <c r="M831" i="13"/>
  <c r="M946" i="13"/>
  <c r="M954" i="13"/>
  <c r="M955" i="13"/>
  <c r="M956" i="13"/>
  <c r="M958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7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40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3" i="13"/>
  <c r="M1087" i="13"/>
  <c r="M948" i="13"/>
  <c r="M999" i="13"/>
  <c r="M1042" i="13"/>
  <c r="M1085" i="13"/>
  <c r="M1089" i="13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7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6" i="14"/>
  <c r="M851" i="14"/>
  <c r="M852" i="14"/>
  <c r="M853" i="14"/>
  <c r="M854" i="14"/>
  <c r="M855" i="14"/>
  <c r="M856" i="14"/>
  <c r="M857" i="14"/>
  <c r="M858" i="14"/>
  <c r="M860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7" i="14"/>
  <c r="M817" i="14"/>
  <c r="M818" i="14"/>
  <c r="M819" i="14"/>
  <c r="M820" i="14"/>
  <c r="M821" i="14"/>
  <c r="M822" i="14"/>
  <c r="M823" i="14"/>
  <c r="M825" i="14"/>
  <c r="M809" i="14"/>
  <c r="M810" i="14"/>
  <c r="M811" i="14"/>
  <c r="M813" i="14"/>
  <c r="M929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9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1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3" i="14"/>
  <c r="M1065" i="14"/>
  <c r="L137" i="15"/>
  <c r="L138" i="15"/>
  <c r="L139" i="15"/>
  <c r="L140" i="15"/>
  <c r="L141" i="15"/>
  <c r="L142" i="15"/>
  <c r="L143" i="15"/>
  <c r="L144" i="15"/>
  <c r="L145" i="15"/>
  <c r="L146" i="15"/>
  <c r="L147" i="15"/>
  <c r="L149" i="15"/>
  <c r="L154" i="15"/>
  <c r="L155" i="15"/>
  <c r="L156" i="15"/>
  <c r="L157" i="15"/>
  <c r="L158" i="15"/>
  <c r="L159" i="15"/>
  <c r="L160" i="15"/>
  <c r="L161" i="15"/>
  <c r="L162" i="15"/>
  <c r="L164" i="15"/>
  <c r="L167" i="15"/>
  <c r="K38" i="1"/>
  <c r="M32" i="20"/>
  <c r="K13" i="1"/>
  <c r="M677" i="17"/>
  <c r="K17" i="1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31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1" i="18"/>
  <c r="M56" i="18"/>
  <c r="M57" i="18"/>
  <c r="M58" i="18"/>
  <c r="M59" i="18"/>
  <c r="M60" i="18"/>
  <c r="M61" i="18"/>
  <c r="M62" i="18"/>
  <c r="M63" i="18"/>
  <c r="M65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2" i="18"/>
  <c r="M21" i="18"/>
  <c r="M22" i="18"/>
  <c r="M23" i="18"/>
  <c r="M24" i="18"/>
  <c r="M25" i="18"/>
  <c r="M26" i="18"/>
  <c r="M27" i="18"/>
  <c r="M28" i="18"/>
  <c r="M30" i="18"/>
  <c r="M14" i="18"/>
  <c r="M15" i="18"/>
  <c r="M16" i="18"/>
  <c r="M18" i="18"/>
  <c r="M133" i="18"/>
  <c r="M139" i="18"/>
  <c r="M140" i="18"/>
  <c r="M141" i="18"/>
  <c r="M143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3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5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7" i="18"/>
  <c r="M269" i="18"/>
  <c r="M359" i="18"/>
  <c r="M360" i="18"/>
  <c r="M361" i="18"/>
  <c r="M362" i="18"/>
  <c r="M363" i="18"/>
  <c r="M364" i="18"/>
  <c r="M365" i="18"/>
  <c r="M366" i="18"/>
  <c r="M367" i="18"/>
  <c r="M368" i="18"/>
  <c r="M369" i="18"/>
  <c r="M370" i="18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5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5" i="18"/>
  <c r="M320" i="18"/>
  <c r="M321" i="18"/>
  <c r="M322" i="18"/>
  <c r="M323" i="18"/>
  <c r="M324" i="18"/>
  <c r="M325" i="18"/>
  <c r="M326" i="18"/>
  <c r="M327" i="18"/>
  <c r="M329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6" i="18"/>
  <c r="M285" i="18"/>
  <c r="M286" i="18"/>
  <c r="M287" i="18"/>
  <c r="M288" i="18"/>
  <c r="M289" i="18"/>
  <c r="M290" i="18"/>
  <c r="M291" i="18"/>
  <c r="M292" i="18"/>
  <c r="M294" i="18"/>
  <c r="M278" i="18"/>
  <c r="M279" i="18"/>
  <c r="M280" i="18"/>
  <c r="M282" i="18"/>
  <c r="M397" i="18"/>
  <c r="M403" i="18"/>
  <c r="M404" i="18"/>
  <c r="M405" i="18"/>
  <c r="M407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7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476" i="18"/>
  <c r="M477" i="18"/>
  <c r="M478" i="18"/>
  <c r="M479" i="18"/>
  <c r="M480" i="18"/>
  <c r="M481" i="18"/>
  <c r="M482" i="18"/>
  <c r="M483" i="18"/>
  <c r="M484" i="18"/>
  <c r="M485" i="18"/>
  <c r="M486" i="18"/>
  <c r="M489" i="18"/>
  <c r="M495" i="18"/>
  <c r="M496" i="18"/>
  <c r="M497" i="18"/>
  <c r="M498" i="18"/>
  <c r="M499" i="18"/>
  <c r="M500" i="18"/>
  <c r="M501" i="18"/>
  <c r="M502" i="18"/>
  <c r="M503" i="18"/>
  <c r="M504" i="18"/>
  <c r="M505" i="18"/>
  <c r="M506" i="18"/>
  <c r="M507" i="18"/>
  <c r="M508" i="18"/>
  <c r="M509" i="18"/>
  <c r="M510" i="18"/>
  <c r="M511" i="18"/>
  <c r="M512" i="18"/>
  <c r="M513" i="18"/>
  <c r="M514" i="18"/>
  <c r="M515" i="18"/>
  <c r="M516" i="18"/>
  <c r="M517" i="18"/>
  <c r="M518" i="18"/>
  <c r="M519" i="18"/>
  <c r="M520" i="18"/>
  <c r="M521" i="18"/>
  <c r="M522" i="18"/>
  <c r="M523" i="18"/>
  <c r="M524" i="18"/>
  <c r="M525" i="18"/>
  <c r="M526" i="18"/>
  <c r="M527" i="18"/>
  <c r="M528" i="18"/>
  <c r="M531" i="18"/>
  <c r="M533" i="18"/>
  <c r="M623" i="18"/>
  <c r="M624" i="18"/>
  <c r="M625" i="18"/>
  <c r="M626" i="18"/>
  <c r="M627" i="18"/>
  <c r="M628" i="18"/>
  <c r="M629" i="18"/>
  <c r="M630" i="18"/>
  <c r="M631" i="18"/>
  <c r="M632" i="18"/>
  <c r="M633" i="18"/>
  <c r="M634" i="18"/>
  <c r="M635" i="18"/>
  <c r="M636" i="18"/>
  <c r="M637" i="18"/>
  <c r="M638" i="18"/>
  <c r="M639" i="18"/>
  <c r="M640" i="18"/>
  <c r="M641" i="18"/>
  <c r="M642" i="18"/>
  <c r="M643" i="18"/>
  <c r="M644" i="18"/>
  <c r="M645" i="18"/>
  <c r="M646" i="18"/>
  <c r="M647" i="18"/>
  <c r="M648" i="18"/>
  <c r="M649" i="18"/>
  <c r="M650" i="18"/>
  <c r="M651" i="18"/>
  <c r="M652" i="18"/>
  <c r="M653" i="18"/>
  <c r="M654" i="18"/>
  <c r="M655" i="18"/>
  <c r="M656" i="18"/>
  <c r="M659" i="18"/>
  <c r="M597" i="18"/>
  <c r="M598" i="18"/>
  <c r="M599" i="18"/>
  <c r="M600" i="18"/>
  <c r="M601" i="18"/>
  <c r="M602" i="18"/>
  <c r="M603" i="18"/>
  <c r="M604" i="18"/>
  <c r="M605" i="18"/>
  <c r="M606" i="18"/>
  <c r="M607" i="18"/>
  <c r="M608" i="18"/>
  <c r="M609" i="18"/>
  <c r="M610" i="18"/>
  <c r="M611" i="18"/>
  <c r="M612" i="18"/>
  <c r="M613" i="18"/>
  <c r="M614" i="18"/>
  <c r="M615" i="18"/>
  <c r="M616" i="18"/>
  <c r="M617" i="18"/>
  <c r="M619" i="18"/>
  <c r="M584" i="18"/>
  <c r="M585" i="18"/>
  <c r="M586" i="18"/>
  <c r="M587" i="18"/>
  <c r="M588" i="18"/>
  <c r="M589" i="18"/>
  <c r="M590" i="18"/>
  <c r="M591" i="18"/>
  <c r="M593" i="18"/>
  <c r="M562" i="18"/>
  <c r="M563" i="18"/>
  <c r="M564" i="18"/>
  <c r="M565" i="18"/>
  <c r="M566" i="18"/>
  <c r="M567" i="18"/>
  <c r="M568" i="18"/>
  <c r="M569" i="18"/>
  <c r="M570" i="18"/>
  <c r="M571" i="18"/>
  <c r="M572" i="18"/>
  <c r="M573" i="18"/>
  <c r="M574" i="18"/>
  <c r="M575" i="18"/>
  <c r="M576" i="18"/>
  <c r="M577" i="18"/>
  <c r="M578" i="18"/>
  <c r="M580" i="18"/>
  <c r="M549" i="18"/>
  <c r="M550" i="18"/>
  <c r="M551" i="18"/>
  <c r="M552" i="18"/>
  <c r="M553" i="18"/>
  <c r="M554" i="18"/>
  <c r="M555" i="18"/>
  <c r="M556" i="18"/>
  <c r="M558" i="18"/>
  <c r="M542" i="18"/>
  <c r="M543" i="18"/>
  <c r="M544" i="18"/>
  <c r="M546" i="18"/>
  <c r="M661" i="18"/>
  <c r="M667" i="18"/>
  <c r="M668" i="18"/>
  <c r="M669" i="18"/>
  <c r="M671" i="18"/>
  <c r="M675" i="18"/>
  <c r="M676" i="18"/>
  <c r="M677" i="18"/>
  <c r="M678" i="18"/>
  <c r="M679" i="18"/>
  <c r="M680" i="18"/>
  <c r="M681" i="18"/>
  <c r="M682" i="18"/>
  <c r="M683" i="18"/>
  <c r="M684" i="18"/>
  <c r="M685" i="18"/>
  <c r="M686" i="18"/>
  <c r="M687" i="18"/>
  <c r="M688" i="18"/>
  <c r="M689" i="18"/>
  <c r="M690" i="18"/>
  <c r="M691" i="18"/>
  <c r="M692" i="18"/>
  <c r="M693" i="18"/>
  <c r="M694" i="18"/>
  <c r="M695" i="18"/>
  <c r="M696" i="18"/>
  <c r="M697" i="18"/>
  <c r="M698" i="18"/>
  <c r="M699" i="18"/>
  <c r="M700" i="18"/>
  <c r="M701" i="18"/>
  <c r="M702" i="18"/>
  <c r="M703" i="18"/>
  <c r="M704" i="18"/>
  <c r="M705" i="18"/>
  <c r="M706" i="18"/>
  <c r="M707" i="18"/>
  <c r="M708" i="18"/>
  <c r="M711" i="18"/>
  <c r="M717" i="18"/>
  <c r="M718" i="18"/>
  <c r="M719" i="18"/>
  <c r="M720" i="18"/>
  <c r="M721" i="18"/>
  <c r="M722" i="18"/>
  <c r="M723" i="18"/>
  <c r="M724" i="18"/>
  <c r="M725" i="18"/>
  <c r="M726" i="18"/>
  <c r="M727" i="18"/>
  <c r="M728" i="18"/>
  <c r="M729" i="18"/>
  <c r="M730" i="18"/>
  <c r="M731" i="18"/>
  <c r="M732" i="18"/>
  <c r="M733" i="18"/>
  <c r="M734" i="18"/>
  <c r="M735" i="18"/>
  <c r="M736" i="18"/>
  <c r="M737" i="18"/>
  <c r="M738" i="18"/>
  <c r="M739" i="18"/>
  <c r="M740" i="18"/>
  <c r="M741" i="18"/>
  <c r="M742" i="18"/>
  <c r="M743" i="18"/>
  <c r="M744" i="18"/>
  <c r="M745" i="18"/>
  <c r="M746" i="18"/>
  <c r="M747" i="18"/>
  <c r="M748" i="18"/>
  <c r="M749" i="18"/>
  <c r="M750" i="18"/>
  <c r="M753" i="18"/>
  <c r="M759" i="18"/>
  <c r="M760" i="18"/>
  <c r="M761" i="18"/>
  <c r="M762" i="18"/>
  <c r="M763" i="18"/>
  <c r="M764" i="18"/>
  <c r="M765" i="18"/>
  <c r="M766" i="18"/>
  <c r="M767" i="18"/>
  <c r="M768" i="18"/>
  <c r="M769" i="18"/>
  <c r="M770" i="18"/>
  <c r="M771" i="18"/>
  <c r="M772" i="18"/>
  <c r="M773" i="18"/>
  <c r="M774" i="18"/>
  <c r="M775" i="18"/>
  <c r="M776" i="18"/>
  <c r="M777" i="18"/>
  <c r="M778" i="18"/>
  <c r="M779" i="18"/>
  <c r="M780" i="18"/>
  <c r="M781" i="18"/>
  <c r="M782" i="18"/>
  <c r="M783" i="18"/>
  <c r="M784" i="18"/>
  <c r="M785" i="18"/>
  <c r="M786" i="18"/>
  <c r="M787" i="18"/>
  <c r="M788" i="18"/>
  <c r="M789" i="18"/>
  <c r="M790" i="18"/>
  <c r="M791" i="18"/>
  <c r="M792" i="18"/>
  <c r="M795" i="18"/>
  <c r="M797" i="18"/>
  <c r="M1061" i="18"/>
  <c r="K18" i="1"/>
  <c r="L14" i="19"/>
  <c r="L15" i="19"/>
  <c r="L16" i="19"/>
  <c r="L17" i="19"/>
  <c r="L18" i="19"/>
  <c r="L21" i="19"/>
  <c r="L22" i="19"/>
  <c r="L23" i="19"/>
  <c r="L24" i="19"/>
  <c r="L26" i="19"/>
  <c r="L40" i="19"/>
  <c r="L41" i="19"/>
  <c r="L42" i="19"/>
  <c r="L43" i="19"/>
  <c r="L44" i="19"/>
  <c r="L47" i="19"/>
  <c r="L48" i="19"/>
  <c r="L49" i="19"/>
  <c r="L50" i="19"/>
  <c r="L52" i="19"/>
  <c r="L66" i="19"/>
  <c r="L67" i="19"/>
  <c r="L68" i="19"/>
  <c r="L69" i="19"/>
  <c r="L70" i="19"/>
  <c r="L73" i="19"/>
  <c r="L74" i="19"/>
  <c r="L75" i="19"/>
  <c r="L76" i="19"/>
  <c r="L78" i="19"/>
  <c r="L104" i="19"/>
  <c r="K19" i="1"/>
  <c r="K21" i="1"/>
  <c r="K23" i="1"/>
  <c r="I178" i="21"/>
  <c r="L29" i="19"/>
  <c r="I181" i="21"/>
  <c r="L55" i="19"/>
  <c r="I184" i="21"/>
  <c r="L81" i="19"/>
  <c r="L107" i="19"/>
  <c r="K25" i="1"/>
  <c r="K29" i="1"/>
  <c r="K30" i="1"/>
  <c r="K34" i="1"/>
  <c r="K36" i="1"/>
  <c r="K40" i="1"/>
  <c r="I189" i="21"/>
  <c r="N944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4" i="13"/>
  <c r="N869" i="13"/>
  <c r="N870" i="13"/>
  <c r="N871" i="13"/>
  <c r="N872" i="13"/>
  <c r="N873" i="13"/>
  <c r="N874" i="13"/>
  <c r="N875" i="13"/>
  <c r="N876" i="13"/>
  <c r="N878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5" i="13"/>
  <c r="N835" i="13"/>
  <c r="N836" i="13"/>
  <c r="N837" i="13"/>
  <c r="N838" i="13"/>
  <c r="N839" i="13"/>
  <c r="N840" i="13"/>
  <c r="N841" i="13"/>
  <c r="N843" i="13"/>
  <c r="N827" i="13"/>
  <c r="N828" i="13"/>
  <c r="N829" i="13"/>
  <c r="N831" i="13"/>
  <c r="N946" i="13"/>
  <c r="N954" i="13"/>
  <c r="N955" i="13"/>
  <c r="N956" i="13"/>
  <c r="N958" i="13"/>
  <c r="N962" i="13"/>
  <c r="N963" i="13"/>
  <c r="N964" i="13"/>
  <c r="N965" i="13"/>
  <c r="N966" i="13"/>
  <c r="N967" i="13"/>
  <c r="N968" i="13"/>
  <c r="N969" i="13"/>
  <c r="N970" i="13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N985" i="13"/>
  <c r="N986" i="13"/>
  <c r="N987" i="13"/>
  <c r="N988" i="13"/>
  <c r="N989" i="13"/>
  <c r="N990" i="13"/>
  <c r="N991" i="13"/>
  <c r="N992" i="13"/>
  <c r="N993" i="13"/>
  <c r="N994" i="13"/>
  <c r="N995" i="13"/>
  <c r="N997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40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N1081" i="13"/>
  <c r="N1083" i="13"/>
  <c r="N1087" i="13"/>
  <c r="N948" i="13"/>
  <c r="N999" i="13"/>
  <c r="N1042" i="13"/>
  <c r="N1085" i="13"/>
  <c r="N1089" i="13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7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6" i="14"/>
  <c r="N851" i="14"/>
  <c r="N852" i="14"/>
  <c r="N853" i="14"/>
  <c r="N854" i="14"/>
  <c r="N855" i="14"/>
  <c r="N856" i="14"/>
  <c r="N857" i="14"/>
  <c r="N858" i="14"/>
  <c r="N860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7" i="14"/>
  <c r="N817" i="14"/>
  <c r="N818" i="14"/>
  <c r="N819" i="14"/>
  <c r="N820" i="14"/>
  <c r="N821" i="14"/>
  <c r="N822" i="14"/>
  <c r="N823" i="14"/>
  <c r="N825" i="14"/>
  <c r="N809" i="14"/>
  <c r="N810" i="14"/>
  <c r="N811" i="14"/>
  <c r="N813" i="14"/>
  <c r="N929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9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1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3" i="14"/>
  <c r="N1065" i="14"/>
  <c r="M137" i="15"/>
  <c r="M138" i="15"/>
  <c r="M139" i="15"/>
  <c r="M140" i="15"/>
  <c r="M141" i="15"/>
  <c r="M142" i="15"/>
  <c r="M143" i="15"/>
  <c r="M144" i="15"/>
  <c r="M145" i="15"/>
  <c r="M146" i="15"/>
  <c r="M147" i="15"/>
  <c r="M149" i="15"/>
  <c r="M154" i="15"/>
  <c r="M155" i="15"/>
  <c r="M156" i="15"/>
  <c r="M157" i="15"/>
  <c r="M158" i="15"/>
  <c r="M159" i="15"/>
  <c r="M160" i="15"/>
  <c r="M161" i="15"/>
  <c r="M162" i="15"/>
  <c r="M164" i="15"/>
  <c r="M167" i="15"/>
  <c r="L38" i="1"/>
  <c r="N32" i="20"/>
  <c r="L13" i="1"/>
  <c r="N677" i="17"/>
  <c r="L17" i="1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31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1" i="18"/>
  <c r="N56" i="18"/>
  <c r="N57" i="18"/>
  <c r="N58" i="18"/>
  <c r="N59" i="18"/>
  <c r="N60" i="18"/>
  <c r="N61" i="18"/>
  <c r="N62" i="18"/>
  <c r="N63" i="18"/>
  <c r="N65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2" i="18"/>
  <c r="N21" i="18"/>
  <c r="N22" i="18"/>
  <c r="N23" i="18"/>
  <c r="N24" i="18"/>
  <c r="N25" i="18"/>
  <c r="N26" i="18"/>
  <c r="N27" i="18"/>
  <c r="N28" i="18"/>
  <c r="N30" i="18"/>
  <c r="N14" i="18"/>
  <c r="N15" i="18"/>
  <c r="N16" i="18"/>
  <c r="N18" i="18"/>
  <c r="N133" i="18"/>
  <c r="N139" i="18"/>
  <c r="N140" i="18"/>
  <c r="N141" i="18"/>
  <c r="N143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N160" i="18"/>
  <c r="N161" i="18"/>
  <c r="N162" i="18"/>
  <c r="N163" i="18"/>
  <c r="N164" i="18"/>
  <c r="N165" i="18"/>
  <c r="N166" i="18"/>
  <c r="N167" i="18"/>
  <c r="N168" i="18"/>
  <c r="N169" i="18"/>
  <c r="N170" i="18"/>
  <c r="N171" i="18"/>
  <c r="N172" i="18"/>
  <c r="N173" i="18"/>
  <c r="N174" i="18"/>
  <c r="N175" i="18"/>
  <c r="N176" i="18"/>
  <c r="N177" i="18"/>
  <c r="N178" i="18"/>
  <c r="N179" i="18"/>
  <c r="N180" i="18"/>
  <c r="N183" i="18"/>
  <c r="N189" i="18"/>
  <c r="N190" i="18"/>
  <c r="N191" i="18"/>
  <c r="N192" i="18"/>
  <c r="N193" i="18"/>
  <c r="N194" i="18"/>
  <c r="N195" i="18"/>
  <c r="N196" i="18"/>
  <c r="N197" i="18"/>
  <c r="N198" i="18"/>
  <c r="N199" i="18"/>
  <c r="N200" i="18"/>
  <c r="N201" i="18"/>
  <c r="N202" i="18"/>
  <c r="N203" i="18"/>
  <c r="N204" i="18"/>
  <c r="N205" i="18"/>
  <c r="N206" i="18"/>
  <c r="N207" i="18"/>
  <c r="N208" i="18"/>
  <c r="N209" i="18"/>
  <c r="N210" i="18"/>
  <c r="N211" i="18"/>
  <c r="N212" i="18"/>
  <c r="N213" i="18"/>
  <c r="N214" i="18"/>
  <c r="N215" i="18"/>
  <c r="N216" i="18"/>
  <c r="N217" i="18"/>
  <c r="N218" i="18"/>
  <c r="N219" i="18"/>
  <c r="N220" i="18"/>
  <c r="N221" i="18"/>
  <c r="N222" i="18"/>
  <c r="N225" i="18"/>
  <c r="N231" i="18"/>
  <c r="N232" i="18"/>
  <c r="N233" i="18"/>
  <c r="N234" i="18"/>
  <c r="N235" i="18"/>
  <c r="N236" i="18"/>
  <c r="N237" i="18"/>
  <c r="N238" i="18"/>
  <c r="N239" i="18"/>
  <c r="N240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4" i="18"/>
  <c r="N255" i="18"/>
  <c r="N256" i="18"/>
  <c r="N257" i="18"/>
  <c r="N258" i="18"/>
  <c r="N259" i="18"/>
  <c r="N260" i="18"/>
  <c r="N261" i="18"/>
  <c r="N262" i="18"/>
  <c r="N263" i="18"/>
  <c r="N264" i="18"/>
  <c r="N267" i="18"/>
  <c r="N269" i="18"/>
  <c r="N359" i="18"/>
  <c r="N360" i="18"/>
  <c r="N361" i="18"/>
  <c r="N362" i="18"/>
  <c r="N363" i="18"/>
  <c r="N364" i="18"/>
  <c r="N365" i="18"/>
  <c r="N366" i="18"/>
  <c r="N367" i="18"/>
  <c r="N368" i="18"/>
  <c r="N369" i="18"/>
  <c r="N370" i="18"/>
  <c r="N371" i="18"/>
  <c r="N372" i="18"/>
  <c r="N373" i="18"/>
  <c r="N374" i="18"/>
  <c r="N375" i="18"/>
  <c r="N376" i="18"/>
  <c r="N377" i="18"/>
  <c r="N378" i="18"/>
  <c r="N379" i="18"/>
  <c r="N380" i="18"/>
  <c r="N381" i="18"/>
  <c r="N382" i="18"/>
  <c r="N383" i="18"/>
  <c r="N384" i="18"/>
  <c r="N385" i="18"/>
  <c r="N386" i="18"/>
  <c r="N387" i="18"/>
  <c r="N388" i="18"/>
  <c r="N389" i="18"/>
  <c r="N390" i="18"/>
  <c r="N391" i="18"/>
  <c r="N392" i="18"/>
  <c r="N395" i="18"/>
  <c r="N333" i="18"/>
  <c r="N334" i="18"/>
  <c r="N335" i="18"/>
  <c r="N336" i="18"/>
  <c r="N337" i="18"/>
  <c r="N338" i="18"/>
  <c r="N339" i="18"/>
  <c r="N340" i="18"/>
  <c r="N341" i="18"/>
  <c r="N342" i="18"/>
  <c r="N343" i="18"/>
  <c r="N344" i="18"/>
  <c r="N345" i="18"/>
  <c r="N346" i="18"/>
  <c r="N347" i="18"/>
  <c r="N348" i="18"/>
  <c r="N349" i="18"/>
  <c r="N350" i="18"/>
  <c r="N351" i="18"/>
  <c r="N352" i="18"/>
  <c r="N353" i="18"/>
  <c r="N355" i="18"/>
  <c r="N320" i="18"/>
  <c r="N321" i="18"/>
  <c r="N322" i="18"/>
  <c r="N323" i="18"/>
  <c r="N324" i="18"/>
  <c r="N325" i="18"/>
  <c r="N326" i="18"/>
  <c r="N327" i="18"/>
  <c r="N329" i="18"/>
  <c r="N298" i="18"/>
  <c r="N299" i="18"/>
  <c r="N300" i="18"/>
  <c r="N301" i="18"/>
  <c r="N302" i="18"/>
  <c r="N303" i="18"/>
  <c r="N304" i="18"/>
  <c r="N305" i="18"/>
  <c r="N306" i="18"/>
  <c r="N307" i="18"/>
  <c r="N308" i="18"/>
  <c r="N309" i="18"/>
  <c r="N310" i="18"/>
  <c r="N311" i="18"/>
  <c r="N312" i="18"/>
  <c r="N313" i="18"/>
  <c r="N314" i="18"/>
  <c r="N316" i="18"/>
  <c r="N285" i="18"/>
  <c r="N286" i="18"/>
  <c r="N287" i="18"/>
  <c r="N288" i="18"/>
  <c r="N289" i="18"/>
  <c r="N290" i="18"/>
  <c r="N291" i="18"/>
  <c r="N292" i="18"/>
  <c r="N294" i="18"/>
  <c r="N278" i="18"/>
  <c r="N279" i="18"/>
  <c r="N280" i="18"/>
  <c r="N282" i="18"/>
  <c r="N397" i="18"/>
  <c r="N403" i="18"/>
  <c r="N404" i="18"/>
  <c r="N405" i="18"/>
  <c r="N407" i="18"/>
  <c r="N411" i="18"/>
  <c r="N412" i="18"/>
  <c r="N413" i="18"/>
  <c r="N414" i="18"/>
  <c r="N415" i="18"/>
  <c r="N416" i="18"/>
  <c r="N417" i="18"/>
  <c r="N418" i="18"/>
  <c r="N419" i="18"/>
  <c r="N420" i="18"/>
  <c r="N421" i="18"/>
  <c r="N422" i="18"/>
  <c r="N423" i="18"/>
  <c r="N424" i="18"/>
  <c r="N425" i="18"/>
  <c r="N426" i="18"/>
  <c r="N427" i="18"/>
  <c r="N428" i="18"/>
  <c r="N429" i="18"/>
  <c r="N430" i="18"/>
  <c r="N431" i="18"/>
  <c r="N432" i="18"/>
  <c r="N433" i="18"/>
  <c r="N434" i="18"/>
  <c r="N435" i="18"/>
  <c r="N436" i="18"/>
  <c r="N437" i="18"/>
  <c r="N438" i="18"/>
  <c r="N439" i="18"/>
  <c r="N440" i="18"/>
  <c r="N441" i="18"/>
  <c r="N442" i="18"/>
  <c r="N443" i="18"/>
  <c r="N444" i="18"/>
  <c r="N447" i="18"/>
  <c r="N453" i="18"/>
  <c r="N454" i="18"/>
  <c r="N455" i="18"/>
  <c r="N456" i="18"/>
  <c r="N457" i="18"/>
  <c r="N458" i="18"/>
  <c r="N459" i="18"/>
  <c r="N460" i="18"/>
  <c r="N461" i="18"/>
  <c r="N462" i="18"/>
  <c r="N463" i="18"/>
  <c r="N464" i="18"/>
  <c r="N465" i="18"/>
  <c r="N466" i="18"/>
  <c r="N467" i="18"/>
  <c r="N468" i="18"/>
  <c r="N469" i="18"/>
  <c r="N470" i="18"/>
  <c r="N471" i="18"/>
  <c r="N472" i="18"/>
  <c r="N473" i="18"/>
  <c r="N474" i="18"/>
  <c r="N475" i="18"/>
  <c r="N476" i="18"/>
  <c r="N477" i="18"/>
  <c r="N478" i="18"/>
  <c r="N479" i="18"/>
  <c r="N480" i="18"/>
  <c r="N481" i="18"/>
  <c r="N482" i="18"/>
  <c r="N483" i="18"/>
  <c r="N484" i="18"/>
  <c r="N485" i="18"/>
  <c r="N486" i="18"/>
  <c r="N489" i="18"/>
  <c r="N495" i="18"/>
  <c r="N496" i="18"/>
  <c r="N497" i="18"/>
  <c r="N498" i="18"/>
  <c r="N499" i="18"/>
  <c r="N500" i="18"/>
  <c r="N501" i="18"/>
  <c r="N502" i="18"/>
  <c r="N503" i="18"/>
  <c r="N504" i="18"/>
  <c r="N505" i="18"/>
  <c r="N506" i="18"/>
  <c r="N507" i="18"/>
  <c r="N508" i="18"/>
  <c r="N509" i="18"/>
  <c r="N510" i="18"/>
  <c r="N511" i="18"/>
  <c r="N512" i="18"/>
  <c r="N513" i="18"/>
  <c r="N514" i="18"/>
  <c r="N515" i="18"/>
  <c r="N516" i="18"/>
  <c r="N517" i="18"/>
  <c r="N518" i="18"/>
  <c r="N519" i="18"/>
  <c r="N520" i="18"/>
  <c r="N521" i="18"/>
  <c r="N522" i="18"/>
  <c r="N523" i="18"/>
  <c r="N524" i="18"/>
  <c r="N525" i="18"/>
  <c r="N526" i="18"/>
  <c r="N527" i="18"/>
  <c r="N528" i="18"/>
  <c r="N531" i="18"/>
  <c r="N533" i="18"/>
  <c r="N623" i="18"/>
  <c r="N624" i="18"/>
  <c r="N625" i="18"/>
  <c r="N626" i="18"/>
  <c r="N627" i="18"/>
  <c r="N628" i="18"/>
  <c r="N629" i="18"/>
  <c r="N630" i="18"/>
  <c r="N631" i="18"/>
  <c r="N632" i="18"/>
  <c r="N633" i="18"/>
  <c r="N634" i="18"/>
  <c r="N635" i="18"/>
  <c r="N636" i="18"/>
  <c r="N637" i="18"/>
  <c r="N638" i="18"/>
  <c r="N639" i="18"/>
  <c r="N640" i="18"/>
  <c r="N641" i="18"/>
  <c r="N642" i="18"/>
  <c r="N643" i="18"/>
  <c r="N644" i="18"/>
  <c r="N645" i="18"/>
  <c r="N646" i="18"/>
  <c r="N647" i="18"/>
  <c r="N648" i="18"/>
  <c r="N649" i="18"/>
  <c r="N650" i="18"/>
  <c r="N651" i="18"/>
  <c r="N652" i="18"/>
  <c r="N653" i="18"/>
  <c r="N654" i="18"/>
  <c r="N655" i="18"/>
  <c r="N656" i="18"/>
  <c r="N659" i="18"/>
  <c r="N597" i="18"/>
  <c r="N598" i="18"/>
  <c r="N599" i="18"/>
  <c r="N600" i="18"/>
  <c r="N601" i="18"/>
  <c r="N602" i="18"/>
  <c r="N603" i="18"/>
  <c r="N604" i="18"/>
  <c r="N605" i="18"/>
  <c r="N606" i="18"/>
  <c r="N607" i="18"/>
  <c r="N608" i="18"/>
  <c r="N609" i="18"/>
  <c r="N610" i="18"/>
  <c r="N611" i="18"/>
  <c r="N612" i="18"/>
  <c r="N613" i="18"/>
  <c r="N614" i="18"/>
  <c r="N615" i="18"/>
  <c r="N616" i="18"/>
  <c r="N617" i="18"/>
  <c r="N619" i="18"/>
  <c r="N584" i="18"/>
  <c r="N585" i="18"/>
  <c r="N586" i="18"/>
  <c r="N587" i="18"/>
  <c r="N588" i="18"/>
  <c r="N589" i="18"/>
  <c r="N590" i="18"/>
  <c r="N591" i="18"/>
  <c r="N593" i="18"/>
  <c r="N562" i="18"/>
  <c r="N563" i="18"/>
  <c r="N564" i="18"/>
  <c r="N565" i="18"/>
  <c r="N566" i="18"/>
  <c r="N567" i="18"/>
  <c r="N568" i="18"/>
  <c r="N569" i="18"/>
  <c r="N570" i="18"/>
  <c r="N571" i="18"/>
  <c r="N572" i="18"/>
  <c r="N573" i="18"/>
  <c r="N574" i="18"/>
  <c r="N575" i="18"/>
  <c r="N576" i="18"/>
  <c r="N577" i="18"/>
  <c r="N578" i="18"/>
  <c r="N580" i="18"/>
  <c r="N549" i="18"/>
  <c r="N550" i="18"/>
  <c r="N551" i="18"/>
  <c r="N552" i="18"/>
  <c r="N553" i="18"/>
  <c r="N554" i="18"/>
  <c r="N555" i="18"/>
  <c r="N556" i="18"/>
  <c r="N558" i="18"/>
  <c r="N542" i="18"/>
  <c r="N543" i="18"/>
  <c r="N544" i="18"/>
  <c r="N546" i="18"/>
  <c r="N661" i="18"/>
  <c r="N667" i="18"/>
  <c r="N668" i="18"/>
  <c r="N669" i="18"/>
  <c r="N671" i="18"/>
  <c r="N675" i="18"/>
  <c r="N676" i="18"/>
  <c r="N677" i="18"/>
  <c r="N678" i="18"/>
  <c r="N679" i="18"/>
  <c r="N680" i="18"/>
  <c r="N681" i="18"/>
  <c r="N682" i="18"/>
  <c r="N683" i="18"/>
  <c r="N684" i="18"/>
  <c r="N685" i="18"/>
  <c r="N686" i="18"/>
  <c r="N687" i="18"/>
  <c r="N688" i="18"/>
  <c r="N689" i="18"/>
  <c r="N690" i="18"/>
  <c r="N691" i="18"/>
  <c r="N692" i="18"/>
  <c r="N693" i="18"/>
  <c r="N694" i="18"/>
  <c r="N695" i="18"/>
  <c r="N696" i="18"/>
  <c r="N697" i="18"/>
  <c r="N698" i="18"/>
  <c r="N699" i="18"/>
  <c r="N700" i="18"/>
  <c r="N701" i="18"/>
  <c r="N702" i="18"/>
  <c r="N703" i="18"/>
  <c r="N704" i="18"/>
  <c r="N705" i="18"/>
  <c r="N706" i="18"/>
  <c r="N707" i="18"/>
  <c r="N708" i="18"/>
  <c r="N711" i="18"/>
  <c r="N717" i="18"/>
  <c r="N718" i="18"/>
  <c r="N719" i="18"/>
  <c r="N720" i="18"/>
  <c r="N721" i="18"/>
  <c r="N722" i="18"/>
  <c r="N723" i="18"/>
  <c r="N724" i="18"/>
  <c r="N725" i="18"/>
  <c r="N726" i="18"/>
  <c r="N727" i="18"/>
  <c r="N728" i="18"/>
  <c r="N729" i="18"/>
  <c r="N730" i="18"/>
  <c r="N731" i="18"/>
  <c r="N732" i="18"/>
  <c r="N733" i="18"/>
  <c r="N734" i="18"/>
  <c r="N735" i="18"/>
  <c r="N736" i="18"/>
  <c r="N737" i="18"/>
  <c r="N738" i="18"/>
  <c r="N739" i="18"/>
  <c r="N740" i="18"/>
  <c r="N741" i="18"/>
  <c r="N742" i="18"/>
  <c r="N743" i="18"/>
  <c r="N744" i="18"/>
  <c r="N745" i="18"/>
  <c r="N746" i="18"/>
  <c r="N747" i="18"/>
  <c r="N748" i="18"/>
  <c r="N749" i="18"/>
  <c r="N750" i="18"/>
  <c r="N753" i="18"/>
  <c r="N759" i="18"/>
  <c r="N760" i="18"/>
  <c r="N761" i="18"/>
  <c r="N762" i="18"/>
  <c r="N763" i="18"/>
  <c r="N764" i="18"/>
  <c r="N765" i="18"/>
  <c r="N766" i="18"/>
  <c r="N767" i="18"/>
  <c r="N768" i="18"/>
  <c r="N769" i="18"/>
  <c r="N770" i="18"/>
  <c r="N771" i="18"/>
  <c r="N772" i="18"/>
  <c r="N773" i="18"/>
  <c r="N774" i="18"/>
  <c r="N775" i="18"/>
  <c r="N776" i="18"/>
  <c r="N777" i="18"/>
  <c r="N778" i="18"/>
  <c r="N779" i="18"/>
  <c r="N780" i="18"/>
  <c r="N781" i="18"/>
  <c r="N782" i="18"/>
  <c r="N783" i="18"/>
  <c r="N784" i="18"/>
  <c r="N785" i="18"/>
  <c r="N786" i="18"/>
  <c r="N787" i="18"/>
  <c r="N788" i="18"/>
  <c r="N789" i="18"/>
  <c r="N790" i="18"/>
  <c r="N791" i="18"/>
  <c r="N792" i="18"/>
  <c r="N795" i="18"/>
  <c r="N797" i="18"/>
  <c r="N1061" i="18"/>
  <c r="L18" i="1"/>
  <c r="M14" i="19"/>
  <c r="M15" i="19"/>
  <c r="M16" i="19"/>
  <c r="M17" i="19"/>
  <c r="M18" i="19"/>
  <c r="M21" i="19"/>
  <c r="M22" i="19"/>
  <c r="M23" i="19"/>
  <c r="M24" i="19"/>
  <c r="M26" i="19"/>
  <c r="M40" i="19"/>
  <c r="M41" i="19"/>
  <c r="M42" i="19"/>
  <c r="M43" i="19"/>
  <c r="M44" i="19"/>
  <c r="M47" i="19"/>
  <c r="M48" i="19"/>
  <c r="M49" i="19"/>
  <c r="M50" i="19"/>
  <c r="M52" i="19"/>
  <c r="M66" i="19"/>
  <c r="M67" i="19"/>
  <c r="M68" i="19"/>
  <c r="M69" i="19"/>
  <c r="M70" i="19"/>
  <c r="M73" i="19"/>
  <c r="M74" i="19"/>
  <c r="M75" i="19"/>
  <c r="M76" i="19"/>
  <c r="M78" i="19"/>
  <c r="M104" i="19"/>
  <c r="L19" i="1"/>
  <c r="L21" i="1"/>
  <c r="L23" i="1"/>
  <c r="J178" i="21"/>
  <c r="M29" i="19"/>
  <c r="J181" i="21"/>
  <c r="M55" i="19"/>
  <c r="J184" i="21"/>
  <c r="M81" i="19"/>
  <c r="M107" i="19"/>
  <c r="L25" i="1"/>
  <c r="L29" i="1"/>
  <c r="L30" i="1"/>
  <c r="L34" i="1"/>
  <c r="L36" i="1"/>
  <c r="L40" i="1"/>
  <c r="J189" i="21"/>
  <c r="O944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902" i="13"/>
  <c r="O904" i="13"/>
  <c r="O869" i="13"/>
  <c r="O870" i="13"/>
  <c r="O871" i="13"/>
  <c r="O872" i="13"/>
  <c r="O873" i="13"/>
  <c r="O874" i="13"/>
  <c r="O875" i="13"/>
  <c r="O876" i="13"/>
  <c r="O878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5" i="13"/>
  <c r="O835" i="13"/>
  <c r="O836" i="13"/>
  <c r="O837" i="13"/>
  <c r="O838" i="13"/>
  <c r="O839" i="13"/>
  <c r="O840" i="13"/>
  <c r="O841" i="13"/>
  <c r="O843" i="13"/>
  <c r="O827" i="13"/>
  <c r="O828" i="13"/>
  <c r="O829" i="13"/>
  <c r="O831" i="13"/>
  <c r="O946" i="13"/>
  <c r="O954" i="13"/>
  <c r="O955" i="13"/>
  <c r="O956" i="13"/>
  <c r="O958" i="13"/>
  <c r="O962" i="13"/>
  <c r="O963" i="13"/>
  <c r="O964" i="13"/>
  <c r="O965" i="13"/>
  <c r="O966" i="13"/>
  <c r="O967" i="13"/>
  <c r="O968" i="13"/>
  <c r="O969" i="13"/>
  <c r="O970" i="13"/>
  <c r="O971" i="13"/>
  <c r="O972" i="13"/>
  <c r="O973" i="13"/>
  <c r="O974" i="13"/>
  <c r="O975" i="13"/>
  <c r="O976" i="13"/>
  <c r="O977" i="13"/>
  <c r="O978" i="13"/>
  <c r="O979" i="13"/>
  <c r="O980" i="13"/>
  <c r="O981" i="13"/>
  <c r="O982" i="13"/>
  <c r="O983" i="13"/>
  <c r="O984" i="13"/>
  <c r="O985" i="13"/>
  <c r="O986" i="13"/>
  <c r="O987" i="13"/>
  <c r="O988" i="13"/>
  <c r="O989" i="13"/>
  <c r="O990" i="13"/>
  <c r="O991" i="13"/>
  <c r="O992" i="13"/>
  <c r="O993" i="13"/>
  <c r="O994" i="13"/>
  <c r="O995" i="13"/>
  <c r="O997" i="13"/>
  <c r="O1005" i="13"/>
  <c r="O1006" i="13"/>
  <c r="O1007" i="13"/>
  <c r="O1008" i="13"/>
  <c r="O1009" i="13"/>
  <c r="O1010" i="13"/>
  <c r="O1011" i="13"/>
  <c r="O1012" i="13"/>
  <c r="O1013" i="13"/>
  <c r="O1014" i="13"/>
  <c r="O1015" i="13"/>
  <c r="O1016" i="13"/>
  <c r="O1017" i="13"/>
  <c r="O1018" i="13"/>
  <c r="O1019" i="13"/>
  <c r="O1020" i="13"/>
  <c r="O1021" i="13"/>
  <c r="O1022" i="13"/>
  <c r="O1023" i="13"/>
  <c r="O1024" i="13"/>
  <c r="O1025" i="13"/>
  <c r="O1026" i="13"/>
  <c r="O1027" i="13"/>
  <c r="O1028" i="13"/>
  <c r="O1029" i="13"/>
  <c r="O1030" i="13"/>
  <c r="O1031" i="13"/>
  <c r="O1032" i="13"/>
  <c r="O1033" i="13"/>
  <c r="O1034" i="13"/>
  <c r="O1035" i="13"/>
  <c r="O1036" i="13"/>
  <c r="O1037" i="13"/>
  <c r="O1038" i="13"/>
  <c r="O1040" i="13"/>
  <c r="O1048" i="13"/>
  <c r="O1049" i="13"/>
  <c r="O1050" i="13"/>
  <c r="O1051" i="13"/>
  <c r="O1052" i="13"/>
  <c r="O1053" i="13"/>
  <c r="O1054" i="13"/>
  <c r="O1055" i="13"/>
  <c r="O1056" i="13"/>
  <c r="O1057" i="13"/>
  <c r="O1058" i="13"/>
  <c r="O1059" i="13"/>
  <c r="O1060" i="13"/>
  <c r="O1061" i="13"/>
  <c r="O1062" i="13"/>
  <c r="O1063" i="13"/>
  <c r="O1064" i="13"/>
  <c r="O1065" i="13"/>
  <c r="O1066" i="13"/>
  <c r="O1067" i="13"/>
  <c r="O1068" i="13"/>
  <c r="O1069" i="13"/>
  <c r="O1070" i="13"/>
  <c r="O1071" i="13"/>
  <c r="O1072" i="13"/>
  <c r="O1073" i="13"/>
  <c r="O1074" i="13"/>
  <c r="O1075" i="13"/>
  <c r="O1076" i="13"/>
  <c r="O1077" i="13"/>
  <c r="O1078" i="13"/>
  <c r="O1079" i="13"/>
  <c r="O1080" i="13"/>
  <c r="O1081" i="13"/>
  <c r="O1083" i="13"/>
  <c r="O1087" i="13"/>
  <c r="O948" i="13"/>
  <c r="O999" i="13"/>
  <c r="O1042" i="13"/>
  <c r="O1085" i="13"/>
  <c r="O1089" i="13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7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6" i="14"/>
  <c r="O851" i="14"/>
  <c r="O852" i="14"/>
  <c r="O853" i="14"/>
  <c r="O854" i="14"/>
  <c r="O855" i="14"/>
  <c r="O856" i="14"/>
  <c r="O857" i="14"/>
  <c r="O858" i="14"/>
  <c r="O860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7" i="14"/>
  <c r="O817" i="14"/>
  <c r="O818" i="14"/>
  <c r="O819" i="14"/>
  <c r="O820" i="14"/>
  <c r="O821" i="14"/>
  <c r="O822" i="14"/>
  <c r="O823" i="14"/>
  <c r="O825" i="14"/>
  <c r="O809" i="14"/>
  <c r="O810" i="14"/>
  <c r="O811" i="14"/>
  <c r="O813" i="14"/>
  <c r="O929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9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1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3" i="14"/>
  <c r="O1065" i="14"/>
  <c r="N137" i="15"/>
  <c r="N138" i="15"/>
  <c r="N139" i="15"/>
  <c r="N140" i="15"/>
  <c r="N141" i="15"/>
  <c r="N142" i="15"/>
  <c r="N143" i="15"/>
  <c r="N144" i="15"/>
  <c r="N145" i="15"/>
  <c r="N146" i="15"/>
  <c r="N147" i="15"/>
  <c r="N149" i="15"/>
  <c r="N154" i="15"/>
  <c r="N155" i="15"/>
  <c r="N156" i="15"/>
  <c r="N157" i="15"/>
  <c r="N158" i="15"/>
  <c r="N159" i="15"/>
  <c r="N160" i="15"/>
  <c r="N161" i="15"/>
  <c r="N162" i="15"/>
  <c r="N164" i="15"/>
  <c r="N167" i="15"/>
  <c r="M38" i="1"/>
  <c r="M40" i="1"/>
  <c r="K189" i="21"/>
  <c r="P944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4" i="13"/>
  <c r="P869" i="13"/>
  <c r="P870" i="13"/>
  <c r="P871" i="13"/>
  <c r="P872" i="13"/>
  <c r="P873" i="13"/>
  <c r="P874" i="13"/>
  <c r="P875" i="13"/>
  <c r="P876" i="13"/>
  <c r="P878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5" i="13"/>
  <c r="P835" i="13"/>
  <c r="P836" i="13"/>
  <c r="P837" i="13"/>
  <c r="P838" i="13"/>
  <c r="P839" i="13"/>
  <c r="P840" i="13"/>
  <c r="P841" i="13"/>
  <c r="P843" i="13"/>
  <c r="P827" i="13"/>
  <c r="P828" i="13"/>
  <c r="P829" i="13"/>
  <c r="P831" i="13"/>
  <c r="P946" i="13"/>
  <c r="P954" i="13"/>
  <c r="P955" i="13"/>
  <c r="P956" i="13"/>
  <c r="P958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7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40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3" i="13"/>
  <c r="P1087" i="13"/>
  <c r="P948" i="13"/>
  <c r="P999" i="13"/>
  <c r="P1042" i="13"/>
  <c r="P1085" i="13"/>
  <c r="P1089" i="13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7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6" i="14"/>
  <c r="P851" i="14"/>
  <c r="P852" i="14"/>
  <c r="P853" i="14"/>
  <c r="P854" i="14"/>
  <c r="P855" i="14"/>
  <c r="P856" i="14"/>
  <c r="P857" i="14"/>
  <c r="P858" i="14"/>
  <c r="P860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7" i="14"/>
  <c r="P817" i="14"/>
  <c r="P818" i="14"/>
  <c r="P819" i="14"/>
  <c r="P820" i="14"/>
  <c r="P821" i="14"/>
  <c r="P822" i="14"/>
  <c r="P823" i="14"/>
  <c r="P825" i="14"/>
  <c r="P809" i="14"/>
  <c r="P810" i="14"/>
  <c r="P811" i="14"/>
  <c r="P813" i="14"/>
  <c r="P929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9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1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3" i="14"/>
  <c r="P1065" i="14"/>
  <c r="O137" i="15"/>
  <c r="O138" i="15"/>
  <c r="O139" i="15"/>
  <c r="O140" i="15"/>
  <c r="O141" i="15"/>
  <c r="O142" i="15"/>
  <c r="O143" i="15"/>
  <c r="O144" i="15"/>
  <c r="O145" i="15"/>
  <c r="O146" i="15"/>
  <c r="O147" i="15"/>
  <c r="O149" i="15"/>
  <c r="O154" i="15"/>
  <c r="O155" i="15"/>
  <c r="O156" i="15"/>
  <c r="O157" i="15"/>
  <c r="O158" i="15"/>
  <c r="O159" i="15"/>
  <c r="O160" i="15"/>
  <c r="O161" i="15"/>
  <c r="O162" i="15"/>
  <c r="O164" i="15"/>
  <c r="O167" i="15"/>
  <c r="N38" i="1"/>
  <c r="N40" i="1"/>
  <c r="L189" i="21"/>
  <c r="Q944" i="13"/>
  <c r="Q882" i="13"/>
  <c r="Q883" i="13"/>
  <c r="Q884" i="13"/>
  <c r="Q885" i="13"/>
  <c r="Q886" i="13"/>
  <c r="Q887" i="13"/>
  <c r="Q888" i="13"/>
  <c r="Q889" i="13"/>
  <c r="Q890" i="13"/>
  <c r="Q891" i="13"/>
  <c r="Q892" i="13"/>
  <c r="Q893" i="13"/>
  <c r="Q894" i="13"/>
  <c r="Q895" i="13"/>
  <c r="Q896" i="13"/>
  <c r="Q897" i="13"/>
  <c r="Q898" i="13"/>
  <c r="Q899" i="13"/>
  <c r="Q900" i="13"/>
  <c r="Q901" i="13"/>
  <c r="Q902" i="13"/>
  <c r="Q904" i="13"/>
  <c r="Q869" i="13"/>
  <c r="Q870" i="13"/>
  <c r="Q871" i="13"/>
  <c r="Q872" i="13"/>
  <c r="Q873" i="13"/>
  <c r="Q874" i="13"/>
  <c r="Q875" i="13"/>
  <c r="Q876" i="13"/>
  <c r="Q878" i="13"/>
  <c r="Q847" i="13"/>
  <c r="Q848" i="13"/>
  <c r="Q849" i="13"/>
  <c r="Q850" i="13"/>
  <c r="Q851" i="13"/>
  <c r="Q852" i="13"/>
  <c r="Q853" i="13"/>
  <c r="Q854" i="13"/>
  <c r="Q855" i="13"/>
  <c r="Q856" i="13"/>
  <c r="Q857" i="13"/>
  <c r="Q858" i="13"/>
  <c r="Q859" i="13"/>
  <c r="Q860" i="13"/>
  <c r="Q861" i="13"/>
  <c r="Q862" i="13"/>
  <c r="Q863" i="13"/>
  <c r="Q865" i="13"/>
  <c r="Q835" i="13"/>
  <c r="Q836" i="13"/>
  <c r="Q837" i="13"/>
  <c r="Q838" i="13"/>
  <c r="Q839" i="13"/>
  <c r="Q840" i="13"/>
  <c r="Q841" i="13"/>
  <c r="Q843" i="13"/>
  <c r="Q827" i="13"/>
  <c r="Q828" i="13"/>
  <c r="Q829" i="13"/>
  <c r="Q831" i="13"/>
  <c r="Q946" i="13"/>
  <c r="Q954" i="13"/>
  <c r="Q955" i="13"/>
  <c r="Q956" i="13"/>
  <c r="Q958" i="13"/>
  <c r="Q962" i="13"/>
  <c r="Q963" i="13"/>
  <c r="Q964" i="13"/>
  <c r="Q965" i="13"/>
  <c r="Q966" i="13"/>
  <c r="Q967" i="13"/>
  <c r="Q968" i="13"/>
  <c r="Q969" i="13"/>
  <c r="Q970" i="13"/>
  <c r="Q971" i="13"/>
  <c r="Q972" i="13"/>
  <c r="Q973" i="13"/>
  <c r="Q974" i="13"/>
  <c r="Q975" i="13"/>
  <c r="Q976" i="13"/>
  <c r="Q977" i="13"/>
  <c r="Q978" i="13"/>
  <c r="Q979" i="13"/>
  <c r="Q980" i="13"/>
  <c r="Q981" i="13"/>
  <c r="Q982" i="13"/>
  <c r="Q983" i="13"/>
  <c r="Q984" i="13"/>
  <c r="Q985" i="13"/>
  <c r="Q986" i="13"/>
  <c r="Q987" i="13"/>
  <c r="Q988" i="13"/>
  <c r="Q989" i="13"/>
  <c r="Q990" i="13"/>
  <c r="Q991" i="13"/>
  <c r="Q992" i="13"/>
  <c r="Q993" i="13"/>
  <c r="Q994" i="13"/>
  <c r="Q995" i="13"/>
  <c r="Q997" i="13"/>
  <c r="Q1005" i="13"/>
  <c r="Q1006" i="13"/>
  <c r="Q1007" i="13"/>
  <c r="Q1008" i="13"/>
  <c r="Q1009" i="13"/>
  <c r="Q1010" i="13"/>
  <c r="Q1011" i="13"/>
  <c r="Q1012" i="13"/>
  <c r="Q1013" i="13"/>
  <c r="Q1014" i="13"/>
  <c r="Q1015" i="13"/>
  <c r="Q1016" i="13"/>
  <c r="Q1017" i="13"/>
  <c r="Q1018" i="13"/>
  <c r="Q1019" i="13"/>
  <c r="Q1020" i="13"/>
  <c r="Q1021" i="13"/>
  <c r="Q1022" i="13"/>
  <c r="Q1023" i="13"/>
  <c r="Q1024" i="13"/>
  <c r="Q1025" i="13"/>
  <c r="Q1026" i="13"/>
  <c r="Q1027" i="13"/>
  <c r="Q1028" i="13"/>
  <c r="Q1029" i="13"/>
  <c r="Q1030" i="13"/>
  <c r="Q1031" i="13"/>
  <c r="Q1032" i="13"/>
  <c r="Q1033" i="13"/>
  <c r="Q1034" i="13"/>
  <c r="Q1035" i="13"/>
  <c r="Q1036" i="13"/>
  <c r="Q1037" i="13"/>
  <c r="Q1038" i="13"/>
  <c r="Q1040" i="13"/>
  <c r="Q1048" i="13"/>
  <c r="Q1049" i="13"/>
  <c r="Q1050" i="13"/>
  <c r="Q1051" i="13"/>
  <c r="Q1052" i="13"/>
  <c r="Q1053" i="13"/>
  <c r="Q1054" i="13"/>
  <c r="Q1055" i="13"/>
  <c r="Q1056" i="13"/>
  <c r="Q1057" i="13"/>
  <c r="Q1058" i="13"/>
  <c r="Q1059" i="13"/>
  <c r="Q1060" i="13"/>
  <c r="Q1061" i="13"/>
  <c r="Q1062" i="13"/>
  <c r="Q1063" i="13"/>
  <c r="Q1064" i="13"/>
  <c r="Q1065" i="13"/>
  <c r="Q1066" i="13"/>
  <c r="Q1067" i="13"/>
  <c r="Q1068" i="13"/>
  <c r="Q1069" i="13"/>
  <c r="Q1070" i="13"/>
  <c r="Q1071" i="13"/>
  <c r="Q1072" i="13"/>
  <c r="Q1073" i="13"/>
  <c r="Q1074" i="13"/>
  <c r="Q1075" i="13"/>
  <c r="Q1076" i="13"/>
  <c r="Q1077" i="13"/>
  <c r="Q1078" i="13"/>
  <c r="Q1079" i="13"/>
  <c r="Q1080" i="13"/>
  <c r="Q1081" i="13"/>
  <c r="Q1083" i="13"/>
  <c r="Q1087" i="13"/>
  <c r="Q948" i="13"/>
  <c r="Q999" i="13"/>
  <c r="Q1042" i="13"/>
  <c r="Q1085" i="13"/>
  <c r="Q1089" i="13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7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6" i="14"/>
  <c r="Q851" i="14"/>
  <c r="Q852" i="14"/>
  <c r="Q853" i="14"/>
  <c r="Q854" i="14"/>
  <c r="Q855" i="14"/>
  <c r="Q856" i="14"/>
  <c r="Q857" i="14"/>
  <c r="Q858" i="14"/>
  <c r="Q860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7" i="14"/>
  <c r="Q817" i="14"/>
  <c r="Q818" i="14"/>
  <c r="Q819" i="14"/>
  <c r="Q820" i="14"/>
  <c r="Q821" i="14"/>
  <c r="Q822" i="14"/>
  <c r="Q823" i="14"/>
  <c r="Q825" i="14"/>
  <c r="Q809" i="14"/>
  <c r="Q810" i="14"/>
  <c r="Q811" i="14"/>
  <c r="Q813" i="14"/>
  <c r="Q929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9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1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3" i="14"/>
  <c r="Q1065" i="14"/>
  <c r="P137" i="15"/>
  <c r="P138" i="15"/>
  <c r="P139" i="15"/>
  <c r="P140" i="15"/>
  <c r="P141" i="15"/>
  <c r="P142" i="15"/>
  <c r="P143" i="15"/>
  <c r="P144" i="15"/>
  <c r="P145" i="15"/>
  <c r="P146" i="15"/>
  <c r="P147" i="15"/>
  <c r="P149" i="15"/>
  <c r="P154" i="15"/>
  <c r="P155" i="15"/>
  <c r="P156" i="15"/>
  <c r="P157" i="15"/>
  <c r="P158" i="15"/>
  <c r="P159" i="15"/>
  <c r="P160" i="15"/>
  <c r="P161" i="15"/>
  <c r="P162" i="15"/>
  <c r="P164" i="15"/>
  <c r="P167" i="15"/>
  <c r="O38" i="1"/>
  <c r="O40" i="1"/>
  <c r="M189" i="21"/>
  <c r="R944" i="13"/>
  <c r="R882" i="13"/>
  <c r="R883" i="13"/>
  <c r="R884" i="13"/>
  <c r="R885" i="13"/>
  <c r="R886" i="13"/>
  <c r="R887" i="13"/>
  <c r="R888" i="13"/>
  <c r="R889" i="13"/>
  <c r="R890" i="13"/>
  <c r="R891" i="13"/>
  <c r="R892" i="13"/>
  <c r="R893" i="13"/>
  <c r="R894" i="13"/>
  <c r="R895" i="13"/>
  <c r="R896" i="13"/>
  <c r="R897" i="13"/>
  <c r="R898" i="13"/>
  <c r="R899" i="13"/>
  <c r="R900" i="13"/>
  <c r="R901" i="13"/>
  <c r="R902" i="13"/>
  <c r="R904" i="13"/>
  <c r="R869" i="13"/>
  <c r="R870" i="13"/>
  <c r="R871" i="13"/>
  <c r="R872" i="13"/>
  <c r="R873" i="13"/>
  <c r="R874" i="13"/>
  <c r="R875" i="13"/>
  <c r="R876" i="13"/>
  <c r="R878" i="13"/>
  <c r="R847" i="13"/>
  <c r="R848" i="13"/>
  <c r="R849" i="13"/>
  <c r="R850" i="13"/>
  <c r="R851" i="13"/>
  <c r="R852" i="13"/>
  <c r="R853" i="13"/>
  <c r="R854" i="13"/>
  <c r="R855" i="13"/>
  <c r="R856" i="13"/>
  <c r="R857" i="13"/>
  <c r="R858" i="13"/>
  <c r="R859" i="13"/>
  <c r="R860" i="13"/>
  <c r="R861" i="13"/>
  <c r="R862" i="13"/>
  <c r="R863" i="13"/>
  <c r="R865" i="13"/>
  <c r="R835" i="13"/>
  <c r="R836" i="13"/>
  <c r="R837" i="13"/>
  <c r="R838" i="13"/>
  <c r="R839" i="13"/>
  <c r="R840" i="13"/>
  <c r="R841" i="13"/>
  <c r="R843" i="13"/>
  <c r="R827" i="13"/>
  <c r="R828" i="13"/>
  <c r="R829" i="13"/>
  <c r="R831" i="13"/>
  <c r="R946" i="13"/>
  <c r="R954" i="13"/>
  <c r="R955" i="13"/>
  <c r="R956" i="13"/>
  <c r="R958" i="13"/>
  <c r="R962" i="13"/>
  <c r="R963" i="13"/>
  <c r="R964" i="13"/>
  <c r="R965" i="13"/>
  <c r="R966" i="13"/>
  <c r="R967" i="13"/>
  <c r="R968" i="13"/>
  <c r="R969" i="13"/>
  <c r="R970" i="13"/>
  <c r="R971" i="13"/>
  <c r="R972" i="13"/>
  <c r="R973" i="13"/>
  <c r="R974" i="13"/>
  <c r="R975" i="13"/>
  <c r="R976" i="13"/>
  <c r="R977" i="13"/>
  <c r="R978" i="13"/>
  <c r="R979" i="13"/>
  <c r="R980" i="13"/>
  <c r="R981" i="13"/>
  <c r="R982" i="13"/>
  <c r="R983" i="13"/>
  <c r="R984" i="13"/>
  <c r="R985" i="13"/>
  <c r="R986" i="13"/>
  <c r="R987" i="13"/>
  <c r="R988" i="13"/>
  <c r="R989" i="13"/>
  <c r="R990" i="13"/>
  <c r="R991" i="13"/>
  <c r="R992" i="13"/>
  <c r="R993" i="13"/>
  <c r="R994" i="13"/>
  <c r="R995" i="13"/>
  <c r="R997" i="13"/>
  <c r="R1005" i="13"/>
  <c r="R1006" i="13"/>
  <c r="R1007" i="13"/>
  <c r="R1008" i="13"/>
  <c r="R1009" i="13"/>
  <c r="R1010" i="13"/>
  <c r="R1011" i="13"/>
  <c r="R1012" i="13"/>
  <c r="R1013" i="13"/>
  <c r="R1014" i="13"/>
  <c r="R1015" i="13"/>
  <c r="R1016" i="13"/>
  <c r="R1017" i="13"/>
  <c r="R1018" i="13"/>
  <c r="R1019" i="13"/>
  <c r="R1020" i="13"/>
  <c r="R1021" i="13"/>
  <c r="R1022" i="13"/>
  <c r="R1023" i="13"/>
  <c r="R1024" i="13"/>
  <c r="R1025" i="13"/>
  <c r="R1026" i="13"/>
  <c r="R1027" i="13"/>
  <c r="R1028" i="13"/>
  <c r="R1029" i="13"/>
  <c r="R1030" i="13"/>
  <c r="R1031" i="13"/>
  <c r="R1032" i="13"/>
  <c r="R1033" i="13"/>
  <c r="R1034" i="13"/>
  <c r="R1035" i="13"/>
  <c r="R1036" i="13"/>
  <c r="R1037" i="13"/>
  <c r="R1038" i="13"/>
  <c r="R1040" i="13"/>
  <c r="R1048" i="13"/>
  <c r="R1049" i="13"/>
  <c r="R1050" i="13"/>
  <c r="R1051" i="13"/>
  <c r="R1052" i="13"/>
  <c r="R1053" i="13"/>
  <c r="R1054" i="13"/>
  <c r="R1055" i="13"/>
  <c r="R1056" i="13"/>
  <c r="R1057" i="13"/>
  <c r="R1058" i="13"/>
  <c r="R1059" i="13"/>
  <c r="R1060" i="13"/>
  <c r="R1061" i="13"/>
  <c r="R1062" i="13"/>
  <c r="R1063" i="13"/>
  <c r="R1064" i="13"/>
  <c r="R1065" i="13"/>
  <c r="R1066" i="13"/>
  <c r="R1067" i="13"/>
  <c r="R1068" i="13"/>
  <c r="R1069" i="13"/>
  <c r="R1070" i="13"/>
  <c r="R1071" i="13"/>
  <c r="R1072" i="13"/>
  <c r="R1073" i="13"/>
  <c r="R1074" i="13"/>
  <c r="R1075" i="13"/>
  <c r="R1076" i="13"/>
  <c r="R1077" i="13"/>
  <c r="R1078" i="13"/>
  <c r="R1079" i="13"/>
  <c r="R1080" i="13"/>
  <c r="R1081" i="13"/>
  <c r="R1083" i="13"/>
  <c r="R1087" i="13"/>
  <c r="R948" i="13"/>
  <c r="R999" i="13"/>
  <c r="R1042" i="13"/>
  <c r="R1085" i="13"/>
  <c r="R1089" i="13"/>
  <c r="R890" i="14"/>
  <c r="R891" i="14"/>
  <c r="R892" i="14"/>
  <c r="R893" i="14"/>
  <c r="R894" i="14"/>
  <c r="R895" i="14"/>
  <c r="R896" i="14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R927" i="14"/>
  <c r="R864" i="14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R878" i="14"/>
  <c r="R879" i="14"/>
  <c r="R880" i="14"/>
  <c r="R881" i="14"/>
  <c r="R882" i="14"/>
  <c r="R883" i="14"/>
  <c r="R884" i="14"/>
  <c r="R886" i="14"/>
  <c r="R851" i="14"/>
  <c r="R852" i="14"/>
  <c r="R853" i="14"/>
  <c r="R854" i="14"/>
  <c r="R855" i="14"/>
  <c r="R856" i="14"/>
  <c r="R857" i="14"/>
  <c r="R858" i="14"/>
  <c r="R860" i="14"/>
  <c r="R829" i="14"/>
  <c r="R830" i="14"/>
  <c r="R831" i="14"/>
  <c r="R832" i="14"/>
  <c r="R833" i="14"/>
  <c r="R834" i="14"/>
  <c r="R835" i="14"/>
  <c r="R836" i="14"/>
  <c r="R837" i="14"/>
  <c r="R838" i="14"/>
  <c r="R839" i="14"/>
  <c r="R840" i="14"/>
  <c r="R841" i="14"/>
  <c r="R842" i="14"/>
  <c r="R843" i="14"/>
  <c r="R844" i="14"/>
  <c r="R845" i="14"/>
  <c r="R847" i="14"/>
  <c r="R817" i="14"/>
  <c r="R818" i="14"/>
  <c r="R819" i="14"/>
  <c r="R820" i="14"/>
  <c r="R821" i="14"/>
  <c r="R822" i="14"/>
  <c r="R823" i="14"/>
  <c r="R825" i="14"/>
  <c r="R809" i="14"/>
  <c r="R810" i="14"/>
  <c r="R811" i="14"/>
  <c r="R813" i="14"/>
  <c r="R929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R968" i="14"/>
  <c r="R969" i="14"/>
  <c r="R970" i="14"/>
  <c r="R971" i="14"/>
  <c r="R972" i="14"/>
  <c r="R973" i="14"/>
  <c r="R974" i="14"/>
  <c r="R975" i="14"/>
  <c r="R976" i="14"/>
  <c r="R977" i="14"/>
  <c r="R979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1004" i="14"/>
  <c r="R1005" i="14"/>
  <c r="R1006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1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R1054" i="14"/>
  <c r="R1055" i="14"/>
  <c r="R1056" i="14"/>
  <c r="R1057" i="14"/>
  <c r="R1058" i="14"/>
  <c r="R1059" i="14"/>
  <c r="R1060" i="14"/>
  <c r="R1061" i="14"/>
  <c r="R1063" i="14"/>
  <c r="R1065" i="14"/>
  <c r="Q137" i="15"/>
  <c r="Q138" i="15"/>
  <c r="Q139" i="15"/>
  <c r="Q140" i="15"/>
  <c r="Q141" i="15"/>
  <c r="Q142" i="15"/>
  <c r="Q143" i="15"/>
  <c r="Q144" i="15"/>
  <c r="Q145" i="15"/>
  <c r="Q146" i="15"/>
  <c r="Q147" i="15"/>
  <c r="Q149" i="15"/>
  <c r="Q154" i="15"/>
  <c r="Q155" i="15"/>
  <c r="Q156" i="15"/>
  <c r="Q157" i="15"/>
  <c r="Q158" i="15"/>
  <c r="Q159" i="15"/>
  <c r="Q160" i="15"/>
  <c r="Q161" i="15"/>
  <c r="Q162" i="15"/>
  <c r="Q164" i="15"/>
  <c r="Q167" i="15"/>
  <c r="P38" i="1"/>
  <c r="P40" i="1"/>
  <c r="N189" i="21"/>
  <c r="S944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4" i="13"/>
  <c r="S869" i="13"/>
  <c r="S870" i="13"/>
  <c r="S871" i="13"/>
  <c r="S872" i="13"/>
  <c r="S873" i="13"/>
  <c r="S874" i="13"/>
  <c r="S875" i="13"/>
  <c r="S876" i="13"/>
  <c r="S878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5" i="13"/>
  <c r="S835" i="13"/>
  <c r="S836" i="13"/>
  <c r="S837" i="13"/>
  <c r="S838" i="13"/>
  <c r="S839" i="13"/>
  <c r="S840" i="13"/>
  <c r="S841" i="13"/>
  <c r="S843" i="13"/>
  <c r="S827" i="13"/>
  <c r="S828" i="13"/>
  <c r="S829" i="13"/>
  <c r="S831" i="13"/>
  <c r="S946" i="13"/>
  <c r="S954" i="13"/>
  <c r="S955" i="13"/>
  <c r="S956" i="13"/>
  <c r="S958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7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40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3" i="13"/>
  <c r="S1087" i="13"/>
  <c r="S948" i="13"/>
  <c r="S999" i="13"/>
  <c r="S1042" i="13"/>
  <c r="S1085" i="13"/>
  <c r="S1089" i="13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7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6" i="14"/>
  <c r="S851" i="14"/>
  <c r="S852" i="14"/>
  <c r="S853" i="14"/>
  <c r="S854" i="14"/>
  <c r="S855" i="14"/>
  <c r="S856" i="14"/>
  <c r="S857" i="14"/>
  <c r="S858" i="14"/>
  <c r="S860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7" i="14"/>
  <c r="S817" i="14"/>
  <c r="S818" i="14"/>
  <c r="S819" i="14"/>
  <c r="S820" i="14"/>
  <c r="S821" i="14"/>
  <c r="S822" i="14"/>
  <c r="S823" i="14"/>
  <c r="S825" i="14"/>
  <c r="S809" i="14"/>
  <c r="S810" i="14"/>
  <c r="S811" i="14"/>
  <c r="S813" i="14"/>
  <c r="S929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9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1002" i="14"/>
  <c r="S1003" i="14"/>
  <c r="S1004" i="14"/>
  <c r="S1005" i="14"/>
  <c r="S1006" i="14"/>
  <c r="S1007" i="14"/>
  <c r="S1008" i="14"/>
  <c r="S1009" i="14"/>
  <c r="S1010" i="14"/>
  <c r="S1011" i="14"/>
  <c r="S1012" i="14"/>
  <c r="S1013" i="14"/>
  <c r="S1014" i="14"/>
  <c r="S1015" i="14"/>
  <c r="S1016" i="14"/>
  <c r="S1017" i="14"/>
  <c r="S1018" i="14"/>
  <c r="S1019" i="14"/>
  <c r="S1021" i="14"/>
  <c r="S1027" i="14"/>
  <c r="S1028" i="14"/>
  <c r="S1029" i="14"/>
  <c r="S1030" i="14"/>
  <c r="S1031" i="14"/>
  <c r="S1032" i="14"/>
  <c r="S1033" i="14"/>
  <c r="S1034" i="14"/>
  <c r="S1035" i="14"/>
  <c r="S1036" i="14"/>
  <c r="S1037" i="14"/>
  <c r="S1038" i="14"/>
  <c r="S1039" i="14"/>
  <c r="S1040" i="14"/>
  <c r="S1041" i="14"/>
  <c r="S1042" i="14"/>
  <c r="S1043" i="14"/>
  <c r="S1044" i="14"/>
  <c r="S1045" i="14"/>
  <c r="S1046" i="14"/>
  <c r="S1047" i="14"/>
  <c r="S1048" i="14"/>
  <c r="S1049" i="14"/>
  <c r="S1050" i="14"/>
  <c r="S1051" i="14"/>
  <c r="S1052" i="14"/>
  <c r="S1053" i="14"/>
  <c r="S1054" i="14"/>
  <c r="S1055" i="14"/>
  <c r="S1056" i="14"/>
  <c r="S1057" i="14"/>
  <c r="S1058" i="14"/>
  <c r="S1059" i="14"/>
  <c r="S1060" i="14"/>
  <c r="S1061" i="14"/>
  <c r="S1063" i="14"/>
  <c r="S1065" i="14"/>
  <c r="R137" i="15"/>
  <c r="R138" i="15"/>
  <c r="R139" i="15"/>
  <c r="R140" i="15"/>
  <c r="R141" i="15"/>
  <c r="R142" i="15"/>
  <c r="R143" i="15"/>
  <c r="R144" i="15"/>
  <c r="R145" i="15"/>
  <c r="R146" i="15"/>
  <c r="R147" i="15"/>
  <c r="R149" i="15"/>
  <c r="R154" i="15"/>
  <c r="R155" i="15"/>
  <c r="R156" i="15"/>
  <c r="R157" i="15"/>
  <c r="R158" i="15"/>
  <c r="R159" i="15"/>
  <c r="R160" i="15"/>
  <c r="R161" i="15"/>
  <c r="R162" i="15"/>
  <c r="R164" i="15"/>
  <c r="R167" i="15"/>
  <c r="Q38" i="1"/>
  <c r="Q40" i="1"/>
  <c r="O189" i="21"/>
  <c r="E189" i="21"/>
  <c r="H13" i="2"/>
  <c r="F190" i="21"/>
  <c r="I13" i="2"/>
  <c r="G190" i="21"/>
  <c r="J13" i="2"/>
  <c r="H190" i="21"/>
  <c r="K13" i="2"/>
  <c r="I190" i="21"/>
  <c r="L13" i="2"/>
  <c r="J190" i="21"/>
  <c r="M13" i="2"/>
  <c r="K190" i="21"/>
  <c r="N13" i="2"/>
  <c r="L190" i="21"/>
  <c r="O13" i="2"/>
  <c r="M190" i="21"/>
  <c r="P13" i="2"/>
  <c r="N190" i="21"/>
  <c r="Q13" i="2"/>
  <c r="O190" i="21"/>
  <c r="E190" i="21"/>
  <c r="H13" i="3"/>
  <c r="F191" i="21"/>
  <c r="I13" i="3"/>
  <c r="G191" i="21"/>
  <c r="J13" i="3"/>
  <c r="H191" i="21"/>
  <c r="K13" i="3"/>
  <c r="I191" i="21"/>
  <c r="L13" i="3"/>
  <c r="J191" i="21"/>
  <c r="M13" i="3"/>
  <c r="K191" i="21"/>
  <c r="N13" i="3"/>
  <c r="L191" i="21"/>
  <c r="O13" i="3"/>
  <c r="M191" i="21"/>
  <c r="P13" i="3"/>
  <c r="N191" i="21"/>
  <c r="Q13" i="3"/>
  <c r="O191" i="21"/>
  <c r="E191" i="21"/>
  <c r="E192" i="21"/>
  <c r="D194" i="21"/>
  <c r="F195" i="21"/>
  <c r="F200" i="21"/>
  <c r="F196" i="21"/>
  <c r="F201" i="21"/>
  <c r="F202" i="21"/>
  <c r="H61" i="1"/>
  <c r="F214" i="21"/>
  <c r="G61" i="1"/>
  <c r="F209" i="21"/>
  <c r="F215" i="21"/>
  <c r="F210" i="21"/>
  <c r="F216" i="21"/>
  <c r="F211" i="21"/>
  <c r="I61" i="1"/>
  <c r="G214" i="21"/>
  <c r="J61" i="1"/>
  <c r="H214" i="21"/>
  <c r="K61" i="1"/>
  <c r="I214" i="21"/>
  <c r="L61" i="1"/>
  <c r="J214" i="21"/>
  <c r="M61" i="1"/>
  <c r="K214" i="21"/>
  <c r="N61" i="1"/>
  <c r="L214" i="21"/>
  <c r="O61" i="1"/>
  <c r="M214" i="21"/>
  <c r="P61" i="1"/>
  <c r="N214" i="21"/>
  <c r="Q61" i="1"/>
  <c r="O214" i="21"/>
  <c r="E214" i="21"/>
  <c r="G215" i="21"/>
  <c r="H215" i="21"/>
  <c r="I215" i="21"/>
  <c r="J215" i="21"/>
  <c r="K215" i="21"/>
  <c r="L215" i="21"/>
  <c r="M215" i="21"/>
  <c r="N215" i="21"/>
  <c r="O215" i="21"/>
  <c r="E215" i="21"/>
  <c r="G216" i="21"/>
  <c r="H216" i="21"/>
  <c r="I216" i="21"/>
  <c r="J216" i="21"/>
  <c r="K216" i="21"/>
  <c r="L216" i="21"/>
  <c r="M216" i="21"/>
  <c r="N216" i="21"/>
  <c r="O216" i="21"/>
  <c r="E216" i="21"/>
  <c r="E217" i="21"/>
  <c r="D214" i="21"/>
  <c r="G209" i="21"/>
  <c r="H209" i="21"/>
  <c r="I209" i="21"/>
  <c r="J209" i="21"/>
  <c r="K209" i="21"/>
  <c r="L209" i="21"/>
  <c r="M209" i="21"/>
  <c r="N209" i="21"/>
  <c r="O209" i="21"/>
  <c r="E209" i="21"/>
  <c r="D209" i="21"/>
  <c r="G210" i="21"/>
  <c r="G211" i="21"/>
  <c r="H210" i="21"/>
  <c r="H211" i="21"/>
  <c r="I210" i="21"/>
  <c r="I211" i="21"/>
  <c r="J210" i="21"/>
  <c r="J211" i="21"/>
  <c r="K210" i="21"/>
  <c r="K211" i="21"/>
  <c r="L210" i="21"/>
  <c r="L211" i="21"/>
  <c r="M210" i="21"/>
  <c r="M211" i="21"/>
  <c r="N210" i="21"/>
  <c r="N211" i="21"/>
  <c r="O210" i="21"/>
  <c r="O211" i="21"/>
  <c r="R13" i="4"/>
  <c r="P209" i="21"/>
  <c r="T944" i="13"/>
  <c r="T882" i="13"/>
  <c r="T883" i="13"/>
  <c r="T884" i="13"/>
  <c r="T885" i="13"/>
  <c r="T886" i="13"/>
  <c r="T887" i="13"/>
  <c r="T888" i="13"/>
  <c r="T889" i="13"/>
  <c r="T890" i="13"/>
  <c r="T891" i="13"/>
  <c r="T892" i="13"/>
  <c r="T893" i="13"/>
  <c r="T894" i="13"/>
  <c r="T895" i="13"/>
  <c r="T896" i="13"/>
  <c r="T897" i="13"/>
  <c r="T898" i="13"/>
  <c r="T899" i="13"/>
  <c r="T900" i="13"/>
  <c r="T901" i="13"/>
  <c r="T902" i="13"/>
  <c r="T904" i="13"/>
  <c r="T869" i="13"/>
  <c r="T870" i="13"/>
  <c r="T871" i="13"/>
  <c r="T872" i="13"/>
  <c r="T873" i="13"/>
  <c r="T874" i="13"/>
  <c r="T875" i="13"/>
  <c r="T876" i="13"/>
  <c r="T878" i="13"/>
  <c r="T847" i="13"/>
  <c r="T848" i="13"/>
  <c r="T849" i="13"/>
  <c r="T850" i="13"/>
  <c r="T851" i="13"/>
  <c r="T852" i="13"/>
  <c r="T853" i="13"/>
  <c r="T854" i="13"/>
  <c r="T855" i="13"/>
  <c r="T856" i="13"/>
  <c r="T857" i="13"/>
  <c r="T858" i="13"/>
  <c r="T859" i="13"/>
  <c r="T860" i="13"/>
  <c r="T861" i="13"/>
  <c r="T862" i="13"/>
  <c r="T863" i="13"/>
  <c r="T865" i="13"/>
  <c r="T835" i="13"/>
  <c r="T836" i="13"/>
  <c r="T837" i="13"/>
  <c r="T838" i="13"/>
  <c r="T839" i="13"/>
  <c r="T840" i="13"/>
  <c r="T841" i="13"/>
  <c r="T843" i="13"/>
  <c r="T827" i="13"/>
  <c r="T828" i="13"/>
  <c r="T829" i="13"/>
  <c r="T831" i="13"/>
  <c r="T946" i="13"/>
  <c r="T954" i="13"/>
  <c r="T955" i="13"/>
  <c r="T956" i="13"/>
  <c r="T958" i="13"/>
  <c r="T962" i="13"/>
  <c r="T963" i="13"/>
  <c r="T964" i="13"/>
  <c r="T965" i="13"/>
  <c r="T966" i="13"/>
  <c r="T967" i="13"/>
  <c r="T968" i="13"/>
  <c r="T969" i="13"/>
  <c r="T970" i="13"/>
  <c r="T971" i="13"/>
  <c r="T972" i="13"/>
  <c r="T973" i="13"/>
  <c r="T974" i="13"/>
  <c r="T975" i="13"/>
  <c r="T976" i="13"/>
  <c r="T977" i="13"/>
  <c r="T978" i="13"/>
  <c r="T979" i="13"/>
  <c r="T980" i="13"/>
  <c r="T981" i="13"/>
  <c r="T982" i="13"/>
  <c r="T983" i="13"/>
  <c r="T984" i="13"/>
  <c r="T985" i="13"/>
  <c r="T986" i="13"/>
  <c r="T987" i="13"/>
  <c r="T988" i="13"/>
  <c r="T989" i="13"/>
  <c r="T990" i="13"/>
  <c r="T991" i="13"/>
  <c r="T992" i="13"/>
  <c r="T993" i="13"/>
  <c r="T994" i="13"/>
  <c r="T995" i="13"/>
  <c r="T997" i="13"/>
  <c r="T1005" i="13"/>
  <c r="T1006" i="13"/>
  <c r="T1007" i="13"/>
  <c r="T1008" i="13"/>
  <c r="T1009" i="13"/>
  <c r="T1010" i="13"/>
  <c r="T1011" i="13"/>
  <c r="T1012" i="13"/>
  <c r="T1013" i="13"/>
  <c r="T1014" i="13"/>
  <c r="T1015" i="13"/>
  <c r="T1016" i="13"/>
  <c r="T1017" i="13"/>
  <c r="T1018" i="13"/>
  <c r="T1019" i="13"/>
  <c r="T1020" i="13"/>
  <c r="T1021" i="13"/>
  <c r="T1022" i="13"/>
  <c r="T1023" i="13"/>
  <c r="T1024" i="13"/>
  <c r="T1025" i="13"/>
  <c r="T1026" i="13"/>
  <c r="T1027" i="13"/>
  <c r="T1028" i="13"/>
  <c r="T1029" i="13"/>
  <c r="T1030" i="13"/>
  <c r="T1031" i="13"/>
  <c r="T1032" i="13"/>
  <c r="T1033" i="13"/>
  <c r="T1034" i="13"/>
  <c r="T1035" i="13"/>
  <c r="T1036" i="13"/>
  <c r="T1037" i="13"/>
  <c r="T1038" i="13"/>
  <c r="T1040" i="13"/>
  <c r="T1048" i="13"/>
  <c r="T1049" i="13"/>
  <c r="T1050" i="13"/>
  <c r="T1051" i="13"/>
  <c r="T1052" i="13"/>
  <c r="T1053" i="13"/>
  <c r="T1054" i="13"/>
  <c r="T1055" i="13"/>
  <c r="T1056" i="13"/>
  <c r="T1057" i="13"/>
  <c r="T1058" i="13"/>
  <c r="T1059" i="13"/>
  <c r="T1060" i="13"/>
  <c r="T1061" i="13"/>
  <c r="T1062" i="13"/>
  <c r="T1063" i="13"/>
  <c r="T1064" i="13"/>
  <c r="T1065" i="13"/>
  <c r="T1066" i="13"/>
  <c r="T1067" i="13"/>
  <c r="T1068" i="13"/>
  <c r="T1069" i="13"/>
  <c r="T1070" i="13"/>
  <c r="T1071" i="13"/>
  <c r="T1072" i="13"/>
  <c r="T1073" i="13"/>
  <c r="T1074" i="13"/>
  <c r="T1075" i="13"/>
  <c r="T1076" i="13"/>
  <c r="T1077" i="13"/>
  <c r="T1078" i="13"/>
  <c r="T1079" i="13"/>
  <c r="T1080" i="13"/>
  <c r="T1081" i="13"/>
  <c r="T1083" i="13"/>
  <c r="T1087" i="13"/>
  <c r="T948" i="13"/>
  <c r="T999" i="13"/>
  <c r="T1042" i="13"/>
  <c r="T1085" i="13"/>
  <c r="T1089" i="13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7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6" i="14"/>
  <c r="T851" i="14"/>
  <c r="T852" i="14"/>
  <c r="T853" i="14"/>
  <c r="T854" i="14"/>
  <c r="T855" i="14"/>
  <c r="T856" i="14"/>
  <c r="T857" i="14"/>
  <c r="T858" i="14"/>
  <c r="T860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7" i="14"/>
  <c r="T817" i="14"/>
  <c r="T818" i="14"/>
  <c r="T819" i="14"/>
  <c r="T820" i="14"/>
  <c r="T821" i="14"/>
  <c r="T822" i="14"/>
  <c r="T823" i="14"/>
  <c r="T825" i="14"/>
  <c r="T809" i="14"/>
  <c r="T810" i="14"/>
  <c r="T811" i="14"/>
  <c r="T813" i="14"/>
  <c r="T929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9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1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3" i="14"/>
  <c r="T1065" i="14"/>
  <c r="S137" i="15"/>
  <c r="S138" i="15"/>
  <c r="S139" i="15"/>
  <c r="S140" i="15"/>
  <c r="S141" i="15"/>
  <c r="S142" i="15"/>
  <c r="S143" i="15"/>
  <c r="S144" i="15"/>
  <c r="S145" i="15"/>
  <c r="S146" i="15"/>
  <c r="S147" i="15"/>
  <c r="S149" i="15"/>
  <c r="S154" i="15"/>
  <c r="S155" i="15"/>
  <c r="S156" i="15"/>
  <c r="S157" i="15"/>
  <c r="S158" i="15"/>
  <c r="S159" i="15"/>
  <c r="S160" i="15"/>
  <c r="S161" i="15"/>
  <c r="S162" i="15"/>
  <c r="S164" i="15"/>
  <c r="S167" i="15"/>
  <c r="R38" i="1"/>
  <c r="R61" i="1"/>
  <c r="P214" i="21"/>
  <c r="R13" i="2"/>
  <c r="P215" i="21"/>
  <c r="P210" i="21"/>
  <c r="R13" i="3"/>
  <c r="P216" i="21"/>
  <c r="P211" i="21"/>
  <c r="S13" i="4"/>
  <c r="Q209" i="21"/>
  <c r="U944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4" i="13"/>
  <c r="U869" i="13"/>
  <c r="U870" i="13"/>
  <c r="U871" i="13"/>
  <c r="U872" i="13"/>
  <c r="U873" i="13"/>
  <c r="U874" i="13"/>
  <c r="U875" i="13"/>
  <c r="U876" i="13"/>
  <c r="U878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5" i="13"/>
  <c r="U835" i="13"/>
  <c r="U836" i="13"/>
  <c r="U837" i="13"/>
  <c r="U838" i="13"/>
  <c r="U839" i="13"/>
  <c r="U840" i="13"/>
  <c r="U841" i="13"/>
  <c r="U843" i="13"/>
  <c r="U827" i="13"/>
  <c r="U828" i="13"/>
  <c r="U829" i="13"/>
  <c r="U831" i="13"/>
  <c r="U946" i="13"/>
  <c r="U954" i="13"/>
  <c r="U955" i="13"/>
  <c r="U956" i="13"/>
  <c r="U958" i="13"/>
  <c r="U962" i="13"/>
  <c r="U963" i="13"/>
  <c r="U964" i="13"/>
  <c r="U965" i="13"/>
  <c r="U966" i="13"/>
  <c r="U967" i="13"/>
  <c r="U968" i="13"/>
  <c r="U969" i="13"/>
  <c r="U970" i="13"/>
  <c r="U971" i="13"/>
  <c r="U972" i="13"/>
  <c r="U973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7" i="13"/>
  <c r="U1005" i="13"/>
  <c r="U1006" i="13"/>
  <c r="U1007" i="13"/>
  <c r="U1008" i="13"/>
  <c r="U1009" i="13"/>
  <c r="U1010" i="13"/>
  <c r="U1011" i="13"/>
  <c r="U1012" i="13"/>
  <c r="U1013" i="13"/>
  <c r="U1014" i="13"/>
  <c r="U1015" i="13"/>
  <c r="U1016" i="13"/>
  <c r="U1017" i="13"/>
  <c r="U1018" i="13"/>
  <c r="U1019" i="13"/>
  <c r="U1020" i="13"/>
  <c r="U1021" i="13"/>
  <c r="U1022" i="13"/>
  <c r="U1023" i="13"/>
  <c r="U1024" i="13"/>
  <c r="U1025" i="13"/>
  <c r="U1026" i="13"/>
  <c r="U1027" i="13"/>
  <c r="U1028" i="13"/>
  <c r="U1029" i="13"/>
  <c r="U1030" i="13"/>
  <c r="U1031" i="13"/>
  <c r="U1032" i="13"/>
  <c r="U1033" i="13"/>
  <c r="U1034" i="13"/>
  <c r="U1035" i="13"/>
  <c r="U1036" i="13"/>
  <c r="U1037" i="13"/>
  <c r="U1038" i="13"/>
  <c r="U1040" i="13"/>
  <c r="U1048" i="13"/>
  <c r="U1049" i="13"/>
  <c r="U1050" i="13"/>
  <c r="U1051" i="13"/>
  <c r="U1052" i="13"/>
  <c r="U1053" i="13"/>
  <c r="U1054" i="13"/>
  <c r="U1055" i="13"/>
  <c r="U1056" i="13"/>
  <c r="U1057" i="13"/>
  <c r="U1058" i="13"/>
  <c r="U1059" i="13"/>
  <c r="U1060" i="13"/>
  <c r="U1061" i="13"/>
  <c r="U1062" i="13"/>
  <c r="U1063" i="13"/>
  <c r="U1064" i="13"/>
  <c r="U1065" i="13"/>
  <c r="U1066" i="13"/>
  <c r="U1067" i="13"/>
  <c r="U1068" i="13"/>
  <c r="U1069" i="13"/>
  <c r="U1070" i="13"/>
  <c r="U1071" i="13"/>
  <c r="U1072" i="13"/>
  <c r="U1073" i="13"/>
  <c r="U1074" i="13"/>
  <c r="U1075" i="13"/>
  <c r="U1076" i="13"/>
  <c r="U1077" i="13"/>
  <c r="U1078" i="13"/>
  <c r="U1079" i="13"/>
  <c r="U1080" i="13"/>
  <c r="U1081" i="13"/>
  <c r="U1083" i="13"/>
  <c r="U1087" i="13"/>
  <c r="U948" i="13"/>
  <c r="U999" i="13"/>
  <c r="U1042" i="13"/>
  <c r="U1085" i="13"/>
  <c r="U1089" i="13"/>
  <c r="U890" i="14"/>
  <c r="U891" i="14"/>
  <c r="U892" i="14"/>
  <c r="U893" i="14"/>
  <c r="U894" i="14"/>
  <c r="U895" i="14"/>
  <c r="U896" i="14"/>
  <c r="U897" i="14"/>
  <c r="U898" i="14"/>
  <c r="U899" i="14"/>
  <c r="U900" i="14"/>
  <c r="U901" i="14"/>
  <c r="U902" i="14"/>
  <c r="U903" i="14"/>
  <c r="U904" i="14"/>
  <c r="U905" i="14"/>
  <c r="U906" i="14"/>
  <c r="U907" i="14"/>
  <c r="U908" i="14"/>
  <c r="U909" i="14"/>
  <c r="U910" i="14"/>
  <c r="U911" i="14"/>
  <c r="U912" i="14"/>
  <c r="U913" i="14"/>
  <c r="U914" i="14"/>
  <c r="U915" i="14"/>
  <c r="U916" i="14"/>
  <c r="U917" i="14"/>
  <c r="U918" i="14"/>
  <c r="U919" i="14"/>
  <c r="U920" i="14"/>
  <c r="U921" i="14"/>
  <c r="U922" i="14"/>
  <c r="U923" i="14"/>
  <c r="U924" i="14"/>
  <c r="U925" i="14"/>
  <c r="U927" i="14"/>
  <c r="U864" i="14"/>
  <c r="U865" i="14"/>
  <c r="U866" i="14"/>
  <c r="U867" i="14"/>
  <c r="U868" i="14"/>
  <c r="U869" i="14"/>
  <c r="U870" i="14"/>
  <c r="U871" i="14"/>
  <c r="U872" i="14"/>
  <c r="U873" i="14"/>
  <c r="U874" i="14"/>
  <c r="U875" i="14"/>
  <c r="U876" i="14"/>
  <c r="U877" i="14"/>
  <c r="U878" i="14"/>
  <c r="U879" i="14"/>
  <c r="U880" i="14"/>
  <c r="U881" i="14"/>
  <c r="U882" i="14"/>
  <c r="U883" i="14"/>
  <c r="U884" i="14"/>
  <c r="U886" i="14"/>
  <c r="U851" i="14"/>
  <c r="U852" i="14"/>
  <c r="U853" i="14"/>
  <c r="U854" i="14"/>
  <c r="U855" i="14"/>
  <c r="U856" i="14"/>
  <c r="U857" i="14"/>
  <c r="U858" i="14"/>
  <c r="U860" i="14"/>
  <c r="U829" i="14"/>
  <c r="U830" i="14"/>
  <c r="U831" i="14"/>
  <c r="U832" i="14"/>
  <c r="U833" i="14"/>
  <c r="U834" i="14"/>
  <c r="U835" i="14"/>
  <c r="U836" i="14"/>
  <c r="U837" i="14"/>
  <c r="U838" i="14"/>
  <c r="U839" i="14"/>
  <c r="U840" i="14"/>
  <c r="U841" i="14"/>
  <c r="U842" i="14"/>
  <c r="U843" i="14"/>
  <c r="U844" i="14"/>
  <c r="U845" i="14"/>
  <c r="U847" i="14"/>
  <c r="U817" i="14"/>
  <c r="U818" i="14"/>
  <c r="U819" i="14"/>
  <c r="U820" i="14"/>
  <c r="U821" i="14"/>
  <c r="U822" i="14"/>
  <c r="U823" i="14"/>
  <c r="U825" i="14"/>
  <c r="U809" i="14"/>
  <c r="U810" i="14"/>
  <c r="U811" i="14"/>
  <c r="U813" i="14"/>
  <c r="U929" i="14"/>
  <c r="U943" i="14"/>
  <c r="U944" i="14"/>
  <c r="U945" i="14"/>
  <c r="U946" i="14"/>
  <c r="U947" i="14"/>
  <c r="U948" i="14"/>
  <c r="U949" i="14"/>
  <c r="U950" i="14"/>
  <c r="U951" i="14"/>
  <c r="U952" i="14"/>
  <c r="U953" i="14"/>
  <c r="U954" i="14"/>
  <c r="U955" i="14"/>
  <c r="U956" i="14"/>
  <c r="U957" i="14"/>
  <c r="U958" i="14"/>
  <c r="U959" i="14"/>
  <c r="U960" i="14"/>
  <c r="U961" i="14"/>
  <c r="U962" i="14"/>
  <c r="U963" i="14"/>
  <c r="U964" i="14"/>
  <c r="U965" i="14"/>
  <c r="U966" i="14"/>
  <c r="U967" i="14"/>
  <c r="U968" i="14"/>
  <c r="U969" i="14"/>
  <c r="U970" i="14"/>
  <c r="U971" i="14"/>
  <c r="U972" i="14"/>
  <c r="U973" i="14"/>
  <c r="U974" i="14"/>
  <c r="U975" i="14"/>
  <c r="U976" i="14"/>
  <c r="U977" i="14"/>
  <c r="U979" i="14"/>
  <c r="U985" i="14"/>
  <c r="U986" i="14"/>
  <c r="U987" i="14"/>
  <c r="U988" i="14"/>
  <c r="U989" i="14"/>
  <c r="U990" i="14"/>
  <c r="U991" i="14"/>
  <c r="U992" i="14"/>
  <c r="U993" i="14"/>
  <c r="U994" i="14"/>
  <c r="U995" i="14"/>
  <c r="U996" i="14"/>
  <c r="U997" i="14"/>
  <c r="U998" i="14"/>
  <c r="U999" i="14"/>
  <c r="U1000" i="14"/>
  <c r="U1001" i="14"/>
  <c r="U1002" i="14"/>
  <c r="U1003" i="14"/>
  <c r="U1004" i="14"/>
  <c r="U1005" i="14"/>
  <c r="U1006" i="14"/>
  <c r="U1007" i="14"/>
  <c r="U1008" i="14"/>
  <c r="U1009" i="14"/>
  <c r="U1010" i="14"/>
  <c r="U1011" i="14"/>
  <c r="U1012" i="14"/>
  <c r="U1013" i="14"/>
  <c r="U1014" i="14"/>
  <c r="U1015" i="14"/>
  <c r="U1016" i="14"/>
  <c r="U1017" i="14"/>
  <c r="U1018" i="14"/>
  <c r="U1019" i="14"/>
  <c r="U1021" i="14"/>
  <c r="U1027" i="14"/>
  <c r="U1028" i="14"/>
  <c r="U1029" i="14"/>
  <c r="U1030" i="14"/>
  <c r="U1031" i="14"/>
  <c r="U1032" i="14"/>
  <c r="U1033" i="14"/>
  <c r="U1034" i="14"/>
  <c r="U1035" i="14"/>
  <c r="U1036" i="14"/>
  <c r="U1037" i="14"/>
  <c r="U1038" i="14"/>
  <c r="U1039" i="14"/>
  <c r="U1040" i="14"/>
  <c r="U1041" i="14"/>
  <c r="U1042" i="14"/>
  <c r="U1043" i="14"/>
  <c r="U1044" i="14"/>
  <c r="U1045" i="14"/>
  <c r="U1046" i="14"/>
  <c r="U1047" i="14"/>
  <c r="U1048" i="14"/>
  <c r="U1049" i="14"/>
  <c r="U1050" i="14"/>
  <c r="U1051" i="14"/>
  <c r="U1052" i="14"/>
  <c r="U1053" i="14"/>
  <c r="U1054" i="14"/>
  <c r="U1055" i="14"/>
  <c r="U1056" i="14"/>
  <c r="U1057" i="14"/>
  <c r="U1058" i="14"/>
  <c r="U1059" i="14"/>
  <c r="U1060" i="14"/>
  <c r="U1061" i="14"/>
  <c r="U1063" i="14"/>
  <c r="U1065" i="14"/>
  <c r="T137" i="15"/>
  <c r="T138" i="15"/>
  <c r="T139" i="15"/>
  <c r="T140" i="15"/>
  <c r="T141" i="15"/>
  <c r="T142" i="15"/>
  <c r="T143" i="15"/>
  <c r="T144" i="15"/>
  <c r="T145" i="15"/>
  <c r="T146" i="15"/>
  <c r="T147" i="15"/>
  <c r="T149" i="15"/>
  <c r="T154" i="15"/>
  <c r="T155" i="15"/>
  <c r="T156" i="15"/>
  <c r="T157" i="15"/>
  <c r="T158" i="15"/>
  <c r="T159" i="15"/>
  <c r="T160" i="15"/>
  <c r="T161" i="15"/>
  <c r="T162" i="15"/>
  <c r="T164" i="15"/>
  <c r="T167" i="15"/>
  <c r="S38" i="1"/>
  <c r="S61" i="1"/>
  <c r="Q214" i="21"/>
  <c r="S13" i="2"/>
  <c r="Q215" i="21"/>
  <c r="Q210" i="21"/>
  <c r="S13" i="3"/>
  <c r="Q216" i="21"/>
  <c r="Q211" i="21"/>
  <c r="T13" i="4"/>
  <c r="R209" i="21"/>
  <c r="V944" i="13"/>
  <c r="V882" i="13"/>
  <c r="V883" i="13"/>
  <c r="V884" i="13"/>
  <c r="V885" i="13"/>
  <c r="V886" i="13"/>
  <c r="V887" i="13"/>
  <c r="V888" i="13"/>
  <c r="V889" i="13"/>
  <c r="V890" i="13"/>
  <c r="V891" i="13"/>
  <c r="V892" i="13"/>
  <c r="V893" i="13"/>
  <c r="V894" i="13"/>
  <c r="V895" i="13"/>
  <c r="V896" i="13"/>
  <c r="V897" i="13"/>
  <c r="V898" i="13"/>
  <c r="V899" i="13"/>
  <c r="V900" i="13"/>
  <c r="V901" i="13"/>
  <c r="V902" i="13"/>
  <c r="V904" i="13"/>
  <c r="V869" i="13"/>
  <c r="V870" i="13"/>
  <c r="V871" i="13"/>
  <c r="V872" i="13"/>
  <c r="V873" i="13"/>
  <c r="V874" i="13"/>
  <c r="V875" i="13"/>
  <c r="V876" i="13"/>
  <c r="V878" i="13"/>
  <c r="V847" i="13"/>
  <c r="V848" i="13"/>
  <c r="V849" i="13"/>
  <c r="V850" i="13"/>
  <c r="V851" i="13"/>
  <c r="V852" i="13"/>
  <c r="V853" i="13"/>
  <c r="V854" i="13"/>
  <c r="V855" i="13"/>
  <c r="V856" i="13"/>
  <c r="V857" i="13"/>
  <c r="V858" i="13"/>
  <c r="V859" i="13"/>
  <c r="V860" i="13"/>
  <c r="V861" i="13"/>
  <c r="V862" i="13"/>
  <c r="V863" i="13"/>
  <c r="V865" i="13"/>
  <c r="V835" i="13"/>
  <c r="V836" i="13"/>
  <c r="V837" i="13"/>
  <c r="V838" i="13"/>
  <c r="V839" i="13"/>
  <c r="V840" i="13"/>
  <c r="V841" i="13"/>
  <c r="V843" i="13"/>
  <c r="V827" i="13"/>
  <c r="V828" i="13"/>
  <c r="V829" i="13"/>
  <c r="V831" i="13"/>
  <c r="V946" i="13"/>
  <c r="V954" i="13"/>
  <c r="V955" i="13"/>
  <c r="V956" i="13"/>
  <c r="V958" i="13"/>
  <c r="V962" i="13"/>
  <c r="V963" i="13"/>
  <c r="V964" i="13"/>
  <c r="V965" i="13"/>
  <c r="V966" i="13"/>
  <c r="V967" i="13"/>
  <c r="V968" i="13"/>
  <c r="V969" i="13"/>
  <c r="V970" i="13"/>
  <c r="V971" i="13"/>
  <c r="V972" i="13"/>
  <c r="V973" i="13"/>
  <c r="V974" i="13"/>
  <c r="V975" i="13"/>
  <c r="V976" i="13"/>
  <c r="V977" i="13"/>
  <c r="V978" i="13"/>
  <c r="V979" i="13"/>
  <c r="V980" i="13"/>
  <c r="V981" i="13"/>
  <c r="V982" i="13"/>
  <c r="V983" i="13"/>
  <c r="V984" i="13"/>
  <c r="V985" i="13"/>
  <c r="V986" i="13"/>
  <c r="V987" i="13"/>
  <c r="V988" i="13"/>
  <c r="V989" i="13"/>
  <c r="V990" i="13"/>
  <c r="V991" i="13"/>
  <c r="V992" i="13"/>
  <c r="V993" i="13"/>
  <c r="V994" i="13"/>
  <c r="V995" i="13"/>
  <c r="V997" i="13"/>
  <c r="V1005" i="13"/>
  <c r="V1006" i="13"/>
  <c r="V1007" i="13"/>
  <c r="V1008" i="13"/>
  <c r="V1009" i="13"/>
  <c r="V1010" i="13"/>
  <c r="V1011" i="13"/>
  <c r="V1012" i="13"/>
  <c r="V1013" i="13"/>
  <c r="V1014" i="13"/>
  <c r="V1015" i="13"/>
  <c r="V1016" i="13"/>
  <c r="V1017" i="13"/>
  <c r="V1018" i="13"/>
  <c r="V1019" i="13"/>
  <c r="V1020" i="13"/>
  <c r="V1021" i="13"/>
  <c r="V1022" i="13"/>
  <c r="V1023" i="13"/>
  <c r="V1024" i="13"/>
  <c r="V1025" i="13"/>
  <c r="V1026" i="13"/>
  <c r="V1027" i="13"/>
  <c r="V1028" i="13"/>
  <c r="V1029" i="13"/>
  <c r="V1030" i="13"/>
  <c r="V1031" i="13"/>
  <c r="V1032" i="13"/>
  <c r="V1033" i="13"/>
  <c r="V1034" i="13"/>
  <c r="V1035" i="13"/>
  <c r="V1036" i="13"/>
  <c r="V1037" i="13"/>
  <c r="V1038" i="13"/>
  <c r="V1040" i="13"/>
  <c r="V1048" i="13"/>
  <c r="V1049" i="13"/>
  <c r="V1050" i="13"/>
  <c r="V1051" i="13"/>
  <c r="V1052" i="13"/>
  <c r="V1053" i="13"/>
  <c r="V1054" i="13"/>
  <c r="V1055" i="13"/>
  <c r="V1056" i="13"/>
  <c r="V1057" i="13"/>
  <c r="V1058" i="13"/>
  <c r="V1059" i="13"/>
  <c r="V1060" i="13"/>
  <c r="V1061" i="13"/>
  <c r="V1062" i="13"/>
  <c r="V1063" i="13"/>
  <c r="V1064" i="13"/>
  <c r="V1065" i="13"/>
  <c r="V1066" i="13"/>
  <c r="V1067" i="13"/>
  <c r="V1068" i="13"/>
  <c r="V1069" i="13"/>
  <c r="V1070" i="13"/>
  <c r="V1071" i="13"/>
  <c r="V1072" i="13"/>
  <c r="V1073" i="13"/>
  <c r="V1074" i="13"/>
  <c r="V1075" i="13"/>
  <c r="V1076" i="13"/>
  <c r="V1077" i="13"/>
  <c r="V1078" i="13"/>
  <c r="V1079" i="13"/>
  <c r="V1080" i="13"/>
  <c r="V1081" i="13"/>
  <c r="V1083" i="13"/>
  <c r="V1087" i="13"/>
  <c r="V948" i="13"/>
  <c r="V999" i="13"/>
  <c r="V1042" i="13"/>
  <c r="V1085" i="13"/>
  <c r="V1089" i="13"/>
  <c r="V890" i="14"/>
  <c r="V891" i="14"/>
  <c r="V892" i="14"/>
  <c r="V893" i="14"/>
  <c r="V894" i="14"/>
  <c r="V895" i="14"/>
  <c r="V896" i="14"/>
  <c r="V897" i="14"/>
  <c r="V898" i="14"/>
  <c r="V899" i="14"/>
  <c r="V900" i="14"/>
  <c r="V901" i="14"/>
  <c r="V902" i="14"/>
  <c r="V903" i="14"/>
  <c r="V904" i="14"/>
  <c r="V905" i="14"/>
  <c r="V906" i="14"/>
  <c r="V907" i="14"/>
  <c r="V908" i="14"/>
  <c r="V909" i="14"/>
  <c r="V910" i="14"/>
  <c r="V911" i="14"/>
  <c r="V912" i="14"/>
  <c r="V913" i="14"/>
  <c r="V914" i="14"/>
  <c r="V915" i="14"/>
  <c r="V916" i="14"/>
  <c r="V917" i="14"/>
  <c r="V918" i="14"/>
  <c r="V919" i="14"/>
  <c r="V920" i="14"/>
  <c r="V921" i="14"/>
  <c r="V922" i="14"/>
  <c r="V923" i="14"/>
  <c r="V924" i="14"/>
  <c r="V925" i="14"/>
  <c r="V927" i="14"/>
  <c r="V864" i="14"/>
  <c r="V865" i="14"/>
  <c r="V866" i="14"/>
  <c r="V867" i="14"/>
  <c r="V868" i="14"/>
  <c r="V869" i="14"/>
  <c r="V870" i="14"/>
  <c r="V871" i="14"/>
  <c r="V872" i="14"/>
  <c r="V873" i="14"/>
  <c r="V874" i="14"/>
  <c r="V875" i="14"/>
  <c r="V876" i="14"/>
  <c r="V877" i="14"/>
  <c r="V878" i="14"/>
  <c r="V879" i="14"/>
  <c r="V880" i="14"/>
  <c r="V881" i="14"/>
  <c r="V882" i="14"/>
  <c r="V883" i="14"/>
  <c r="V884" i="14"/>
  <c r="V886" i="14"/>
  <c r="V851" i="14"/>
  <c r="V852" i="14"/>
  <c r="V853" i="14"/>
  <c r="V854" i="14"/>
  <c r="V855" i="14"/>
  <c r="V856" i="14"/>
  <c r="V857" i="14"/>
  <c r="V858" i="14"/>
  <c r="V860" i="14"/>
  <c r="V829" i="14"/>
  <c r="V830" i="14"/>
  <c r="V831" i="14"/>
  <c r="V832" i="14"/>
  <c r="V833" i="14"/>
  <c r="V834" i="14"/>
  <c r="V835" i="14"/>
  <c r="V836" i="14"/>
  <c r="V837" i="14"/>
  <c r="V838" i="14"/>
  <c r="V839" i="14"/>
  <c r="V840" i="14"/>
  <c r="V841" i="14"/>
  <c r="V842" i="14"/>
  <c r="V843" i="14"/>
  <c r="V844" i="14"/>
  <c r="V845" i="14"/>
  <c r="V847" i="14"/>
  <c r="V817" i="14"/>
  <c r="V818" i="14"/>
  <c r="V819" i="14"/>
  <c r="V820" i="14"/>
  <c r="V821" i="14"/>
  <c r="V822" i="14"/>
  <c r="V823" i="14"/>
  <c r="V825" i="14"/>
  <c r="V809" i="14"/>
  <c r="V810" i="14"/>
  <c r="V811" i="14"/>
  <c r="V813" i="14"/>
  <c r="V929" i="14"/>
  <c r="V943" i="14"/>
  <c r="V944" i="14"/>
  <c r="V945" i="14"/>
  <c r="V946" i="14"/>
  <c r="V947" i="14"/>
  <c r="V948" i="14"/>
  <c r="V949" i="14"/>
  <c r="V950" i="14"/>
  <c r="V951" i="14"/>
  <c r="V952" i="14"/>
  <c r="V953" i="14"/>
  <c r="V954" i="14"/>
  <c r="V955" i="14"/>
  <c r="V956" i="14"/>
  <c r="V957" i="14"/>
  <c r="V958" i="14"/>
  <c r="V959" i="14"/>
  <c r="V960" i="14"/>
  <c r="V961" i="14"/>
  <c r="V962" i="14"/>
  <c r="V963" i="14"/>
  <c r="V964" i="14"/>
  <c r="V965" i="14"/>
  <c r="V966" i="14"/>
  <c r="V967" i="14"/>
  <c r="V968" i="14"/>
  <c r="V969" i="14"/>
  <c r="V970" i="14"/>
  <c r="V971" i="14"/>
  <c r="V972" i="14"/>
  <c r="V973" i="14"/>
  <c r="V974" i="14"/>
  <c r="V975" i="14"/>
  <c r="V976" i="14"/>
  <c r="V977" i="14"/>
  <c r="V979" i="14"/>
  <c r="V985" i="14"/>
  <c r="V986" i="14"/>
  <c r="V987" i="14"/>
  <c r="V988" i="14"/>
  <c r="V989" i="14"/>
  <c r="V990" i="14"/>
  <c r="V991" i="14"/>
  <c r="V992" i="14"/>
  <c r="V993" i="14"/>
  <c r="V994" i="14"/>
  <c r="V995" i="14"/>
  <c r="V996" i="14"/>
  <c r="V997" i="14"/>
  <c r="V998" i="14"/>
  <c r="V999" i="14"/>
  <c r="V1000" i="14"/>
  <c r="V1001" i="14"/>
  <c r="V1002" i="14"/>
  <c r="V1003" i="14"/>
  <c r="V1004" i="14"/>
  <c r="V1005" i="14"/>
  <c r="V1006" i="14"/>
  <c r="V1007" i="14"/>
  <c r="V1008" i="14"/>
  <c r="V1009" i="14"/>
  <c r="V1010" i="14"/>
  <c r="V1011" i="14"/>
  <c r="V1012" i="14"/>
  <c r="V1013" i="14"/>
  <c r="V1014" i="14"/>
  <c r="V1015" i="14"/>
  <c r="V1016" i="14"/>
  <c r="V1017" i="14"/>
  <c r="V1018" i="14"/>
  <c r="V1019" i="14"/>
  <c r="V1021" i="14"/>
  <c r="V1027" i="14"/>
  <c r="V1028" i="14"/>
  <c r="V1029" i="14"/>
  <c r="V1030" i="14"/>
  <c r="V1031" i="14"/>
  <c r="V1032" i="14"/>
  <c r="V1033" i="14"/>
  <c r="V1034" i="14"/>
  <c r="V1035" i="14"/>
  <c r="V1036" i="14"/>
  <c r="V1037" i="14"/>
  <c r="V1038" i="14"/>
  <c r="V1039" i="14"/>
  <c r="V1040" i="14"/>
  <c r="V1041" i="14"/>
  <c r="V1042" i="14"/>
  <c r="V1043" i="14"/>
  <c r="V1044" i="14"/>
  <c r="V1045" i="14"/>
  <c r="V1046" i="14"/>
  <c r="V1047" i="14"/>
  <c r="V1048" i="14"/>
  <c r="V1049" i="14"/>
  <c r="V1050" i="14"/>
  <c r="V1051" i="14"/>
  <c r="V1052" i="14"/>
  <c r="V1053" i="14"/>
  <c r="V1054" i="14"/>
  <c r="V1055" i="14"/>
  <c r="V1056" i="14"/>
  <c r="V1057" i="14"/>
  <c r="V1058" i="14"/>
  <c r="V1059" i="14"/>
  <c r="V1060" i="14"/>
  <c r="V1061" i="14"/>
  <c r="V1063" i="14"/>
  <c r="V1065" i="14"/>
  <c r="U137" i="15"/>
  <c r="U138" i="15"/>
  <c r="U139" i="15"/>
  <c r="U140" i="15"/>
  <c r="U141" i="15"/>
  <c r="U142" i="15"/>
  <c r="U143" i="15"/>
  <c r="U144" i="15"/>
  <c r="U145" i="15"/>
  <c r="U146" i="15"/>
  <c r="U147" i="15"/>
  <c r="U149" i="15"/>
  <c r="U154" i="15"/>
  <c r="U155" i="15"/>
  <c r="U156" i="15"/>
  <c r="U157" i="15"/>
  <c r="U158" i="15"/>
  <c r="U159" i="15"/>
  <c r="U160" i="15"/>
  <c r="U161" i="15"/>
  <c r="U162" i="15"/>
  <c r="U164" i="15"/>
  <c r="U167" i="15"/>
  <c r="T38" i="1"/>
  <c r="T61" i="1"/>
  <c r="R214" i="21"/>
  <c r="T13" i="2"/>
  <c r="R215" i="21"/>
  <c r="R210" i="21"/>
  <c r="T13" i="3"/>
  <c r="R216" i="21"/>
  <c r="R211" i="21"/>
  <c r="E210" i="21"/>
  <c r="D210" i="21"/>
  <c r="D215" i="21"/>
  <c r="E211" i="21"/>
  <c r="D211" i="21"/>
  <c r="D216" i="21"/>
  <c r="H195" i="21"/>
  <c r="G195" i="21"/>
  <c r="I195" i="21"/>
  <c r="J195" i="21"/>
  <c r="K195" i="21"/>
  <c r="L195" i="21"/>
  <c r="M195" i="21"/>
  <c r="N195" i="21"/>
  <c r="O195" i="21"/>
  <c r="E195" i="21"/>
  <c r="D195" i="21"/>
  <c r="H199" i="21"/>
  <c r="H200" i="21"/>
  <c r="H196" i="21"/>
  <c r="H201" i="21"/>
  <c r="H202" i="21"/>
  <c r="H205" i="21"/>
  <c r="G199" i="21"/>
  <c r="I199" i="21"/>
  <c r="J199" i="21"/>
  <c r="K199" i="21"/>
  <c r="L199" i="21"/>
  <c r="M199" i="21"/>
  <c r="N199" i="21"/>
  <c r="O199" i="21"/>
  <c r="E199" i="21"/>
  <c r="I57" i="1"/>
  <c r="H57" i="1"/>
  <c r="G57" i="1"/>
  <c r="H58" i="1"/>
  <c r="G58" i="1"/>
  <c r="G56" i="1"/>
  <c r="K30" i="21"/>
  <c r="E30" i="21"/>
  <c r="F31" i="21"/>
  <c r="F34" i="21"/>
  <c r="E27" i="21"/>
  <c r="F28" i="21"/>
  <c r="E21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E22" i="21"/>
  <c r="E24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E25" i="21"/>
  <c r="J21" i="20"/>
  <c r="F171" i="21"/>
  <c r="K21" i="20"/>
  <c r="G171" i="21"/>
  <c r="L21" i="20"/>
  <c r="H171" i="21"/>
  <c r="F165" i="21"/>
  <c r="G165" i="21"/>
  <c r="H165" i="21"/>
  <c r="I165" i="21"/>
  <c r="J165" i="21"/>
  <c r="E165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R24" i="21"/>
  <c r="Q24" i="21"/>
  <c r="P24" i="21"/>
  <c r="E42" i="21"/>
  <c r="R43" i="21"/>
  <c r="K43" i="21"/>
  <c r="L43" i="21"/>
  <c r="P43" i="21"/>
  <c r="M43" i="21"/>
  <c r="N43" i="21"/>
  <c r="O43" i="21"/>
  <c r="I43" i="21"/>
  <c r="Q43" i="21"/>
  <c r="F43" i="21"/>
  <c r="G43" i="21"/>
  <c r="H43" i="21"/>
  <c r="J43" i="21"/>
  <c r="E43" i="21"/>
  <c r="H15" i="21"/>
  <c r="G15" i="21"/>
  <c r="F15" i="21"/>
  <c r="G129" i="8"/>
  <c r="G128" i="8"/>
  <c r="G127" i="8"/>
  <c r="G126" i="8"/>
  <c r="G125" i="8"/>
  <c r="G124" i="8"/>
  <c r="G78" i="8"/>
  <c r="G68" i="8"/>
  <c r="G67" i="8"/>
  <c r="G64" i="8"/>
  <c r="G63" i="8"/>
  <c r="G62" i="8"/>
  <c r="G61" i="8"/>
  <c r="G60" i="8"/>
  <c r="G59" i="8"/>
  <c r="G58" i="8"/>
  <c r="G57" i="8"/>
  <c r="G77" i="8"/>
  <c r="G76" i="8"/>
  <c r="G75" i="8"/>
  <c r="G35" i="8"/>
  <c r="A23" i="15"/>
  <c r="A24" i="15"/>
  <c r="A64" i="15"/>
  <c r="A65" i="15"/>
  <c r="A105" i="15"/>
  <c r="A106" i="15"/>
  <c r="H146" i="15"/>
  <c r="A146" i="15"/>
  <c r="A147" i="15"/>
  <c r="A148" i="15"/>
  <c r="A149" i="15"/>
  <c r="G105" i="15"/>
  <c r="G64" i="15"/>
  <c r="G23" i="15"/>
  <c r="A23" i="7"/>
  <c r="A24" i="7"/>
  <c r="A25" i="7"/>
  <c r="A26" i="7"/>
  <c r="A27" i="7"/>
  <c r="H23" i="7"/>
  <c r="H92" i="19"/>
  <c r="H93" i="19"/>
  <c r="H94" i="19"/>
  <c r="H95" i="19"/>
  <c r="H99" i="19"/>
  <c r="H100" i="19"/>
  <c r="H101" i="19"/>
  <c r="F25" i="11"/>
  <c r="H102" i="19"/>
  <c r="H107" i="19"/>
  <c r="H168" i="21"/>
  <c r="N21" i="20"/>
  <c r="J171" i="21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H273" i="10"/>
  <c r="H274" i="6"/>
  <c r="H280" i="5"/>
  <c r="J15" i="21"/>
  <c r="E15" i="21"/>
  <c r="J16" i="21"/>
  <c r="M16" i="21"/>
  <c r="P16" i="21"/>
  <c r="K165" i="21"/>
  <c r="L165" i="21"/>
  <c r="M165" i="21"/>
  <c r="N165" i="21"/>
  <c r="O165" i="21"/>
  <c r="P165" i="21"/>
  <c r="Q165" i="21"/>
  <c r="R165" i="21"/>
  <c r="G159" i="8"/>
  <c r="E51" i="23"/>
  <c r="F52" i="23"/>
  <c r="J22" i="5"/>
  <c r="E186" i="21"/>
  <c r="F187" i="21"/>
  <c r="J23" i="5"/>
  <c r="I23" i="13"/>
  <c r="J24" i="5"/>
  <c r="J25" i="5"/>
  <c r="J26" i="5"/>
  <c r="J27" i="5"/>
  <c r="J28" i="5"/>
  <c r="E21" i="23"/>
  <c r="F22" i="23"/>
  <c r="J34" i="5"/>
  <c r="I34" i="13"/>
  <c r="J35" i="5"/>
  <c r="I35" i="13"/>
  <c r="J36" i="5"/>
  <c r="I36" i="13"/>
  <c r="J37" i="5"/>
  <c r="J38" i="5"/>
  <c r="J39" i="5"/>
  <c r="I39" i="13"/>
  <c r="W39" i="13"/>
  <c r="J40" i="5"/>
  <c r="J41" i="5"/>
  <c r="I41" i="13"/>
  <c r="J42" i="5"/>
  <c r="J43" i="5"/>
  <c r="I43" i="13"/>
  <c r="W43" i="13"/>
  <c r="J44" i="5"/>
  <c r="J45" i="5"/>
  <c r="J46" i="5"/>
  <c r="J47" i="5"/>
  <c r="J48" i="5"/>
  <c r="I48" i="13"/>
  <c r="J49" i="5"/>
  <c r="I49" i="13"/>
  <c r="J50" i="5"/>
  <c r="I50" i="13"/>
  <c r="E15" i="23"/>
  <c r="F16" i="23"/>
  <c r="J56" i="5"/>
  <c r="J57" i="5"/>
  <c r="I57" i="13"/>
  <c r="J58" i="5"/>
  <c r="I58" i="13"/>
  <c r="J59" i="5"/>
  <c r="J60" i="5"/>
  <c r="I60" i="13"/>
  <c r="W60" i="13"/>
  <c r="J61" i="5"/>
  <c r="J62" i="5"/>
  <c r="J63" i="5"/>
  <c r="E24" i="23"/>
  <c r="F25" i="23"/>
  <c r="J69" i="5"/>
  <c r="P21" i="21"/>
  <c r="Q21" i="21"/>
  <c r="R21" i="21"/>
  <c r="J70" i="5"/>
  <c r="J71" i="5"/>
  <c r="I71" i="13"/>
  <c r="J72" i="5"/>
  <c r="I72" i="13"/>
  <c r="X72" i="13"/>
  <c r="J73" i="5"/>
  <c r="I73" i="13"/>
  <c r="J74" i="5"/>
  <c r="I74" i="13"/>
  <c r="X74" i="13"/>
  <c r="J75" i="5"/>
  <c r="I75" i="13"/>
  <c r="J76" i="5"/>
  <c r="J77" i="5"/>
  <c r="J78" i="5"/>
  <c r="I78" i="13"/>
  <c r="W78" i="13"/>
  <c r="J79" i="5"/>
  <c r="J80" i="5"/>
  <c r="J81" i="5"/>
  <c r="I81" i="13"/>
  <c r="J82" i="5"/>
  <c r="I82" i="13"/>
  <c r="E12" i="23"/>
  <c r="F13" i="23"/>
  <c r="J83" i="5"/>
  <c r="J84" i="5"/>
  <c r="I84" i="13"/>
  <c r="X84" i="13"/>
  <c r="L30" i="21"/>
  <c r="M30" i="21"/>
  <c r="N30" i="21"/>
  <c r="G31" i="21"/>
  <c r="J85" i="5"/>
  <c r="J86" i="5"/>
  <c r="J87" i="5"/>
  <c r="I87" i="13"/>
  <c r="J88" i="5"/>
  <c r="I88" i="13"/>
  <c r="E45" i="21"/>
  <c r="F46" i="21"/>
  <c r="J89" i="5"/>
  <c r="I89" i="13"/>
  <c r="G187" i="21"/>
  <c r="H187" i="21"/>
  <c r="H31" i="21"/>
  <c r="I187" i="21"/>
  <c r="I31" i="21"/>
  <c r="J187" i="21"/>
  <c r="J31" i="21"/>
  <c r="K187" i="21"/>
  <c r="L187" i="21"/>
  <c r="L31" i="21"/>
  <c r="M187" i="21"/>
  <c r="N187" i="21"/>
  <c r="N31" i="21"/>
  <c r="O187" i="21"/>
  <c r="P187" i="21"/>
  <c r="P31" i="21"/>
  <c r="Q187" i="21"/>
  <c r="R187" i="21"/>
  <c r="R31" i="21"/>
  <c r="G52" i="23"/>
  <c r="K22" i="5"/>
  <c r="K23" i="5"/>
  <c r="K24" i="5"/>
  <c r="I295" i="13"/>
  <c r="K25" i="5"/>
  <c r="I296" i="13"/>
  <c r="K26" i="5"/>
  <c r="I297" i="13"/>
  <c r="X297" i="13"/>
  <c r="K27" i="5"/>
  <c r="I298" i="13"/>
  <c r="W298" i="13"/>
  <c r="K28" i="5"/>
  <c r="I299" i="13"/>
  <c r="X299" i="13"/>
  <c r="G22" i="23"/>
  <c r="K34" i="5"/>
  <c r="K35" i="5"/>
  <c r="I306" i="13"/>
  <c r="K36" i="5"/>
  <c r="I307" i="13"/>
  <c r="W307" i="13"/>
  <c r="K37" i="5"/>
  <c r="I308" i="13"/>
  <c r="K38" i="5"/>
  <c r="I309" i="13"/>
  <c r="K39" i="5"/>
  <c r="I310" i="13"/>
  <c r="K40" i="5"/>
  <c r="I311" i="13"/>
  <c r="X311" i="13"/>
  <c r="K41" i="5"/>
  <c r="K42" i="5"/>
  <c r="I313" i="13"/>
  <c r="W313" i="13"/>
  <c r="K43" i="5"/>
  <c r="I314" i="13"/>
  <c r="X314" i="13"/>
  <c r="K44" i="5"/>
  <c r="I315" i="13"/>
  <c r="X315" i="13"/>
  <c r="K45" i="5"/>
  <c r="I316" i="13"/>
  <c r="W316" i="13"/>
  <c r="K46" i="5"/>
  <c r="I317" i="13"/>
  <c r="W317" i="13"/>
  <c r="K47" i="5"/>
  <c r="I318" i="13"/>
  <c r="K48" i="5"/>
  <c r="K49" i="5"/>
  <c r="I320" i="13"/>
  <c r="K50" i="5"/>
  <c r="G16" i="23"/>
  <c r="K56" i="5"/>
  <c r="K57" i="5"/>
  <c r="K58" i="5"/>
  <c r="I329" i="13"/>
  <c r="K59" i="5"/>
  <c r="I330" i="13"/>
  <c r="X330" i="13"/>
  <c r="K60" i="5"/>
  <c r="I331" i="13"/>
  <c r="K61" i="5"/>
  <c r="I332" i="13"/>
  <c r="X332" i="13"/>
  <c r="K62" i="5"/>
  <c r="I333" i="13"/>
  <c r="W333" i="13"/>
  <c r="K63" i="5"/>
  <c r="I334" i="13"/>
  <c r="G25" i="23"/>
  <c r="K69" i="5"/>
  <c r="K70" i="5"/>
  <c r="I341" i="13"/>
  <c r="K71" i="5"/>
  <c r="K72" i="5"/>
  <c r="K73" i="5"/>
  <c r="K74" i="5"/>
  <c r="I345" i="13"/>
  <c r="K75" i="5"/>
  <c r="I346" i="13"/>
  <c r="X346" i="13"/>
  <c r="K76" i="5"/>
  <c r="I347" i="13"/>
  <c r="K77" i="5"/>
  <c r="K78" i="5"/>
  <c r="K79" i="5"/>
  <c r="I350" i="13"/>
  <c r="K80" i="5"/>
  <c r="I351" i="13"/>
  <c r="W351" i="13"/>
  <c r="K81" i="5"/>
  <c r="I352" i="13"/>
  <c r="X352" i="13"/>
  <c r="K82" i="5"/>
  <c r="I353" i="13"/>
  <c r="X353" i="13"/>
  <c r="G13" i="23"/>
  <c r="K83" i="5"/>
  <c r="I354" i="13"/>
  <c r="X354" i="13"/>
  <c r="K84" i="5"/>
  <c r="I355" i="13"/>
  <c r="W355" i="13"/>
  <c r="K85" i="5"/>
  <c r="I356" i="13"/>
  <c r="K86" i="5"/>
  <c r="I357" i="13"/>
  <c r="W357" i="13"/>
  <c r="K87" i="5"/>
  <c r="I358" i="13"/>
  <c r="W358" i="13"/>
  <c r="K88" i="5"/>
  <c r="I359" i="13"/>
  <c r="K89" i="5"/>
  <c r="H52" i="23"/>
  <c r="L22" i="5"/>
  <c r="I564" i="13"/>
  <c r="L23" i="5"/>
  <c r="I565" i="13"/>
  <c r="X565" i="13"/>
  <c r="L24" i="5"/>
  <c r="I566" i="13"/>
  <c r="L25" i="5"/>
  <c r="I567" i="13"/>
  <c r="L26" i="5"/>
  <c r="I568" i="13"/>
  <c r="W568" i="13"/>
  <c r="L27" i="5"/>
  <c r="I569" i="13"/>
  <c r="X569" i="13"/>
  <c r="L28" i="5"/>
  <c r="I570" i="13"/>
  <c r="H22" i="23"/>
  <c r="L34" i="5"/>
  <c r="L35" i="5"/>
  <c r="L36" i="5"/>
  <c r="L37" i="5"/>
  <c r="I579" i="13"/>
  <c r="L38" i="5"/>
  <c r="I580" i="13"/>
  <c r="L39" i="5"/>
  <c r="I581" i="13"/>
  <c r="X581" i="13"/>
  <c r="L40" i="5"/>
  <c r="I582" i="13"/>
  <c r="X582" i="13"/>
  <c r="L41" i="5"/>
  <c r="I583" i="13"/>
  <c r="L42" i="5"/>
  <c r="I584" i="13"/>
  <c r="L43" i="5"/>
  <c r="L44" i="5"/>
  <c r="I586" i="13"/>
  <c r="X586" i="13"/>
  <c r="L45" i="5"/>
  <c r="I587" i="13"/>
  <c r="L46" i="5"/>
  <c r="I588" i="13"/>
  <c r="W588" i="13"/>
  <c r="L47" i="5"/>
  <c r="I589" i="13"/>
  <c r="X589" i="13"/>
  <c r="L48" i="5"/>
  <c r="L49" i="5"/>
  <c r="I591" i="13"/>
  <c r="E18" i="21"/>
  <c r="O19" i="21"/>
  <c r="L50" i="5"/>
  <c r="I592" i="13"/>
  <c r="X592" i="13"/>
  <c r="H16" i="23"/>
  <c r="L56" i="5"/>
  <c r="I598" i="13"/>
  <c r="X598" i="13"/>
  <c r="L57" i="5"/>
  <c r="I599" i="13"/>
  <c r="L58" i="5"/>
  <c r="I600" i="13"/>
  <c r="X600" i="13"/>
  <c r="L59" i="5"/>
  <c r="I601" i="13"/>
  <c r="X601" i="13"/>
  <c r="L60" i="5"/>
  <c r="I602" i="13"/>
  <c r="L61" i="5"/>
  <c r="I603" i="13"/>
  <c r="L62" i="5"/>
  <c r="I604" i="13"/>
  <c r="L63" i="5"/>
  <c r="I605" i="13"/>
  <c r="X605" i="13"/>
  <c r="H25" i="23"/>
  <c r="L69" i="5"/>
  <c r="I611" i="13"/>
  <c r="L70" i="5"/>
  <c r="I612" i="13"/>
  <c r="W612" i="13"/>
  <c r="L71" i="5"/>
  <c r="L72" i="5"/>
  <c r="I614" i="13"/>
  <c r="L73" i="5"/>
  <c r="I615" i="13"/>
  <c r="L74" i="5"/>
  <c r="I616" i="13"/>
  <c r="L75" i="5"/>
  <c r="I617" i="13"/>
  <c r="W617" i="13"/>
  <c r="L76" i="5"/>
  <c r="L77" i="5"/>
  <c r="L78" i="5"/>
  <c r="I620" i="13"/>
  <c r="X620" i="13"/>
  <c r="L79" i="5"/>
  <c r="I621" i="13"/>
  <c r="X621" i="13"/>
  <c r="L80" i="5"/>
  <c r="I622" i="13"/>
  <c r="X622" i="13"/>
  <c r="L81" i="5"/>
  <c r="I623" i="13"/>
  <c r="L82" i="5"/>
  <c r="I624" i="13"/>
  <c r="W624" i="13"/>
  <c r="H13" i="23"/>
  <c r="L83" i="5"/>
  <c r="I625" i="13"/>
  <c r="X625" i="13"/>
  <c r="L84" i="5"/>
  <c r="I626" i="13"/>
  <c r="X626" i="13"/>
  <c r="L85" i="5"/>
  <c r="I627" i="13"/>
  <c r="L86" i="5"/>
  <c r="I628" i="13"/>
  <c r="X628" i="13"/>
  <c r="L87" i="5"/>
  <c r="L88" i="5"/>
  <c r="I630" i="13"/>
  <c r="W630" i="13"/>
  <c r="L89" i="5"/>
  <c r="I631" i="13"/>
  <c r="X631" i="13"/>
  <c r="K27" i="21"/>
  <c r="L27" i="21"/>
  <c r="M27" i="21"/>
  <c r="N27" i="21"/>
  <c r="O27" i="21"/>
  <c r="P27" i="21"/>
  <c r="Q27" i="21"/>
  <c r="R27" i="21"/>
  <c r="I319" i="13"/>
  <c r="X319" i="13"/>
  <c r="J19" i="21"/>
  <c r="F19" i="21"/>
  <c r="G19" i="21"/>
  <c r="H19" i="21"/>
  <c r="I19" i="21"/>
  <c r="K19" i="21"/>
  <c r="L19" i="21"/>
  <c r="M19" i="21"/>
  <c r="N19" i="21"/>
  <c r="P19" i="21"/>
  <c r="Q19" i="21"/>
  <c r="I923" i="14"/>
  <c r="G129" i="6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H659" i="14"/>
  <c r="H394" i="14"/>
  <c r="H128" i="14"/>
  <c r="G95" i="5"/>
  <c r="G96" i="5"/>
  <c r="G98" i="5"/>
  <c r="G99" i="5"/>
  <c r="G100" i="5"/>
  <c r="G101" i="5"/>
  <c r="G102" i="5"/>
  <c r="G105" i="5"/>
  <c r="G107" i="5"/>
  <c r="G109" i="5"/>
  <c r="G111" i="5"/>
  <c r="G112" i="5"/>
  <c r="G113" i="5"/>
  <c r="G114" i="5"/>
  <c r="G118" i="5"/>
  <c r="G122" i="5"/>
  <c r="G125" i="5"/>
  <c r="G126" i="5"/>
  <c r="G127" i="5"/>
  <c r="J16" i="5"/>
  <c r="I16" i="13"/>
  <c r="G150" i="5"/>
  <c r="G153" i="5"/>
  <c r="G154" i="5"/>
  <c r="G155" i="5"/>
  <c r="G158" i="5"/>
  <c r="G162" i="5"/>
  <c r="G163" i="5"/>
  <c r="G167" i="5"/>
  <c r="G171" i="5"/>
  <c r="G172" i="5"/>
  <c r="G173" i="5"/>
  <c r="G174" i="5"/>
  <c r="G175" i="5"/>
  <c r="G178" i="5"/>
  <c r="G179" i="5"/>
  <c r="G180" i="5"/>
  <c r="G194" i="5"/>
  <c r="G197" i="5"/>
  <c r="G198" i="5"/>
  <c r="G201" i="5"/>
  <c r="G205" i="5"/>
  <c r="G206" i="5"/>
  <c r="G210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35" i="5"/>
  <c r="G237" i="5"/>
  <c r="G240" i="5"/>
  <c r="G241" i="5"/>
  <c r="G253" i="5"/>
  <c r="G257" i="5"/>
  <c r="G258" i="5"/>
  <c r="G259" i="5"/>
  <c r="G260" i="5"/>
  <c r="G261" i="5"/>
  <c r="G264" i="5"/>
  <c r="G265" i="5"/>
  <c r="G266" i="5"/>
  <c r="G96" i="6"/>
  <c r="G98" i="6"/>
  <c r="G99" i="6"/>
  <c r="G100" i="6"/>
  <c r="G101" i="6"/>
  <c r="G102" i="6"/>
  <c r="G105" i="6"/>
  <c r="G106" i="6"/>
  <c r="G109" i="6"/>
  <c r="G111" i="6"/>
  <c r="G112" i="6"/>
  <c r="G113" i="6"/>
  <c r="G114" i="6"/>
  <c r="G117" i="6"/>
  <c r="G118" i="6"/>
  <c r="G122" i="6"/>
  <c r="G125" i="6"/>
  <c r="G126" i="6"/>
  <c r="G127" i="6"/>
  <c r="G130" i="6"/>
  <c r="J69" i="6"/>
  <c r="I69" i="14"/>
  <c r="X69" i="14"/>
  <c r="J70" i="6"/>
  <c r="I70" i="14"/>
  <c r="J71" i="6"/>
  <c r="I71" i="14"/>
  <c r="J72" i="6"/>
  <c r="J73" i="6"/>
  <c r="I73" i="14"/>
  <c r="J74" i="6"/>
  <c r="J75" i="6"/>
  <c r="I75" i="14"/>
  <c r="J76" i="6"/>
  <c r="J77" i="6"/>
  <c r="J78" i="6"/>
  <c r="I78" i="14"/>
  <c r="J79" i="6"/>
  <c r="I79" i="14"/>
  <c r="J80" i="6"/>
  <c r="J81" i="6"/>
  <c r="I81" i="14"/>
  <c r="J82" i="6"/>
  <c r="I82" i="14"/>
  <c r="J83" i="6"/>
  <c r="J84" i="6"/>
  <c r="I84" i="14"/>
  <c r="W84" i="14"/>
  <c r="J85" i="6"/>
  <c r="I85" i="14"/>
  <c r="J86" i="6"/>
  <c r="I86" i="14"/>
  <c r="J87" i="6"/>
  <c r="I87" i="14"/>
  <c r="J88" i="6"/>
  <c r="I88" i="14"/>
  <c r="X88" i="14"/>
  <c r="J89" i="6"/>
  <c r="I89" i="14"/>
  <c r="X89" i="14"/>
  <c r="J56" i="6"/>
  <c r="J57" i="6"/>
  <c r="I57" i="14"/>
  <c r="X57" i="14"/>
  <c r="J58" i="6"/>
  <c r="J59" i="6"/>
  <c r="I59" i="14"/>
  <c r="X59" i="14"/>
  <c r="J60" i="6"/>
  <c r="I60" i="14"/>
  <c r="W60" i="14"/>
  <c r="J61" i="6"/>
  <c r="I61" i="14"/>
  <c r="J62" i="6"/>
  <c r="J63" i="6"/>
  <c r="I63" i="14"/>
  <c r="W63" i="14"/>
  <c r="J34" i="6"/>
  <c r="J35" i="6"/>
  <c r="I35" i="14"/>
  <c r="J36" i="6"/>
  <c r="I36" i="14"/>
  <c r="J37" i="6"/>
  <c r="I37" i="14"/>
  <c r="W37" i="14"/>
  <c r="J38" i="6"/>
  <c r="J39" i="6"/>
  <c r="J40" i="6"/>
  <c r="J41" i="6"/>
  <c r="I41" i="14"/>
  <c r="W41" i="14"/>
  <c r="J42" i="6"/>
  <c r="J43" i="6"/>
  <c r="I43" i="14"/>
  <c r="J44" i="6"/>
  <c r="I44" i="14"/>
  <c r="X44" i="14"/>
  <c r="J45" i="6"/>
  <c r="I45" i="14"/>
  <c r="J46" i="6"/>
  <c r="J47" i="6"/>
  <c r="I47" i="14"/>
  <c r="J48" i="6"/>
  <c r="I48" i="14"/>
  <c r="W48" i="14"/>
  <c r="J49" i="6"/>
  <c r="J50" i="6"/>
  <c r="J22" i="6"/>
  <c r="J23" i="6"/>
  <c r="J24" i="6"/>
  <c r="I24" i="14"/>
  <c r="J25" i="6"/>
  <c r="I25" i="14"/>
  <c r="E18" i="23"/>
  <c r="F19" i="23"/>
  <c r="J26" i="6"/>
  <c r="I26" i="14"/>
  <c r="J27" i="6"/>
  <c r="I27" i="14"/>
  <c r="X27" i="14"/>
  <c r="J28" i="6"/>
  <c r="J16" i="6"/>
  <c r="G149" i="6"/>
  <c r="G152" i="6"/>
  <c r="G153" i="6"/>
  <c r="G154" i="6"/>
  <c r="G157" i="6"/>
  <c r="G161" i="6"/>
  <c r="G162" i="6"/>
  <c r="G166" i="6"/>
  <c r="G170" i="6"/>
  <c r="G171" i="6"/>
  <c r="G172" i="6"/>
  <c r="G173" i="6"/>
  <c r="G174" i="6"/>
  <c r="G177" i="6"/>
  <c r="G178" i="6"/>
  <c r="G179" i="6"/>
  <c r="G182" i="6"/>
  <c r="G191" i="6"/>
  <c r="G195" i="6"/>
  <c r="G196" i="6"/>
  <c r="G197" i="6"/>
  <c r="G198" i="6"/>
  <c r="G199" i="6"/>
  <c r="G202" i="6"/>
  <c r="G203" i="6"/>
  <c r="G204" i="6"/>
  <c r="G208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34" i="6"/>
  <c r="G237" i="6"/>
  <c r="G238" i="6"/>
  <c r="G240" i="6"/>
  <c r="G250" i="6"/>
  <c r="G254" i="6"/>
  <c r="G255" i="6"/>
  <c r="G256" i="6"/>
  <c r="G257" i="6"/>
  <c r="G258" i="6"/>
  <c r="G261" i="6"/>
  <c r="G262" i="6"/>
  <c r="G263" i="6"/>
  <c r="G264" i="6"/>
  <c r="G265" i="6"/>
  <c r="G266" i="6"/>
  <c r="K16" i="5"/>
  <c r="I287" i="13"/>
  <c r="K69" i="6"/>
  <c r="I334" i="14"/>
  <c r="W334" i="14"/>
  <c r="K70" i="6"/>
  <c r="I335" i="14"/>
  <c r="X335" i="14"/>
  <c r="K71" i="6"/>
  <c r="I336" i="14"/>
  <c r="X336" i="14"/>
  <c r="K72" i="6"/>
  <c r="I337" i="14"/>
  <c r="X337" i="14"/>
  <c r="K73" i="6"/>
  <c r="K74" i="6"/>
  <c r="I339" i="14"/>
  <c r="W339" i="14"/>
  <c r="K75" i="6"/>
  <c r="I340" i="14"/>
  <c r="W340" i="14"/>
  <c r="K76" i="6"/>
  <c r="I341" i="14"/>
  <c r="W341" i="14"/>
  <c r="K77" i="6"/>
  <c r="I342" i="14"/>
  <c r="K78" i="6"/>
  <c r="I343" i="14"/>
  <c r="X343" i="14"/>
  <c r="K79" i="6"/>
  <c r="I344" i="14"/>
  <c r="X344" i="14"/>
  <c r="K80" i="6"/>
  <c r="I345" i="14"/>
  <c r="W345" i="14"/>
  <c r="K81" i="6"/>
  <c r="I346" i="14"/>
  <c r="X346" i="14"/>
  <c r="K82" i="6"/>
  <c r="K83" i="6"/>
  <c r="I348" i="14"/>
  <c r="K84" i="6"/>
  <c r="I349" i="14"/>
  <c r="K85" i="6"/>
  <c r="I350" i="14"/>
  <c r="K86" i="6"/>
  <c r="I351" i="14"/>
  <c r="K87" i="6"/>
  <c r="I352" i="14"/>
  <c r="K88" i="6"/>
  <c r="I353" i="14"/>
  <c r="W353" i="14"/>
  <c r="K89" i="6"/>
  <c r="K56" i="6"/>
  <c r="I321" i="14"/>
  <c r="X321" i="14"/>
  <c r="K57" i="6"/>
  <c r="I322" i="14"/>
  <c r="K58" i="6"/>
  <c r="I323" i="14"/>
  <c r="X323" i="14"/>
  <c r="K59" i="6"/>
  <c r="I324" i="14"/>
  <c r="K60" i="6"/>
  <c r="K61" i="6"/>
  <c r="K62" i="6"/>
  <c r="I327" i="14"/>
  <c r="W327" i="14"/>
  <c r="K63" i="6"/>
  <c r="I328" i="14"/>
  <c r="K34" i="6"/>
  <c r="I299" i="14"/>
  <c r="K35" i="6"/>
  <c r="I300" i="14"/>
  <c r="X300" i="14"/>
  <c r="K36" i="6"/>
  <c r="I301" i="14"/>
  <c r="K37" i="6"/>
  <c r="I302" i="14"/>
  <c r="K38" i="6"/>
  <c r="I303" i="14"/>
  <c r="X303" i="14"/>
  <c r="K39" i="6"/>
  <c r="K40" i="6"/>
  <c r="I305" i="14"/>
  <c r="X305" i="14"/>
  <c r="K41" i="6"/>
  <c r="K42" i="6"/>
  <c r="I307" i="14"/>
  <c r="W307" i="14"/>
  <c r="K43" i="6"/>
  <c r="K44" i="6"/>
  <c r="I309" i="14"/>
  <c r="K45" i="6"/>
  <c r="I310" i="14"/>
  <c r="K46" i="6"/>
  <c r="I311" i="14"/>
  <c r="W311" i="14"/>
  <c r="K47" i="6"/>
  <c r="I312" i="14"/>
  <c r="K48" i="6"/>
  <c r="I313" i="14"/>
  <c r="K49" i="6"/>
  <c r="I314" i="14"/>
  <c r="K50" i="6"/>
  <c r="I315" i="14"/>
  <c r="K22" i="6"/>
  <c r="I287" i="14"/>
  <c r="X287" i="14"/>
  <c r="K23" i="6"/>
  <c r="I288" i="14"/>
  <c r="K24" i="6"/>
  <c r="K25" i="6"/>
  <c r="G19" i="23"/>
  <c r="K26" i="6"/>
  <c r="I291" i="14"/>
  <c r="K27" i="6"/>
  <c r="I292" i="14"/>
  <c r="K28" i="6"/>
  <c r="I293" i="14"/>
  <c r="W293" i="14"/>
  <c r="K16" i="6"/>
  <c r="I281" i="14"/>
  <c r="W281" i="14"/>
  <c r="L16" i="5"/>
  <c r="I558" i="13"/>
  <c r="L69" i="6"/>
  <c r="I599" i="14"/>
  <c r="X599" i="14"/>
  <c r="L70" i="6"/>
  <c r="L71" i="6"/>
  <c r="I601" i="14"/>
  <c r="W601" i="14"/>
  <c r="L72" i="6"/>
  <c r="I602" i="14"/>
  <c r="X602" i="14"/>
  <c r="L73" i="6"/>
  <c r="I603" i="14"/>
  <c r="X603" i="14"/>
  <c r="L74" i="6"/>
  <c r="I604" i="14"/>
  <c r="L75" i="6"/>
  <c r="I605" i="14"/>
  <c r="L76" i="6"/>
  <c r="I606" i="14"/>
  <c r="L77" i="6"/>
  <c r="I607" i="14"/>
  <c r="L78" i="6"/>
  <c r="I608" i="14"/>
  <c r="L79" i="6"/>
  <c r="I609" i="14"/>
  <c r="L80" i="6"/>
  <c r="I610" i="14"/>
  <c r="L81" i="6"/>
  <c r="I611" i="14"/>
  <c r="X611" i="14"/>
  <c r="L82" i="6"/>
  <c r="I612" i="14"/>
  <c r="L83" i="6"/>
  <c r="I613" i="14"/>
  <c r="L84" i="6"/>
  <c r="I614" i="14"/>
  <c r="L85" i="6"/>
  <c r="I615" i="14"/>
  <c r="X615" i="14"/>
  <c r="L86" i="6"/>
  <c r="I616" i="14"/>
  <c r="L87" i="6"/>
  <c r="I617" i="14"/>
  <c r="L88" i="6"/>
  <c r="I618" i="14"/>
  <c r="X618" i="14"/>
  <c r="L89" i="6"/>
  <c r="I619" i="14"/>
  <c r="L56" i="6"/>
  <c r="I586" i="14"/>
  <c r="L57" i="6"/>
  <c r="I587" i="14"/>
  <c r="L58" i="6"/>
  <c r="I588" i="14"/>
  <c r="X588" i="14"/>
  <c r="L59" i="6"/>
  <c r="L60" i="6"/>
  <c r="I590" i="14"/>
  <c r="L61" i="6"/>
  <c r="I591" i="14"/>
  <c r="L62" i="6"/>
  <c r="I592" i="14"/>
  <c r="L63" i="6"/>
  <c r="I593" i="14"/>
  <c r="L34" i="6"/>
  <c r="I564" i="14"/>
  <c r="L35" i="6"/>
  <c r="I565" i="14"/>
  <c r="X565" i="14"/>
  <c r="L36" i="6"/>
  <c r="I566" i="14"/>
  <c r="L37" i="6"/>
  <c r="L38" i="6"/>
  <c r="I568" i="14"/>
  <c r="X568" i="14"/>
  <c r="L39" i="6"/>
  <c r="I569" i="14"/>
  <c r="L40" i="6"/>
  <c r="I570" i="14"/>
  <c r="L41" i="6"/>
  <c r="I571" i="14"/>
  <c r="L42" i="6"/>
  <c r="I572" i="14"/>
  <c r="L43" i="6"/>
  <c r="I573" i="14"/>
  <c r="L44" i="6"/>
  <c r="I574" i="14"/>
  <c r="L45" i="6"/>
  <c r="L46" i="6"/>
  <c r="I576" i="14"/>
  <c r="L47" i="6"/>
  <c r="I577" i="14"/>
  <c r="X577" i="14"/>
  <c r="L48" i="6"/>
  <c r="I578" i="14"/>
  <c r="L49" i="6"/>
  <c r="I579" i="14"/>
  <c r="L50" i="6"/>
  <c r="I580" i="14"/>
  <c r="L22" i="6"/>
  <c r="I552" i="14"/>
  <c r="W552" i="14"/>
  <c r="L23" i="6"/>
  <c r="I553" i="14"/>
  <c r="L24" i="6"/>
  <c r="I554" i="14"/>
  <c r="L25" i="6"/>
  <c r="I555" i="14"/>
  <c r="H19" i="23"/>
  <c r="L26" i="6"/>
  <c r="I556" i="14"/>
  <c r="L27" i="6"/>
  <c r="I557" i="14"/>
  <c r="L28" i="6"/>
  <c r="I558" i="14"/>
  <c r="L16" i="6"/>
  <c r="I546" i="14"/>
  <c r="A13" i="15"/>
  <c r="A14" i="15"/>
  <c r="A15" i="15"/>
  <c r="A16" i="15"/>
  <c r="A17" i="15"/>
  <c r="A18" i="15"/>
  <c r="A19" i="15"/>
  <c r="A20" i="15"/>
  <c r="A21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36" i="15"/>
  <c r="A137" i="15"/>
  <c r="A138" i="15"/>
  <c r="A139" i="15"/>
  <c r="A140" i="15"/>
  <c r="A141" i="15"/>
  <c r="A142" i="15"/>
  <c r="A143" i="15"/>
  <c r="A144" i="15"/>
  <c r="G120" i="15"/>
  <c r="G79" i="15"/>
  <c r="G38" i="15"/>
  <c r="I31" i="7"/>
  <c r="H31" i="15"/>
  <c r="I32" i="7"/>
  <c r="H32" i="15"/>
  <c r="W32" i="15"/>
  <c r="I33" i="7"/>
  <c r="I34" i="7"/>
  <c r="J31" i="7"/>
  <c r="J32" i="7"/>
  <c r="J33" i="7"/>
  <c r="H74" i="15"/>
  <c r="J34" i="7"/>
  <c r="H75" i="15"/>
  <c r="F41" i="7"/>
  <c r="H164" i="15"/>
  <c r="H18" i="20"/>
  <c r="G168" i="8"/>
  <c r="G167" i="8"/>
  <c r="G165" i="8"/>
  <c r="K165" i="8"/>
  <c r="I333" i="17"/>
  <c r="G164" i="8"/>
  <c r="G163" i="8"/>
  <c r="G162" i="8"/>
  <c r="G161" i="8"/>
  <c r="I665" i="17"/>
  <c r="G160" i="8"/>
  <c r="I664" i="17"/>
  <c r="G157" i="8"/>
  <c r="G156" i="8"/>
  <c r="G151" i="8"/>
  <c r="I655" i="17"/>
  <c r="G148" i="8"/>
  <c r="G149" i="8"/>
  <c r="G150" i="8"/>
  <c r="G141" i="8"/>
  <c r="G145" i="8"/>
  <c r="I649" i="17"/>
  <c r="G142" i="8"/>
  <c r="I646" i="17"/>
  <c r="G143" i="8"/>
  <c r="K143" i="8"/>
  <c r="I311" i="17"/>
  <c r="G144" i="8"/>
  <c r="G133" i="8"/>
  <c r="G134" i="8"/>
  <c r="J134" i="8"/>
  <c r="I134" i="17"/>
  <c r="G135" i="8"/>
  <c r="I639" i="17"/>
  <c r="G136" i="8"/>
  <c r="G107" i="8"/>
  <c r="I611" i="17"/>
  <c r="G108" i="8"/>
  <c r="G109" i="8"/>
  <c r="G110" i="8"/>
  <c r="G111" i="8"/>
  <c r="G112" i="8"/>
  <c r="G113" i="8"/>
  <c r="K113" i="8"/>
  <c r="I281" i="17"/>
  <c r="G114" i="8"/>
  <c r="I618" i="17"/>
  <c r="G115" i="8"/>
  <c r="J115" i="8"/>
  <c r="I115" i="17"/>
  <c r="W115" i="17"/>
  <c r="G116" i="8"/>
  <c r="G117" i="8"/>
  <c r="G118" i="8"/>
  <c r="G120" i="8"/>
  <c r="G121" i="8"/>
  <c r="I625" i="17"/>
  <c r="G122" i="8"/>
  <c r="L123" i="8"/>
  <c r="I459" i="17"/>
  <c r="I628" i="17"/>
  <c r="L128" i="8"/>
  <c r="I464" i="17"/>
  <c r="I633" i="17"/>
  <c r="G83" i="8"/>
  <c r="J83" i="8"/>
  <c r="G85" i="8"/>
  <c r="I589" i="17"/>
  <c r="G88" i="8"/>
  <c r="G89" i="8"/>
  <c r="G90" i="8"/>
  <c r="G93" i="8"/>
  <c r="K93" i="8"/>
  <c r="G94" i="8"/>
  <c r="G97" i="8"/>
  <c r="I601" i="17"/>
  <c r="G98" i="8"/>
  <c r="J98" i="8"/>
  <c r="I98" i="17"/>
  <c r="G99" i="8"/>
  <c r="K99" i="8"/>
  <c r="I267" i="17"/>
  <c r="G100" i="8"/>
  <c r="G102" i="8"/>
  <c r="L58" i="8"/>
  <c r="L59" i="8"/>
  <c r="I395" i="17"/>
  <c r="I564" i="17"/>
  <c r="K61" i="8"/>
  <c r="I229" i="17"/>
  <c r="L67" i="8"/>
  <c r="I403" i="17"/>
  <c r="I572" i="17"/>
  <c r="G72" i="8"/>
  <c r="K72" i="8"/>
  <c r="I240" i="17"/>
  <c r="J73" i="8"/>
  <c r="L78" i="8"/>
  <c r="I414" i="17"/>
  <c r="G19" i="8"/>
  <c r="G31" i="8"/>
  <c r="K49" i="8"/>
  <c r="I549" i="17"/>
  <c r="I548" i="17"/>
  <c r="K42" i="8"/>
  <c r="L41" i="8"/>
  <c r="I377" i="17"/>
  <c r="I541" i="17"/>
  <c r="G36" i="8"/>
  <c r="G128" i="10"/>
  <c r="G254" i="10"/>
  <c r="G262" i="10"/>
  <c r="G261" i="10"/>
  <c r="G260" i="10"/>
  <c r="G264" i="10"/>
  <c r="G257" i="10"/>
  <c r="G256" i="10"/>
  <c r="G255" i="10"/>
  <c r="G253" i="10"/>
  <c r="G249" i="10"/>
  <c r="G239" i="10"/>
  <c r="G237" i="10"/>
  <c r="G233" i="10"/>
  <c r="G236" i="10"/>
  <c r="G231" i="10"/>
  <c r="I258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07" i="10"/>
  <c r="G203" i="10"/>
  <c r="G202" i="10"/>
  <c r="G201" i="10"/>
  <c r="G198" i="10"/>
  <c r="G195" i="10"/>
  <c r="G197" i="10"/>
  <c r="G196" i="10"/>
  <c r="G194" i="10"/>
  <c r="G190" i="10"/>
  <c r="G161" i="10"/>
  <c r="G178" i="10"/>
  <c r="G177" i="10"/>
  <c r="G176" i="10"/>
  <c r="G173" i="10"/>
  <c r="G172" i="10"/>
  <c r="G171" i="10"/>
  <c r="G170" i="10"/>
  <c r="G169" i="10"/>
  <c r="G165" i="10"/>
  <c r="G160" i="10"/>
  <c r="G156" i="10"/>
  <c r="G153" i="10"/>
  <c r="G151" i="10"/>
  <c r="G152" i="10"/>
  <c r="G148" i="10"/>
  <c r="G127" i="10"/>
  <c r="G126" i="10"/>
  <c r="G125" i="10"/>
  <c r="G122" i="10"/>
  <c r="G118" i="10"/>
  <c r="G117" i="10"/>
  <c r="G114" i="10"/>
  <c r="G113" i="10"/>
  <c r="G111" i="10"/>
  <c r="G112" i="10"/>
  <c r="G109" i="10"/>
  <c r="G106" i="10"/>
  <c r="G105" i="10"/>
  <c r="G102" i="10"/>
  <c r="G101" i="10"/>
  <c r="G100" i="10"/>
  <c r="G99" i="10"/>
  <c r="G98" i="10"/>
  <c r="G96" i="10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F26" i="7"/>
  <c r="E204" i="6"/>
  <c r="G13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G27" i="3"/>
  <c r="G26" i="3"/>
  <c r="W27" i="3"/>
  <c r="W26" i="3"/>
  <c r="G27" i="2"/>
  <c r="W27" i="2"/>
  <c r="G26" i="2"/>
  <c r="W26" i="2"/>
  <c r="G27" i="4"/>
  <c r="G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L58" i="1"/>
  <c r="L56" i="1"/>
  <c r="K57" i="1"/>
  <c r="K58" i="1"/>
  <c r="K56" i="1"/>
  <c r="J57" i="1"/>
  <c r="J58" i="1"/>
  <c r="J56" i="1"/>
  <c r="I58" i="1"/>
  <c r="I56" i="1"/>
  <c r="W57" i="1"/>
  <c r="W58" i="1"/>
  <c r="G43" i="24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L109" i="8"/>
  <c r="I445" i="17"/>
  <c r="K109" i="8"/>
  <c r="I277" i="17"/>
  <c r="J109" i="8"/>
  <c r="I109" i="8"/>
  <c r="I259" i="6"/>
  <c r="V50" i="3"/>
  <c r="U50" i="3"/>
  <c r="T50" i="3"/>
  <c r="T51" i="3"/>
  <c r="S50" i="3"/>
  <c r="R50" i="3"/>
  <c r="R51" i="3"/>
  <c r="Q50" i="3"/>
  <c r="Q51" i="3"/>
  <c r="P50" i="3"/>
  <c r="O50" i="3"/>
  <c r="O51" i="3"/>
  <c r="N50" i="3"/>
  <c r="N51" i="3"/>
  <c r="M50" i="3"/>
  <c r="L50" i="3"/>
  <c r="K50" i="3"/>
  <c r="J50" i="3"/>
  <c r="I50" i="3"/>
  <c r="H50" i="3"/>
  <c r="V41" i="3"/>
  <c r="V42" i="3"/>
  <c r="U41" i="3"/>
  <c r="U42" i="3"/>
  <c r="T41" i="3"/>
  <c r="T42" i="3"/>
  <c r="S41" i="3"/>
  <c r="S42" i="3"/>
  <c r="R41" i="3"/>
  <c r="Q41" i="3"/>
  <c r="P41" i="3"/>
  <c r="P42" i="3"/>
  <c r="O41" i="3"/>
  <c r="O42" i="3"/>
  <c r="N41" i="3"/>
  <c r="N42" i="3"/>
  <c r="M41" i="3"/>
  <c r="L41" i="3"/>
  <c r="K41" i="3"/>
  <c r="J41" i="3"/>
  <c r="I41" i="3"/>
  <c r="H41" i="3"/>
  <c r="F25" i="3"/>
  <c r="F24" i="3"/>
  <c r="V15" i="3"/>
  <c r="V45" i="3"/>
  <c r="V46" i="3"/>
  <c r="U15" i="3"/>
  <c r="U45" i="3"/>
  <c r="U46" i="3"/>
  <c r="F25" i="2"/>
  <c r="F24" i="2"/>
  <c r="V15" i="2"/>
  <c r="V41" i="2"/>
  <c r="V42" i="2"/>
  <c r="U15" i="2"/>
  <c r="U41" i="2"/>
  <c r="V50" i="4"/>
  <c r="V51" i="4"/>
  <c r="U50" i="4"/>
  <c r="U51" i="4"/>
  <c r="T50" i="4"/>
  <c r="T51" i="4"/>
  <c r="S50" i="4"/>
  <c r="R50" i="4"/>
  <c r="Q50" i="4"/>
  <c r="Q51" i="4"/>
  <c r="P50" i="4"/>
  <c r="P51" i="4"/>
  <c r="O50" i="4"/>
  <c r="N50" i="4"/>
  <c r="M50" i="4"/>
  <c r="M51" i="4"/>
  <c r="L50" i="4"/>
  <c r="K50" i="4"/>
  <c r="J50" i="4"/>
  <c r="I50" i="4"/>
  <c r="H50" i="4"/>
  <c r="G50" i="4"/>
  <c r="W50" i="4"/>
  <c r="V32" i="4"/>
  <c r="U32" i="4"/>
  <c r="U33" i="4"/>
  <c r="T32" i="4"/>
  <c r="T33" i="4"/>
  <c r="S32" i="4"/>
  <c r="S33" i="4"/>
  <c r="R32" i="4"/>
  <c r="R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U41" i="4"/>
  <c r="U42" i="4"/>
  <c r="T41" i="4"/>
  <c r="T42" i="4"/>
  <c r="S41" i="4"/>
  <c r="S42" i="4"/>
  <c r="R41" i="4"/>
  <c r="R42" i="4"/>
  <c r="Q41" i="4"/>
  <c r="P41" i="4"/>
  <c r="O41" i="4"/>
  <c r="N41" i="4"/>
  <c r="N42" i="4"/>
  <c r="M41" i="4"/>
  <c r="L41" i="4"/>
  <c r="K41" i="4"/>
  <c r="J41" i="4"/>
  <c r="I41" i="4"/>
  <c r="H41" i="4"/>
  <c r="F25" i="4"/>
  <c r="F24" i="4"/>
  <c r="G29" i="12"/>
  <c r="G28" i="12"/>
  <c r="V15" i="4"/>
  <c r="V45" i="4"/>
  <c r="U15" i="4"/>
  <c r="U45" i="4"/>
  <c r="G51" i="1"/>
  <c r="I622" i="17"/>
  <c r="I621" i="17"/>
  <c r="I620" i="17"/>
  <c r="I616" i="17"/>
  <c r="I615" i="17"/>
  <c r="I614" i="17"/>
  <c r="I613" i="17"/>
  <c r="I612" i="17"/>
  <c r="I554" i="17"/>
  <c r="I552" i="17"/>
  <c r="I551" i="17"/>
  <c r="I550" i="17"/>
  <c r="I547" i="17"/>
  <c r="I546" i="17"/>
  <c r="I544" i="17"/>
  <c r="I543" i="17"/>
  <c r="I542" i="17"/>
  <c r="I539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131" i="10"/>
  <c r="G91" i="10"/>
  <c r="G65" i="10"/>
  <c r="G52" i="10"/>
  <c r="G30" i="10"/>
  <c r="G133" i="10"/>
  <c r="G143" i="10"/>
  <c r="G183" i="10"/>
  <c r="G225" i="10"/>
  <c r="G267" i="10"/>
  <c r="G269" i="10"/>
  <c r="I1061" i="18"/>
  <c r="G18" i="1"/>
  <c r="I1059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17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75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5" i="18"/>
  <c r="I933" i="18"/>
  <c r="I932" i="18"/>
  <c r="I931" i="18"/>
  <c r="I925" i="18"/>
  <c r="I923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3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7" i="18"/>
  <c r="I855" i="18"/>
  <c r="I854" i="18"/>
  <c r="I853" i="18"/>
  <c r="I852" i="18"/>
  <c r="I851" i="18"/>
  <c r="I850" i="18"/>
  <c r="I849" i="18"/>
  <c r="I848" i="18"/>
  <c r="I844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2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I549" i="18"/>
  <c r="I285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X549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X285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G65" i="6"/>
  <c r="G52" i="6"/>
  <c r="G30" i="6"/>
  <c r="G18" i="6"/>
  <c r="G134" i="6"/>
  <c r="G144" i="6"/>
  <c r="G184" i="6"/>
  <c r="G226" i="6"/>
  <c r="G268" i="6"/>
  <c r="G270" i="6"/>
  <c r="I1065" i="14"/>
  <c r="I1063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1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79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37" i="14"/>
  <c r="I936" i="14"/>
  <c r="I935" i="14"/>
  <c r="I929" i="14"/>
  <c r="I927" i="14"/>
  <c r="I925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6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0" i="14"/>
  <c r="I858" i="14"/>
  <c r="I857" i="14"/>
  <c r="I856" i="14"/>
  <c r="I855" i="14"/>
  <c r="I854" i="14"/>
  <c r="I853" i="14"/>
  <c r="I852" i="14"/>
  <c r="I851" i="14"/>
  <c r="I847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5" i="14"/>
  <c r="I823" i="14"/>
  <c r="I822" i="14"/>
  <c r="I821" i="14"/>
  <c r="I820" i="14"/>
  <c r="I819" i="14"/>
  <c r="I818" i="14"/>
  <c r="I817" i="14"/>
  <c r="I813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O549" i="18"/>
  <c r="P549" i="18"/>
  <c r="Q549" i="18"/>
  <c r="R549" i="18"/>
  <c r="S549" i="18"/>
  <c r="T549" i="18"/>
  <c r="U549" i="18"/>
  <c r="V549" i="18"/>
  <c r="W549" i="18"/>
  <c r="W285" i="18"/>
  <c r="F17" i="12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G276" i="5"/>
  <c r="I1089" i="13"/>
  <c r="G131" i="5"/>
  <c r="G91" i="5"/>
  <c r="G65" i="5"/>
  <c r="G52" i="5"/>
  <c r="G30" i="5"/>
  <c r="G18" i="5"/>
  <c r="G133" i="5"/>
  <c r="G145" i="5"/>
  <c r="G184" i="5"/>
  <c r="G227" i="5"/>
  <c r="G270" i="5"/>
  <c r="G274" i="5"/>
  <c r="I1087" i="13"/>
  <c r="I1085" i="13"/>
  <c r="I1083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2" i="13"/>
  <c r="I1040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999" i="13"/>
  <c r="I997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58" i="13"/>
  <c r="I956" i="13"/>
  <c r="I955" i="13"/>
  <c r="I954" i="13"/>
  <c r="I948" i="13"/>
  <c r="I946" i="13"/>
  <c r="I944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4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8" i="13"/>
  <c r="I876" i="13"/>
  <c r="I875" i="13"/>
  <c r="I874" i="13"/>
  <c r="I873" i="13"/>
  <c r="I872" i="13"/>
  <c r="I871" i="13"/>
  <c r="I870" i="13"/>
  <c r="I869" i="13"/>
  <c r="I865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3" i="13"/>
  <c r="I841" i="13"/>
  <c r="I840" i="13"/>
  <c r="I839" i="13"/>
  <c r="I838" i="13"/>
  <c r="I837" i="13"/>
  <c r="I836" i="13"/>
  <c r="I835" i="13"/>
  <c r="I831" i="13"/>
  <c r="I829" i="13"/>
  <c r="I828" i="13"/>
  <c r="I827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X73" i="13"/>
  <c r="E33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J108" i="8"/>
  <c r="I108" i="17"/>
  <c r="J110" i="8"/>
  <c r="I110" i="17"/>
  <c r="J113" i="8"/>
  <c r="J116" i="8"/>
  <c r="I116" i="17"/>
  <c r="J123" i="8"/>
  <c r="J125" i="8"/>
  <c r="I125" i="17"/>
  <c r="J127" i="8"/>
  <c r="J128" i="8"/>
  <c r="I128" i="17"/>
  <c r="K108" i="8"/>
  <c r="K110" i="8"/>
  <c r="I278" i="17"/>
  <c r="K116" i="8"/>
  <c r="K123" i="8"/>
  <c r="I291" i="17"/>
  <c r="K125" i="8"/>
  <c r="I293" i="17"/>
  <c r="K127" i="8"/>
  <c r="I295" i="17"/>
  <c r="W295" i="17"/>
  <c r="K128" i="8"/>
  <c r="L108" i="8"/>
  <c r="I444" i="17"/>
  <c r="L110" i="8"/>
  <c r="L116" i="8"/>
  <c r="I452" i="17"/>
  <c r="L125" i="8"/>
  <c r="L127" i="8"/>
  <c r="I463" i="17"/>
  <c r="J133" i="8"/>
  <c r="I133" i="17"/>
  <c r="J141" i="8"/>
  <c r="J144" i="8"/>
  <c r="I144" i="17"/>
  <c r="J148" i="8"/>
  <c r="I148" i="17"/>
  <c r="J149" i="8"/>
  <c r="I149" i="17"/>
  <c r="J150" i="8"/>
  <c r="J164" i="8"/>
  <c r="I164" i="17"/>
  <c r="J166" i="8"/>
  <c r="K133" i="8"/>
  <c r="K134" i="8"/>
  <c r="K141" i="8"/>
  <c r="I309" i="17"/>
  <c r="K142" i="8"/>
  <c r="I310" i="17"/>
  <c r="K144" i="8"/>
  <c r="I312" i="17"/>
  <c r="K148" i="8"/>
  <c r="K149" i="8"/>
  <c r="K150" i="8"/>
  <c r="I318" i="17"/>
  <c r="K164" i="8"/>
  <c r="K166" i="8"/>
  <c r="I334" i="17"/>
  <c r="L133" i="8"/>
  <c r="I469" i="17"/>
  <c r="L134" i="8"/>
  <c r="I470" i="17"/>
  <c r="L141" i="8"/>
  <c r="L142" i="8"/>
  <c r="I478" i="17"/>
  <c r="L144" i="8"/>
  <c r="I480" i="17"/>
  <c r="L148" i="8"/>
  <c r="L149" i="8"/>
  <c r="I485" i="17"/>
  <c r="L150" i="8"/>
  <c r="I486" i="17"/>
  <c r="L164" i="8"/>
  <c r="I500" i="17"/>
  <c r="L166" i="8"/>
  <c r="I502" i="17"/>
  <c r="J136" i="8"/>
  <c r="J137" i="8"/>
  <c r="J35" i="8"/>
  <c r="I35" i="17"/>
  <c r="J52" i="8"/>
  <c r="I52" i="17"/>
  <c r="J14" i="8"/>
  <c r="I14" i="17"/>
  <c r="J15" i="8"/>
  <c r="I15" i="17"/>
  <c r="X15" i="17"/>
  <c r="J16" i="8"/>
  <c r="J17" i="8"/>
  <c r="J18" i="8"/>
  <c r="J19" i="8"/>
  <c r="J20" i="8"/>
  <c r="I20" i="17"/>
  <c r="J21" i="8"/>
  <c r="I21" i="17"/>
  <c r="J23" i="8"/>
  <c r="I23" i="17"/>
  <c r="J24" i="8"/>
  <c r="I24" i="17"/>
  <c r="J25" i="8"/>
  <c r="I25" i="17"/>
  <c r="J26" i="8"/>
  <c r="J27" i="8"/>
  <c r="I27" i="17"/>
  <c r="J28" i="8"/>
  <c r="J29" i="8"/>
  <c r="I29" i="17"/>
  <c r="J30" i="8"/>
  <c r="I30" i="17"/>
  <c r="K136" i="8"/>
  <c r="I304" i="17"/>
  <c r="K137" i="8"/>
  <c r="I305" i="17"/>
  <c r="K35" i="8"/>
  <c r="I203" i="17"/>
  <c r="K52" i="8"/>
  <c r="I220" i="17"/>
  <c r="K14" i="8"/>
  <c r="I182" i="17"/>
  <c r="K15" i="8"/>
  <c r="K16" i="8"/>
  <c r="I184" i="17"/>
  <c r="K17" i="8"/>
  <c r="I185" i="17"/>
  <c r="K18" i="8"/>
  <c r="K19" i="8"/>
  <c r="I187" i="17"/>
  <c r="K20" i="8"/>
  <c r="I188" i="17"/>
  <c r="K21" i="8"/>
  <c r="K23" i="8"/>
  <c r="I191" i="17"/>
  <c r="K24" i="8"/>
  <c r="I192" i="17"/>
  <c r="K25" i="8"/>
  <c r="I193" i="17"/>
  <c r="K26" i="8"/>
  <c r="I194" i="17"/>
  <c r="K27" i="8"/>
  <c r="K28" i="8"/>
  <c r="I196" i="17"/>
  <c r="K29" i="8"/>
  <c r="I197" i="17"/>
  <c r="K30" i="8"/>
  <c r="L136" i="8"/>
  <c r="I472" i="17"/>
  <c r="L137" i="8"/>
  <c r="I473" i="17"/>
  <c r="L35" i="8"/>
  <c r="L52" i="8"/>
  <c r="I388" i="17"/>
  <c r="L14" i="8"/>
  <c r="L15" i="8"/>
  <c r="I351" i="17"/>
  <c r="L16" i="8"/>
  <c r="I352" i="17"/>
  <c r="L17" i="8"/>
  <c r="I353" i="17"/>
  <c r="L18" i="8"/>
  <c r="I354" i="17"/>
  <c r="L19" i="8"/>
  <c r="I355" i="17"/>
  <c r="X355" i="17"/>
  <c r="L20" i="8"/>
  <c r="I356" i="17"/>
  <c r="L21" i="8"/>
  <c r="I357" i="17"/>
  <c r="L23" i="8"/>
  <c r="L24" i="8"/>
  <c r="I360" i="17"/>
  <c r="L25" i="8"/>
  <c r="L26" i="8"/>
  <c r="I362" i="17"/>
  <c r="L27" i="8"/>
  <c r="I363" i="17"/>
  <c r="X363" i="17"/>
  <c r="L28" i="8"/>
  <c r="I364" i="17"/>
  <c r="L29" i="8"/>
  <c r="I365" i="17"/>
  <c r="L30" i="8"/>
  <c r="I366" i="17"/>
  <c r="X366" i="17"/>
  <c r="E72" i="21"/>
  <c r="H73" i="21"/>
  <c r="E12" i="21"/>
  <c r="J13" i="21"/>
  <c r="F13" i="21"/>
  <c r="H13" i="21"/>
  <c r="I13" i="21"/>
  <c r="N13" i="21"/>
  <c r="P13" i="21"/>
  <c r="Q13" i="21"/>
  <c r="K31" i="7"/>
  <c r="I46" i="7"/>
  <c r="J46" i="7"/>
  <c r="H87" i="15"/>
  <c r="K46" i="7"/>
  <c r="H128" i="15"/>
  <c r="F73" i="21"/>
  <c r="G73" i="21"/>
  <c r="I73" i="21"/>
  <c r="J73" i="21"/>
  <c r="K73" i="21"/>
  <c r="L73" i="21"/>
  <c r="M73" i="21"/>
  <c r="N73" i="21"/>
  <c r="O73" i="21"/>
  <c r="P73" i="21"/>
  <c r="Q73" i="21"/>
  <c r="R73" i="21"/>
  <c r="O21" i="18"/>
  <c r="P21" i="18"/>
  <c r="Q21" i="18"/>
  <c r="R21" i="18"/>
  <c r="S21" i="18"/>
  <c r="T21" i="18"/>
  <c r="U21" i="18"/>
  <c r="V21" i="18"/>
  <c r="W21" i="18"/>
  <c r="X21" i="18"/>
  <c r="A1" i="21"/>
  <c r="A2" i="21"/>
  <c r="A3" i="21"/>
  <c r="E34" i="21"/>
  <c r="E73" i="21"/>
  <c r="E187" i="21"/>
  <c r="A1" i="23"/>
  <c r="A2" i="23"/>
  <c r="A3" i="23"/>
  <c r="E13" i="23"/>
  <c r="E16" i="23"/>
  <c r="E19" i="23"/>
  <c r="E25" i="23"/>
  <c r="E52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P33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W50" i="3"/>
  <c r="U51" i="3"/>
  <c r="V51" i="3"/>
  <c r="A1" i="4"/>
  <c r="A2" i="4"/>
  <c r="A3" i="4"/>
  <c r="M42" i="4"/>
  <c r="O42" i="4"/>
  <c r="P42" i="4"/>
  <c r="Q42" i="4"/>
  <c r="V42" i="4"/>
  <c r="N51" i="4"/>
  <c r="O51" i="4"/>
  <c r="R51" i="4"/>
  <c r="S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1" i="17"/>
  <c r="I566" i="17"/>
  <c r="I567" i="17"/>
  <c r="I568" i="17"/>
  <c r="I569" i="17"/>
  <c r="I570" i="17"/>
  <c r="I573" i="17"/>
  <c r="I575" i="17"/>
  <c r="I578" i="17"/>
  <c r="I579" i="17"/>
  <c r="I580" i="17"/>
  <c r="I581" i="17"/>
  <c r="I582" i="17"/>
  <c r="I588" i="17"/>
  <c r="I590" i="17"/>
  <c r="I591" i="17"/>
  <c r="I592" i="17"/>
  <c r="I593" i="17"/>
  <c r="I594" i="17"/>
  <c r="I595" i="17"/>
  <c r="I596" i="17"/>
  <c r="I597" i="17"/>
  <c r="I598" i="17"/>
  <c r="I600" i="17"/>
  <c r="I604" i="17"/>
  <c r="I605" i="17"/>
  <c r="I606" i="17"/>
  <c r="I624" i="17"/>
  <c r="I626" i="17"/>
  <c r="I627" i="17"/>
  <c r="I629" i="17"/>
  <c r="I630" i="17"/>
  <c r="I631" i="17"/>
  <c r="I632" i="17"/>
  <c r="I637" i="17"/>
  <c r="I638" i="17"/>
  <c r="I640" i="17"/>
  <c r="I641" i="17"/>
  <c r="I645" i="17"/>
  <c r="I648" i="17"/>
  <c r="I652" i="17"/>
  <c r="I653" i="17"/>
  <c r="I654" i="17"/>
  <c r="I661" i="17"/>
  <c r="I662" i="17"/>
  <c r="I663" i="17"/>
  <c r="I666" i="17"/>
  <c r="I667" i="17"/>
  <c r="I668" i="17"/>
  <c r="I670" i="17"/>
  <c r="I671" i="17"/>
  <c r="I672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535" i="17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G25" i="1"/>
  <c r="G20" i="24"/>
  <c r="A1" i="11"/>
  <c r="A2" i="11"/>
  <c r="A3" i="11"/>
  <c r="H15" i="11"/>
  <c r="H16" i="11"/>
  <c r="H17" i="11"/>
  <c r="H18" i="11"/>
  <c r="F19" i="11"/>
  <c r="H22" i="11"/>
  <c r="H23" i="11"/>
  <c r="H24" i="11"/>
  <c r="I24" i="11"/>
  <c r="J24" i="11"/>
  <c r="H49" i="19"/>
  <c r="T49" i="19"/>
  <c r="K24" i="11"/>
  <c r="H75" i="19"/>
  <c r="F27" i="11"/>
  <c r="H104" i="19"/>
  <c r="G19" i="1"/>
  <c r="G18" i="24"/>
  <c r="F18" i="12"/>
  <c r="H30" i="11"/>
  <c r="G27" i="24"/>
  <c r="G26" i="24"/>
  <c r="L31" i="12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E22" i="23"/>
  <c r="A262" i="6"/>
  <c r="A263" i="6"/>
  <c r="A264" i="6"/>
  <c r="A265" i="6"/>
  <c r="A266" i="6"/>
  <c r="A267" i="6"/>
  <c r="A268" i="6"/>
  <c r="A269" i="6"/>
  <c r="A270" i="6"/>
  <c r="K34" i="7"/>
  <c r="H116" i="15"/>
  <c r="K33" i="7"/>
  <c r="H115" i="15"/>
  <c r="K32" i="7"/>
  <c r="H114" i="15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W73" i="13"/>
  <c r="K50" i="10"/>
  <c r="K49" i="10"/>
  <c r="K48" i="10"/>
  <c r="K47" i="10"/>
  <c r="I311" i="18"/>
  <c r="K46" i="10"/>
  <c r="I310" i="18"/>
  <c r="K45" i="10"/>
  <c r="I309" i="18"/>
  <c r="K44" i="10"/>
  <c r="I308" i="18"/>
  <c r="K43" i="10"/>
  <c r="I307" i="18"/>
  <c r="K42" i="10"/>
  <c r="I306" i="18"/>
  <c r="K41" i="10"/>
  <c r="I305" i="18"/>
  <c r="X305" i="18"/>
  <c r="K40" i="10"/>
  <c r="K39" i="10"/>
  <c r="I303" i="18"/>
  <c r="K38" i="10"/>
  <c r="I302" i="18"/>
  <c r="K37" i="10"/>
  <c r="K36" i="10"/>
  <c r="I300" i="18"/>
  <c r="K35" i="10"/>
  <c r="K34" i="10"/>
  <c r="I298" i="18"/>
  <c r="J50" i="10"/>
  <c r="I50" i="18"/>
  <c r="J49" i="10"/>
  <c r="I49" i="18"/>
  <c r="V49" i="18"/>
  <c r="J48" i="10"/>
  <c r="I48" i="18"/>
  <c r="J47" i="10"/>
  <c r="I47" i="18"/>
  <c r="Q47" i="18"/>
  <c r="J46" i="10"/>
  <c r="I46" i="18"/>
  <c r="J45" i="10"/>
  <c r="J44" i="10"/>
  <c r="I44" i="18"/>
  <c r="V44" i="18"/>
  <c r="J43" i="10"/>
  <c r="J42" i="10"/>
  <c r="I42" i="18"/>
  <c r="J41" i="10"/>
  <c r="I41" i="18"/>
  <c r="J40" i="10"/>
  <c r="I40" i="18"/>
  <c r="R40" i="18"/>
  <c r="J39" i="10"/>
  <c r="I39" i="18"/>
  <c r="J38" i="10"/>
  <c r="J37" i="10"/>
  <c r="I37" i="18"/>
  <c r="J36" i="10"/>
  <c r="I36" i="18"/>
  <c r="J35" i="10"/>
  <c r="I35" i="18"/>
  <c r="J34" i="10"/>
  <c r="I34" i="18"/>
  <c r="U34" i="18"/>
  <c r="L63" i="10"/>
  <c r="L62" i="10"/>
  <c r="I590" i="18"/>
  <c r="L61" i="10"/>
  <c r="I589" i="18"/>
  <c r="W589" i="18"/>
  <c r="L60" i="10"/>
  <c r="L59" i="10"/>
  <c r="I587" i="18"/>
  <c r="L58" i="10"/>
  <c r="I586" i="18"/>
  <c r="L57" i="10"/>
  <c r="I585" i="18"/>
  <c r="L56" i="10"/>
  <c r="I584" i="18"/>
  <c r="O584" i="18"/>
  <c r="L28" i="10"/>
  <c r="I556" i="18"/>
  <c r="T556" i="18"/>
  <c r="L27" i="10"/>
  <c r="I555" i="18"/>
  <c r="T555" i="18"/>
  <c r="L26" i="10"/>
  <c r="I554" i="18"/>
  <c r="L25" i="10"/>
  <c r="I553" i="18"/>
  <c r="P553" i="18"/>
  <c r="L24" i="10"/>
  <c r="I552" i="18"/>
  <c r="L23" i="10"/>
  <c r="I551" i="18"/>
  <c r="L22" i="10"/>
  <c r="L84" i="8"/>
  <c r="L86" i="8"/>
  <c r="L87" i="8"/>
  <c r="I423" i="17"/>
  <c r="L88" i="8"/>
  <c r="I424" i="17"/>
  <c r="L89" i="8"/>
  <c r="I425" i="17"/>
  <c r="L90" i="8"/>
  <c r="I426" i="17"/>
  <c r="L91" i="8"/>
  <c r="I427" i="17"/>
  <c r="L92" i="8"/>
  <c r="L93" i="8"/>
  <c r="I429" i="17"/>
  <c r="X429" i="17"/>
  <c r="L94" i="8"/>
  <c r="I430" i="17"/>
  <c r="L96" i="8"/>
  <c r="I432" i="17"/>
  <c r="L97" i="8"/>
  <c r="I433" i="17"/>
  <c r="W433" i="17"/>
  <c r="L100" i="8"/>
  <c r="I436" i="17"/>
  <c r="L101" i="8"/>
  <c r="L102" i="8"/>
  <c r="I438" i="17"/>
  <c r="L57" i="8"/>
  <c r="I393" i="17"/>
  <c r="L62" i="8"/>
  <c r="I398" i="17"/>
  <c r="L63" i="8"/>
  <c r="I399" i="17"/>
  <c r="L64" i="8"/>
  <c r="I400" i="17"/>
  <c r="X400" i="17"/>
  <c r="L65" i="8"/>
  <c r="I401" i="17"/>
  <c r="L66" i="8"/>
  <c r="I402" i="17"/>
  <c r="L69" i="8"/>
  <c r="L71" i="8"/>
  <c r="I407" i="17"/>
  <c r="L72" i="8"/>
  <c r="I408" i="17"/>
  <c r="L74" i="8"/>
  <c r="I410" i="17"/>
  <c r="L75" i="8"/>
  <c r="L76" i="8"/>
  <c r="I412" i="17"/>
  <c r="L77" i="8"/>
  <c r="I413" i="17"/>
  <c r="K63" i="10"/>
  <c r="I327" i="18"/>
  <c r="K62" i="10"/>
  <c r="I326" i="18"/>
  <c r="K61" i="10"/>
  <c r="I325" i="18"/>
  <c r="K60" i="10"/>
  <c r="K59" i="10"/>
  <c r="I323" i="18"/>
  <c r="K58" i="10"/>
  <c r="I322" i="18"/>
  <c r="K57" i="10"/>
  <c r="I321" i="18"/>
  <c r="K56" i="10"/>
  <c r="I320" i="18"/>
  <c r="X320" i="18"/>
  <c r="K28" i="10"/>
  <c r="K27" i="10"/>
  <c r="I291" i="18"/>
  <c r="K26" i="10"/>
  <c r="I290" i="18"/>
  <c r="K25" i="10"/>
  <c r="I289" i="18"/>
  <c r="K24" i="10"/>
  <c r="K23" i="10"/>
  <c r="I287" i="18"/>
  <c r="K22" i="10"/>
  <c r="I286" i="18"/>
  <c r="K84" i="8"/>
  <c r="I252" i="17"/>
  <c r="K86" i="8"/>
  <c r="I254" i="17"/>
  <c r="K87" i="8"/>
  <c r="K88" i="8"/>
  <c r="I256" i="17"/>
  <c r="K89" i="8"/>
  <c r="I257" i="17"/>
  <c r="K90" i="8"/>
  <c r="I258" i="17"/>
  <c r="K91" i="8"/>
  <c r="I259" i="17"/>
  <c r="K92" i="8"/>
  <c r="I260" i="17"/>
  <c r="K94" i="8"/>
  <c r="K96" i="8"/>
  <c r="I264" i="17"/>
  <c r="K97" i="8"/>
  <c r="I265" i="17"/>
  <c r="K98" i="8"/>
  <c r="I266" i="17"/>
  <c r="K100" i="8"/>
  <c r="I268" i="17"/>
  <c r="K101" i="8"/>
  <c r="I269" i="17"/>
  <c r="K102" i="8"/>
  <c r="K57" i="8"/>
  <c r="I225" i="17"/>
  <c r="K58" i="8"/>
  <c r="I226" i="17"/>
  <c r="K59" i="8"/>
  <c r="I227" i="17"/>
  <c r="K60" i="8"/>
  <c r="I228" i="17"/>
  <c r="K62" i="8"/>
  <c r="I230" i="17"/>
  <c r="K63" i="8"/>
  <c r="I231" i="17"/>
  <c r="K64" i="8"/>
  <c r="K65" i="8"/>
  <c r="K66" i="8"/>
  <c r="I234" i="17"/>
  <c r="K67" i="8"/>
  <c r="I235" i="17"/>
  <c r="K69" i="8"/>
  <c r="I237" i="17"/>
  <c r="K71" i="8"/>
  <c r="I239" i="17"/>
  <c r="K74" i="8"/>
  <c r="I242" i="17"/>
  <c r="K75" i="8"/>
  <c r="I243" i="17"/>
  <c r="K76" i="8"/>
  <c r="I244" i="17"/>
  <c r="K77" i="8"/>
  <c r="K78" i="8"/>
  <c r="J63" i="10"/>
  <c r="I63" i="18"/>
  <c r="R63" i="18"/>
  <c r="J62" i="10"/>
  <c r="I62" i="18"/>
  <c r="V62" i="18"/>
  <c r="J61" i="10"/>
  <c r="I61" i="18"/>
  <c r="R61" i="18"/>
  <c r="J60" i="10"/>
  <c r="I60" i="18"/>
  <c r="T60" i="18"/>
  <c r="J59" i="10"/>
  <c r="J58" i="10"/>
  <c r="J57" i="10"/>
  <c r="I57" i="18"/>
  <c r="J56" i="10"/>
  <c r="J28" i="10"/>
  <c r="I28" i="18"/>
  <c r="P28" i="18"/>
  <c r="J27" i="10"/>
  <c r="J26" i="10"/>
  <c r="I26" i="18"/>
  <c r="S26" i="18"/>
  <c r="J25" i="10"/>
  <c r="J24" i="10"/>
  <c r="J23" i="10"/>
  <c r="I23" i="18"/>
  <c r="J22" i="10"/>
  <c r="I22" i="18"/>
  <c r="J84" i="8"/>
  <c r="I84" i="17"/>
  <c r="J85" i="8"/>
  <c r="I85" i="17"/>
  <c r="J86" i="8"/>
  <c r="I86" i="17"/>
  <c r="J87" i="8"/>
  <c r="I87" i="17"/>
  <c r="J88" i="8"/>
  <c r="J89" i="8"/>
  <c r="I89" i="17"/>
  <c r="J90" i="8"/>
  <c r="J91" i="8"/>
  <c r="J92" i="8"/>
  <c r="I92" i="17"/>
  <c r="J93" i="8"/>
  <c r="I93" i="17"/>
  <c r="W93" i="17"/>
  <c r="J94" i="8"/>
  <c r="I94" i="17"/>
  <c r="J96" i="8"/>
  <c r="I96" i="17"/>
  <c r="J97" i="8"/>
  <c r="J100" i="8"/>
  <c r="J101" i="8"/>
  <c r="I101" i="17"/>
  <c r="W101" i="17"/>
  <c r="J102" i="8"/>
  <c r="I102" i="17"/>
  <c r="X102" i="17"/>
  <c r="J57" i="8"/>
  <c r="I57" i="17"/>
  <c r="J62" i="8"/>
  <c r="J63" i="8"/>
  <c r="J64" i="8"/>
  <c r="I64" i="17"/>
  <c r="J65" i="8"/>
  <c r="I65" i="17"/>
  <c r="J66" i="8"/>
  <c r="I66" i="17"/>
  <c r="J69" i="8"/>
  <c r="I69" i="17"/>
  <c r="J71" i="8"/>
  <c r="J72" i="8"/>
  <c r="I72" i="17"/>
  <c r="J74" i="8"/>
  <c r="I74" i="17"/>
  <c r="J75" i="8"/>
  <c r="I75" i="17"/>
  <c r="J76" i="8"/>
  <c r="J77" i="8"/>
  <c r="I77" i="17"/>
  <c r="J78" i="8"/>
  <c r="I78" i="17"/>
  <c r="L50" i="8"/>
  <c r="I386" i="17"/>
  <c r="X386" i="17"/>
  <c r="L49" i="8"/>
  <c r="I385" i="17"/>
  <c r="W385" i="17"/>
  <c r="L48" i="8"/>
  <c r="I384" i="17"/>
  <c r="L47" i="8"/>
  <c r="I383" i="17"/>
  <c r="W383" i="17"/>
  <c r="L46" i="8"/>
  <c r="I382" i="17"/>
  <c r="W382" i="17"/>
  <c r="L45" i="8"/>
  <c r="I381" i="17"/>
  <c r="W381" i="17"/>
  <c r="L43" i="8"/>
  <c r="I379" i="17"/>
  <c r="W379" i="17"/>
  <c r="L42" i="8"/>
  <c r="I378" i="17"/>
  <c r="L40" i="8"/>
  <c r="I376" i="17"/>
  <c r="L39" i="8"/>
  <c r="L38" i="8"/>
  <c r="I374" i="17"/>
  <c r="W374" i="17"/>
  <c r="L37" i="8"/>
  <c r="K50" i="8"/>
  <c r="I218" i="17"/>
  <c r="K48" i="8"/>
  <c r="I216" i="17"/>
  <c r="K47" i="8"/>
  <c r="I215" i="17"/>
  <c r="K46" i="8"/>
  <c r="K45" i="8"/>
  <c r="I213" i="17"/>
  <c r="K43" i="8"/>
  <c r="I211" i="17"/>
  <c r="K40" i="8"/>
  <c r="I208" i="17"/>
  <c r="K39" i="8"/>
  <c r="I207" i="17"/>
  <c r="K38" i="8"/>
  <c r="K36" i="8"/>
  <c r="I204" i="17"/>
  <c r="J50" i="8"/>
  <c r="J48" i="8"/>
  <c r="J47" i="8"/>
  <c r="J46" i="8"/>
  <c r="I46" i="17"/>
  <c r="J45" i="8"/>
  <c r="J43" i="8"/>
  <c r="I43" i="17"/>
  <c r="J42" i="8"/>
  <c r="I42" i="17"/>
  <c r="J40" i="8"/>
  <c r="J39" i="8"/>
  <c r="I39" i="17"/>
  <c r="J38" i="8"/>
  <c r="I38" i="17"/>
  <c r="W38" i="17"/>
  <c r="J37" i="8"/>
  <c r="I37" i="17"/>
  <c r="L88" i="10"/>
  <c r="I616" i="18"/>
  <c r="S616" i="18"/>
  <c r="L87" i="10"/>
  <c r="L86" i="10"/>
  <c r="I614" i="18"/>
  <c r="S614" i="18"/>
  <c r="L85" i="10"/>
  <c r="I613" i="18"/>
  <c r="V613" i="18"/>
  <c r="L84" i="10"/>
  <c r="I612" i="18"/>
  <c r="U612" i="18"/>
  <c r="L83" i="10"/>
  <c r="I611" i="18"/>
  <c r="L89" i="10"/>
  <c r="I617" i="18"/>
  <c r="U617" i="18"/>
  <c r="L16" i="10"/>
  <c r="L82" i="10"/>
  <c r="I610" i="18"/>
  <c r="P610" i="18"/>
  <c r="L81" i="10"/>
  <c r="I609" i="18"/>
  <c r="U609" i="18"/>
  <c r="L80" i="10"/>
  <c r="I608" i="18"/>
  <c r="L79" i="10"/>
  <c r="I607" i="18"/>
  <c r="L78" i="10"/>
  <c r="I606" i="18"/>
  <c r="P606" i="18"/>
  <c r="L77" i="10"/>
  <c r="I605" i="18"/>
  <c r="L76" i="10"/>
  <c r="I604" i="18"/>
  <c r="L75" i="10"/>
  <c r="I603" i="18"/>
  <c r="O603" i="18"/>
  <c r="L74" i="10"/>
  <c r="I602" i="18"/>
  <c r="L73" i="10"/>
  <c r="I601" i="18"/>
  <c r="L72" i="10"/>
  <c r="I600" i="18"/>
  <c r="L71" i="10"/>
  <c r="I599" i="18"/>
  <c r="L70" i="10"/>
  <c r="I598" i="18"/>
  <c r="L69" i="10"/>
  <c r="I597" i="18"/>
  <c r="K88" i="10"/>
  <c r="I352" i="18"/>
  <c r="O352" i="18"/>
  <c r="K87" i="10"/>
  <c r="I351" i="18"/>
  <c r="T351" i="18"/>
  <c r="K86" i="10"/>
  <c r="K85" i="10"/>
  <c r="I349" i="18"/>
  <c r="K84" i="10"/>
  <c r="I348" i="18"/>
  <c r="K83" i="10"/>
  <c r="I347" i="18"/>
  <c r="K89" i="10"/>
  <c r="K16" i="10"/>
  <c r="I280" i="18"/>
  <c r="K82" i="10"/>
  <c r="I346" i="18"/>
  <c r="K81" i="10"/>
  <c r="I345" i="18"/>
  <c r="K80" i="10"/>
  <c r="I344" i="18"/>
  <c r="K79" i="10"/>
  <c r="K78" i="10"/>
  <c r="I342" i="18"/>
  <c r="K77" i="10"/>
  <c r="I341" i="18"/>
  <c r="K76" i="10"/>
  <c r="I340" i="18"/>
  <c r="K75" i="10"/>
  <c r="I339" i="18"/>
  <c r="K74" i="10"/>
  <c r="I338" i="18"/>
  <c r="K73" i="10"/>
  <c r="K72" i="10"/>
  <c r="I336" i="18"/>
  <c r="K71" i="10"/>
  <c r="K70" i="10"/>
  <c r="I334" i="18"/>
  <c r="K69" i="10"/>
  <c r="I333" i="18"/>
  <c r="J88" i="10"/>
  <c r="I88" i="18"/>
  <c r="J87" i="10"/>
  <c r="J86" i="10"/>
  <c r="I86" i="18"/>
  <c r="J85" i="10"/>
  <c r="I85" i="18"/>
  <c r="W85" i="18"/>
  <c r="J84" i="10"/>
  <c r="I84" i="18"/>
  <c r="J83" i="10"/>
  <c r="I83" i="18"/>
  <c r="J89" i="10"/>
  <c r="I89" i="18"/>
  <c r="J16" i="10"/>
  <c r="I16" i="18"/>
  <c r="J82" i="10"/>
  <c r="J81" i="10"/>
  <c r="I81" i="18"/>
  <c r="J80" i="10"/>
  <c r="J79" i="10"/>
  <c r="I79" i="18"/>
  <c r="J78" i="10"/>
  <c r="I78" i="18"/>
  <c r="J77" i="10"/>
  <c r="I77" i="18"/>
  <c r="U77" i="18"/>
  <c r="J76" i="10"/>
  <c r="I76" i="18"/>
  <c r="R76" i="18"/>
  <c r="J75" i="10"/>
  <c r="I75" i="18"/>
  <c r="J74" i="10"/>
  <c r="I74" i="18"/>
  <c r="J73" i="10"/>
  <c r="I73" i="18"/>
  <c r="J72" i="10"/>
  <c r="J71" i="10"/>
  <c r="J70" i="10"/>
  <c r="I70" i="18"/>
  <c r="J69" i="10"/>
  <c r="I69" i="18"/>
  <c r="L50" i="10"/>
  <c r="I578" i="18"/>
  <c r="L49" i="10"/>
  <c r="I577" i="18"/>
  <c r="S577" i="18"/>
  <c r="L48" i="10"/>
  <c r="I576" i="18"/>
  <c r="L47" i="10"/>
  <c r="I575" i="18"/>
  <c r="X575" i="18"/>
  <c r="L46" i="10"/>
  <c r="I574" i="18"/>
  <c r="L45" i="10"/>
  <c r="I573" i="18"/>
  <c r="L44" i="10"/>
  <c r="I572" i="18"/>
  <c r="L43" i="10"/>
  <c r="I571" i="18"/>
  <c r="L42" i="10"/>
  <c r="I570" i="18"/>
  <c r="L41" i="10"/>
  <c r="L40" i="10"/>
  <c r="I568" i="18"/>
  <c r="R568" i="18"/>
  <c r="L39" i="10"/>
  <c r="L38" i="10"/>
  <c r="I566" i="18"/>
  <c r="L37" i="10"/>
  <c r="I565" i="18"/>
  <c r="L36" i="10"/>
  <c r="I564" i="18"/>
  <c r="L35" i="10"/>
  <c r="I563" i="18"/>
  <c r="L34" i="10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A445" i="17"/>
  <c r="A277" i="17"/>
  <c r="A109" i="17"/>
  <c r="X49" i="13"/>
  <c r="W34" i="13"/>
  <c r="W23" i="13"/>
  <c r="X60" i="13"/>
  <c r="X81" i="13"/>
  <c r="W81" i="13"/>
  <c r="I23" i="11"/>
  <c r="J23" i="11"/>
  <c r="H48" i="19"/>
  <c r="K23" i="11"/>
  <c r="H74" i="19"/>
  <c r="Q74" i="19"/>
  <c r="L158" i="8"/>
  <c r="I494" i="17"/>
  <c r="K22" i="11"/>
  <c r="K158" i="8"/>
  <c r="I326" i="17"/>
  <c r="J22" i="11"/>
  <c r="J158" i="8"/>
  <c r="I158" i="17"/>
  <c r="I22" i="11"/>
  <c r="S51" i="3"/>
  <c r="R42" i="3"/>
  <c r="Q42" i="3"/>
  <c r="P51" i="3"/>
  <c r="M42" i="3"/>
  <c r="M51" i="3"/>
  <c r="K18" i="7"/>
  <c r="H100" i="15"/>
  <c r="J18" i="7"/>
  <c r="I18" i="7"/>
  <c r="H18" i="15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E40" i="21"/>
  <c r="E37" i="21"/>
  <c r="G41" i="4"/>
  <c r="G32" i="4"/>
  <c r="V27" i="24"/>
  <c r="W32" i="1"/>
  <c r="U27" i="2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W26" i="24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24"/>
  <c r="W27" i="4"/>
  <c r="X87" i="13"/>
  <c r="W87" i="13"/>
  <c r="W351" i="14"/>
  <c r="K15" i="10"/>
  <c r="I279" i="18"/>
  <c r="K14" i="10"/>
  <c r="I278" i="18"/>
  <c r="W278" i="18"/>
  <c r="J14" i="10"/>
  <c r="J15" i="10"/>
  <c r="I15" i="18"/>
  <c r="L15" i="10"/>
  <c r="I543" i="18"/>
  <c r="L14" i="10"/>
  <c r="I542" i="18"/>
  <c r="G17" i="24"/>
  <c r="G42" i="24"/>
  <c r="U46" i="4"/>
  <c r="U47" i="4"/>
  <c r="U41" i="24"/>
  <c r="U42" i="2"/>
  <c r="U43" i="2"/>
  <c r="U15" i="24"/>
  <c r="U47" i="3"/>
  <c r="J46" i="21"/>
  <c r="H46" i="21"/>
  <c r="Q46" i="21"/>
  <c r="L46" i="21"/>
  <c r="N46" i="21"/>
  <c r="R46" i="21"/>
  <c r="V88" i="18"/>
  <c r="G46" i="21"/>
  <c r="E46" i="21"/>
  <c r="K46" i="21"/>
  <c r="I46" i="21"/>
  <c r="P46" i="21"/>
  <c r="P88" i="18"/>
  <c r="M46" i="21"/>
  <c r="O46" i="21"/>
  <c r="V46" i="4"/>
  <c r="V42" i="24"/>
  <c r="V47" i="4"/>
  <c r="V41" i="24"/>
  <c r="V43" i="2"/>
  <c r="V15" i="24"/>
  <c r="W41" i="4"/>
  <c r="Q31" i="21"/>
  <c r="O31" i="21"/>
  <c r="S86" i="18"/>
  <c r="M31" i="21"/>
  <c r="K31" i="21"/>
  <c r="Q563" i="18"/>
  <c r="P573" i="18"/>
  <c r="R19" i="21"/>
  <c r="E19" i="21"/>
  <c r="I16" i="21"/>
  <c r="H16" i="21"/>
  <c r="Q16" i="21"/>
  <c r="O16" i="21"/>
  <c r="G16" i="21"/>
  <c r="N16" i="21"/>
  <c r="F16" i="21"/>
  <c r="L16" i="21"/>
  <c r="K16" i="21"/>
  <c r="R16" i="21"/>
  <c r="R13" i="21"/>
  <c r="U128" i="15"/>
  <c r="O13" i="21"/>
  <c r="G13" i="21"/>
  <c r="K13" i="21"/>
  <c r="L13" i="21"/>
  <c r="M13" i="21"/>
  <c r="E13" i="21"/>
  <c r="G50" i="3"/>
  <c r="G41" i="3"/>
  <c r="G32" i="3"/>
  <c r="W32" i="3"/>
  <c r="G28" i="21"/>
  <c r="O28" i="21"/>
  <c r="S341" i="18"/>
  <c r="J28" i="21"/>
  <c r="N813" i="18"/>
  <c r="R28" i="21"/>
  <c r="H28" i="21"/>
  <c r="P28" i="21"/>
  <c r="T310" i="18"/>
  <c r="K28" i="21"/>
  <c r="O285" i="18"/>
  <c r="O813" i="18"/>
  <c r="I28" i="21"/>
  <c r="M813" i="18"/>
  <c r="Q28" i="21"/>
  <c r="U302" i="18"/>
  <c r="L28" i="21"/>
  <c r="M28" i="21"/>
  <c r="N28" i="21"/>
  <c r="W32" i="4"/>
  <c r="H56" i="1"/>
  <c r="W56" i="1"/>
  <c r="G41" i="24"/>
  <c r="G33" i="11"/>
  <c r="H96" i="19"/>
  <c r="G171" i="8"/>
  <c r="I675" i="17"/>
  <c r="I660" i="17"/>
  <c r="I669" i="17"/>
  <c r="J165" i="8"/>
  <c r="L165" i="8"/>
  <c r="I501" i="17"/>
  <c r="J151" i="8"/>
  <c r="I151" i="17"/>
  <c r="G152" i="8"/>
  <c r="I656" i="17"/>
  <c r="K151" i="8"/>
  <c r="I319" i="17"/>
  <c r="L151" i="8"/>
  <c r="I487" i="17"/>
  <c r="L143" i="8"/>
  <c r="I479" i="17"/>
  <c r="J143" i="8"/>
  <c r="I143" i="17"/>
  <c r="I647" i="17"/>
  <c r="J142" i="8"/>
  <c r="I142" i="17"/>
  <c r="G138" i="8"/>
  <c r="I642" i="17"/>
  <c r="L135" i="8"/>
  <c r="L138" i="8"/>
  <c r="I474" i="17"/>
  <c r="J135" i="8"/>
  <c r="J138" i="8"/>
  <c r="I138" i="17"/>
  <c r="K135" i="8"/>
  <c r="K138" i="8"/>
  <c r="I306" i="17"/>
  <c r="I617" i="17"/>
  <c r="G130" i="8"/>
  <c r="I634" i="17"/>
  <c r="L115" i="8"/>
  <c r="I451" i="17"/>
  <c r="L113" i="8"/>
  <c r="I449" i="17"/>
  <c r="K115" i="8"/>
  <c r="I283" i="17"/>
  <c r="X283" i="17"/>
  <c r="I619" i="17"/>
  <c r="L99" i="8"/>
  <c r="I435" i="17"/>
  <c r="I602" i="17"/>
  <c r="I603" i="17"/>
  <c r="L98" i="8"/>
  <c r="I434" i="17"/>
  <c r="J99" i="8"/>
  <c r="I99" i="17"/>
  <c r="K85" i="8"/>
  <c r="I253" i="17"/>
  <c r="L85" i="8"/>
  <c r="I421" i="17"/>
  <c r="X421" i="17"/>
  <c r="L83" i="8"/>
  <c r="I419" i="17"/>
  <c r="K83" i="8"/>
  <c r="I251" i="17"/>
  <c r="G103" i="8"/>
  <c r="I607" i="17"/>
  <c r="I587" i="17"/>
  <c r="X23" i="13"/>
  <c r="J68" i="8"/>
  <c r="I68" i="17"/>
  <c r="X68" i="17"/>
  <c r="J60" i="8"/>
  <c r="I60" i="17"/>
  <c r="X60" i="17"/>
  <c r="L61" i="8"/>
  <c r="I397" i="17"/>
  <c r="J59" i="8"/>
  <c r="M59" i="8"/>
  <c r="L60" i="8"/>
  <c r="I396" i="17"/>
  <c r="I565" i="17"/>
  <c r="J67" i="8"/>
  <c r="I67" i="17"/>
  <c r="L68" i="8"/>
  <c r="I404" i="17"/>
  <c r="I571" i="17"/>
  <c r="I563" i="17"/>
  <c r="J58" i="8"/>
  <c r="I58" i="17"/>
  <c r="I562" i="17"/>
  <c r="J61" i="8"/>
  <c r="I61" i="17"/>
  <c r="X302" i="18"/>
  <c r="W554" i="18"/>
  <c r="I577" i="17"/>
  <c r="L73" i="8"/>
  <c r="I409" i="17"/>
  <c r="X409" i="17"/>
  <c r="K73" i="8"/>
  <c r="I241" i="17"/>
  <c r="I576" i="17"/>
  <c r="W352" i="13"/>
  <c r="W581" i="13"/>
  <c r="K68" i="8"/>
  <c r="I236" i="17"/>
  <c r="G79" i="8"/>
  <c r="Q554" i="18"/>
  <c r="W621" i="13"/>
  <c r="V351" i="18"/>
  <c r="W332" i="13"/>
  <c r="W589" i="13"/>
  <c r="X570" i="14"/>
  <c r="X379" i="17"/>
  <c r="X115" i="17"/>
  <c r="X34" i="13"/>
  <c r="W586" i="13"/>
  <c r="X164" i="17"/>
  <c r="S617" i="18"/>
  <c r="W164" i="17"/>
  <c r="W26" i="14"/>
  <c r="X573" i="14"/>
  <c r="W89" i="14"/>
  <c r="X41" i="14"/>
  <c r="O578" i="18"/>
  <c r="S555" i="18"/>
  <c r="X52" i="17"/>
  <c r="X588" i="13"/>
  <c r="Q597" i="18"/>
  <c r="W556" i="14"/>
  <c r="M26" i="6"/>
  <c r="X579" i="13"/>
  <c r="M88" i="6"/>
  <c r="X351" i="13"/>
  <c r="X556" i="14"/>
  <c r="U603" i="18"/>
  <c r="W345" i="18"/>
  <c r="X587" i="13"/>
  <c r="W81" i="14"/>
  <c r="W599" i="13"/>
  <c r="W587" i="13"/>
  <c r="W305" i="14"/>
  <c r="X599" i="13"/>
  <c r="X26" i="14"/>
  <c r="Q351" i="18"/>
  <c r="Q603" i="18"/>
  <c r="X81" i="14"/>
  <c r="X876" i="14"/>
  <c r="X357" i="13"/>
  <c r="X356" i="13"/>
  <c r="W310" i="13"/>
  <c r="W570" i="14"/>
  <c r="X148" i="17"/>
  <c r="W315" i="14"/>
  <c r="X324" i="14"/>
  <c r="P597" i="18"/>
  <c r="W354" i="13"/>
  <c r="O605" i="18"/>
  <c r="W58" i="13"/>
  <c r="X71" i="13"/>
  <c r="W148" i="17"/>
  <c r="W334" i="13"/>
  <c r="W314" i="13"/>
  <c r="X607" i="14"/>
  <c r="W59" i="14"/>
  <c r="X606" i="18"/>
  <c r="V606" i="18"/>
  <c r="U568" i="18"/>
  <c r="J49" i="8"/>
  <c r="I49" i="17"/>
  <c r="W197" i="17"/>
  <c r="M69" i="6"/>
  <c r="X597" i="18"/>
  <c r="I553" i="17"/>
  <c r="G53" i="8"/>
  <c r="I557" i="17"/>
  <c r="R35" i="18"/>
  <c r="X38" i="17"/>
  <c r="X60" i="14"/>
  <c r="T22" i="18"/>
  <c r="S578" i="18"/>
  <c r="Q22" i="18"/>
  <c r="W87" i="14"/>
  <c r="W342" i="14"/>
  <c r="U605" i="18"/>
  <c r="W57" i="14"/>
  <c r="W48" i="13"/>
  <c r="X315" i="14"/>
  <c r="X310" i="13"/>
  <c r="O554" i="18"/>
  <c r="J36" i="8"/>
  <c r="I36" i="17"/>
  <c r="J44" i="8"/>
  <c r="K37" i="8"/>
  <c r="I205" i="17"/>
  <c r="K44" i="8"/>
  <c r="I212" i="17"/>
  <c r="L36" i="8"/>
  <c r="I372" i="17"/>
  <c r="W372" i="17"/>
  <c r="L44" i="8"/>
  <c r="I380" i="17"/>
  <c r="I545" i="17"/>
  <c r="W306" i="13"/>
  <c r="X22" i="18"/>
  <c r="X605" i="18"/>
  <c r="W579" i="13"/>
  <c r="P47" i="18"/>
  <c r="X58" i="13"/>
  <c r="X61" i="14"/>
  <c r="W300" i="14"/>
  <c r="W218" i="17"/>
  <c r="X572" i="14"/>
  <c r="W71" i="13"/>
  <c r="I540" i="17"/>
  <c r="X609" i="18"/>
  <c r="X591" i="13"/>
  <c r="X48" i="13"/>
  <c r="W576" i="14"/>
  <c r="P44" i="18"/>
  <c r="T597" i="18"/>
  <c r="V22" i="18"/>
  <c r="W318" i="13"/>
  <c r="M49" i="5"/>
  <c r="W555" i="14"/>
  <c r="W330" i="13"/>
  <c r="K41" i="8"/>
  <c r="I209" i="17"/>
  <c r="W346" i="13"/>
  <c r="W591" i="13"/>
  <c r="W78" i="17"/>
  <c r="X218" i="17"/>
  <c r="M81" i="5"/>
  <c r="P349" i="18"/>
  <c r="T35" i="18"/>
  <c r="S597" i="18"/>
  <c r="U22" i="18"/>
  <c r="W43" i="14"/>
  <c r="X318" i="13"/>
  <c r="X568" i="13"/>
  <c r="W402" i="17"/>
  <c r="J41" i="8"/>
  <c r="I41" i="17"/>
  <c r="A145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04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63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22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J168" i="21"/>
  <c r="J128" i="15"/>
  <c r="R574" i="18"/>
  <c r="Q574" i="18"/>
  <c r="O574" i="18"/>
  <c r="T574" i="18"/>
  <c r="W574" i="18"/>
  <c r="S574" i="18"/>
  <c r="P574" i="18"/>
  <c r="X383" i="17"/>
  <c r="M76" i="10"/>
  <c r="X208" i="17"/>
  <c r="X352" i="18"/>
  <c r="X349" i="14"/>
  <c r="W575" i="18"/>
  <c r="W40" i="18"/>
  <c r="O597" i="18"/>
  <c r="X43" i="13"/>
  <c r="X292" i="14"/>
  <c r="W574" i="14"/>
  <c r="W203" i="17"/>
  <c r="W349" i="14"/>
  <c r="W288" i="14"/>
  <c r="O543" i="18"/>
  <c r="X355" i="13"/>
  <c r="X897" i="13"/>
  <c r="W613" i="14"/>
  <c r="O614" i="18"/>
  <c r="Q605" i="18"/>
  <c r="X341" i="18"/>
  <c r="W597" i="18"/>
  <c r="M36" i="6"/>
  <c r="W565" i="13"/>
  <c r="X574" i="14"/>
  <c r="O89" i="18"/>
  <c r="W352" i="18"/>
  <c r="R347" i="18"/>
  <c r="W287" i="13"/>
  <c r="W306" i="18"/>
  <c r="W296" i="13"/>
  <c r="X287" i="13"/>
  <c r="P40" i="18"/>
  <c r="W36" i="14"/>
  <c r="V590" i="18"/>
  <c r="X296" i="13"/>
  <c r="M27" i="6"/>
  <c r="W578" i="18"/>
  <c r="U352" i="18"/>
  <c r="R597" i="18"/>
  <c r="W588" i="14"/>
  <c r="M81" i="6"/>
  <c r="M45" i="6"/>
  <c r="A22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S75" i="19"/>
  <c r="W75" i="19"/>
  <c r="O39" i="18"/>
  <c r="S49" i="19"/>
  <c r="R49" i="19"/>
  <c r="U49" i="19"/>
  <c r="P49" i="19"/>
  <c r="X605" i="14"/>
  <c r="W605" i="14"/>
  <c r="W580" i="14"/>
  <c r="X564" i="14"/>
  <c r="W564" i="14"/>
  <c r="X586" i="14"/>
  <c r="X604" i="14"/>
  <c r="X299" i="14"/>
  <c r="I28" i="14"/>
  <c r="M28" i="6"/>
  <c r="X35" i="14"/>
  <c r="X830" i="14"/>
  <c r="W35" i="14"/>
  <c r="I83" i="14"/>
  <c r="M83" i="6"/>
  <c r="X75" i="14"/>
  <c r="W75" i="14"/>
  <c r="W616" i="13"/>
  <c r="W592" i="13"/>
  <c r="X584" i="13"/>
  <c r="W584" i="13"/>
  <c r="W564" i="13"/>
  <c r="W347" i="13"/>
  <c r="W315" i="13"/>
  <c r="X295" i="13"/>
  <c r="W295" i="13"/>
  <c r="V49" i="19"/>
  <c r="W612" i="18"/>
  <c r="W631" i="13"/>
  <c r="X295" i="17"/>
  <c r="T75" i="19"/>
  <c r="V74" i="15"/>
  <c r="W74" i="15"/>
  <c r="X579" i="14"/>
  <c r="W579" i="14"/>
  <c r="W611" i="14"/>
  <c r="W603" i="14"/>
  <c r="I354" i="14"/>
  <c r="M89" i="6"/>
  <c r="W27" i="14"/>
  <c r="I34" i="14"/>
  <c r="M34" i="6"/>
  <c r="I56" i="14"/>
  <c r="M56" i="6"/>
  <c r="I74" i="14"/>
  <c r="W74" i="14"/>
  <c r="M74" i="6"/>
  <c r="X630" i="13"/>
  <c r="X615" i="13"/>
  <c r="W615" i="13"/>
  <c r="W583" i="13"/>
  <c r="X583" i="13"/>
  <c r="S602" i="18"/>
  <c r="U602" i="18"/>
  <c r="R602" i="18"/>
  <c r="Q606" i="18"/>
  <c r="R606" i="18"/>
  <c r="W300" i="18"/>
  <c r="O308" i="18"/>
  <c r="W15" i="17"/>
  <c r="X374" i="17"/>
  <c r="S39" i="18"/>
  <c r="R553" i="18"/>
  <c r="X616" i="13"/>
  <c r="W617" i="14"/>
  <c r="X617" i="14"/>
  <c r="W359" i="13"/>
  <c r="I344" i="13"/>
  <c r="X344" i="13"/>
  <c r="M73" i="5"/>
  <c r="H46" i="15"/>
  <c r="L46" i="7"/>
  <c r="W351" i="17"/>
  <c r="X313" i="14"/>
  <c r="W313" i="14"/>
  <c r="I61" i="13"/>
  <c r="W61" i="13"/>
  <c r="M61" i="5"/>
  <c r="X36" i="13"/>
  <c r="W36" i="13"/>
  <c r="V602" i="18"/>
  <c r="M84" i="5"/>
  <c r="X43" i="14"/>
  <c r="O341" i="18"/>
  <c r="V347" i="18"/>
  <c r="P347" i="18"/>
  <c r="T602" i="18"/>
  <c r="W616" i="18"/>
  <c r="Q37" i="18"/>
  <c r="N49" i="19"/>
  <c r="W88" i="18"/>
  <c r="X564" i="13"/>
  <c r="O553" i="18"/>
  <c r="X359" i="13"/>
  <c r="W606" i="18"/>
  <c r="W299" i="14"/>
  <c r="X624" i="13"/>
  <c r="O49" i="19"/>
  <c r="Q88" i="18"/>
  <c r="W586" i="14"/>
  <c r="X307" i="13"/>
  <c r="W604" i="13"/>
  <c r="W564" i="18"/>
  <c r="X564" i="18"/>
  <c r="S564" i="18"/>
  <c r="Q572" i="18"/>
  <c r="P572" i="18"/>
  <c r="U572" i="18"/>
  <c r="O77" i="18"/>
  <c r="Q77" i="18"/>
  <c r="X377" i="17"/>
  <c r="W377" i="17"/>
  <c r="X72" i="17"/>
  <c r="U555" i="18"/>
  <c r="W555" i="18"/>
  <c r="O555" i="18"/>
  <c r="V40" i="18"/>
  <c r="T48" i="18"/>
  <c r="P48" i="18"/>
  <c r="O311" i="18"/>
  <c r="W134" i="17"/>
  <c r="T74" i="19"/>
  <c r="I82" i="18"/>
  <c r="W82" i="18"/>
  <c r="M82" i="10"/>
  <c r="O606" i="18"/>
  <c r="P75" i="19"/>
  <c r="O88" i="18"/>
  <c r="W308" i="18"/>
  <c r="X604" i="13"/>
  <c r="W572" i="14"/>
  <c r="Q610" i="18"/>
  <c r="R610" i="18"/>
  <c r="U616" i="18"/>
  <c r="W378" i="17"/>
  <c r="X378" i="17"/>
  <c r="X259" i="17"/>
  <c r="X334" i="13"/>
  <c r="M86" i="6"/>
  <c r="X358" i="13"/>
  <c r="W616" i="14"/>
  <c r="X351" i="14"/>
  <c r="X87" i="14"/>
  <c r="X306" i="13"/>
  <c r="W608" i="14"/>
  <c r="U543" i="18"/>
  <c r="X616" i="14"/>
  <c r="W568" i="14"/>
  <c r="W47" i="14"/>
  <c r="W319" i="13"/>
  <c r="Q543" i="18"/>
  <c r="W61" i="14"/>
  <c r="X311" i="14"/>
  <c r="R74" i="18"/>
  <c r="U74" i="18"/>
  <c r="T74" i="18"/>
  <c r="X571" i="14"/>
  <c r="W571" i="14"/>
  <c r="X614" i="14"/>
  <c r="W614" i="14"/>
  <c r="X470" i="17"/>
  <c r="X307" i="14"/>
  <c r="W89" i="13"/>
  <c r="X342" i="14"/>
  <c r="M84" i="6"/>
  <c r="W52" i="17"/>
  <c r="T47" i="18"/>
  <c r="W208" i="17"/>
  <c r="X89" i="13"/>
  <c r="P39" i="18"/>
  <c r="U39" i="18"/>
  <c r="X612" i="14"/>
  <c r="S88" i="18"/>
  <c r="X88" i="18"/>
  <c r="U88" i="18"/>
  <c r="I25" i="18"/>
  <c r="T25" i="18"/>
  <c r="M25" i="10"/>
  <c r="Q35" i="18"/>
  <c r="V35" i="18"/>
  <c r="U35" i="18"/>
  <c r="X20" i="17"/>
  <c r="W291" i="17"/>
  <c r="W628" i="13"/>
  <c r="W601" i="13"/>
  <c r="W569" i="13"/>
  <c r="I312" i="13"/>
  <c r="M41" i="5"/>
  <c r="I76" i="13"/>
  <c r="M76" i="5"/>
  <c r="Q570" i="18"/>
  <c r="O75" i="18"/>
  <c r="U75" i="18"/>
  <c r="Q61" i="18"/>
  <c r="V61" i="18"/>
  <c r="W578" i="14"/>
  <c r="M37" i="6"/>
  <c r="I567" i="14"/>
  <c r="X350" i="14"/>
  <c r="W619" i="14"/>
  <c r="V75" i="18"/>
  <c r="Q76" i="18"/>
  <c r="P76" i="18"/>
  <c r="W89" i="18"/>
  <c r="W240" i="17"/>
  <c r="I575" i="14"/>
  <c r="X575" i="14"/>
  <c r="X566" i="14"/>
  <c r="W566" i="14"/>
  <c r="W323" i="14"/>
  <c r="X45" i="14"/>
  <c r="X37" i="14"/>
  <c r="W69" i="14"/>
  <c r="S610" i="18"/>
  <c r="M83" i="10"/>
  <c r="W353" i="13"/>
  <c r="X580" i="13"/>
  <c r="U614" i="18"/>
  <c r="X619" i="14"/>
  <c r="X21" i="17"/>
  <c r="S75" i="18"/>
  <c r="X334" i="14"/>
  <c r="X864" i="14"/>
  <c r="X288" i="14"/>
  <c r="I17" i="17"/>
  <c r="M17" i="8"/>
  <c r="X309" i="17"/>
  <c r="W309" i="17"/>
  <c r="X73" i="14"/>
  <c r="W73" i="14"/>
  <c r="X546" i="14"/>
  <c r="W322" i="14"/>
  <c r="X348" i="14"/>
  <c r="W348" i="14"/>
  <c r="I70" i="13"/>
  <c r="M70" i="5"/>
  <c r="W554" i="14"/>
  <c r="X554" i="14"/>
  <c r="X86" i="14"/>
  <c r="W86" i="14"/>
  <c r="W78" i="14"/>
  <c r="W580" i="13"/>
  <c r="W341" i="18"/>
  <c r="U577" i="18"/>
  <c r="P578" i="18"/>
  <c r="T578" i="18"/>
  <c r="X553" i="14"/>
  <c r="X341" i="14"/>
  <c r="X24" i="14"/>
  <c r="W24" i="14"/>
  <c r="W21" i="17"/>
  <c r="P35" i="18"/>
  <c r="W627" i="13"/>
  <c r="W84" i="13"/>
  <c r="X75" i="18"/>
  <c r="X63" i="14"/>
  <c r="T26" i="18"/>
  <c r="W328" i="14"/>
  <c r="X43" i="17"/>
  <c r="M48" i="10"/>
  <c r="I312" i="18"/>
  <c r="S47" i="18"/>
  <c r="Q598" i="18"/>
  <c r="X333" i="18"/>
  <c r="W347" i="18"/>
  <c r="S347" i="18"/>
  <c r="X86" i="17"/>
  <c r="U587" i="18"/>
  <c r="W599" i="14"/>
  <c r="W620" i="13"/>
  <c r="X331" i="13"/>
  <c r="W311" i="13"/>
  <c r="M85" i="6"/>
  <c r="S570" i="18"/>
  <c r="T347" i="18"/>
  <c r="X627" i="13"/>
  <c r="T76" i="18"/>
  <c r="R89" i="18"/>
  <c r="X57" i="17"/>
  <c r="W86" i="17"/>
  <c r="T42" i="18"/>
  <c r="X314" i="14"/>
  <c r="W314" i="14"/>
  <c r="W292" i="14"/>
  <c r="M41" i="6"/>
  <c r="I306" i="14"/>
  <c r="I338" i="14"/>
  <c r="M73" i="6"/>
  <c r="I50" i="14"/>
  <c r="M50" i="6"/>
  <c r="I42" i="14"/>
  <c r="M42" i="6"/>
  <c r="X82" i="14"/>
  <c r="W82" i="14"/>
  <c r="M63" i="6"/>
  <c r="M46" i="10"/>
  <c r="M62" i="6"/>
  <c r="M72" i="6"/>
  <c r="W96" i="17"/>
  <c r="R69" i="18"/>
  <c r="P69" i="18"/>
  <c r="W69" i="18"/>
  <c r="X69" i="18"/>
  <c r="X569" i="14"/>
  <c r="W569" i="14"/>
  <c r="W312" i="14"/>
  <c r="X312" i="14"/>
  <c r="W610" i="14"/>
  <c r="W57" i="13"/>
  <c r="W618" i="14"/>
  <c r="W66" i="17"/>
  <c r="X66" i="17"/>
  <c r="W242" i="17"/>
  <c r="I304" i="14"/>
  <c r="M39" i="6"/>
  <c r="M71" i="6"/>
  <c r="W16" i="13"/>
  <c r="M79" i="6"/>
  <c r="I62" i="14"/>
  <c r="I618" i="13"/>
  <c r="H42" i="23"/>
  <c r="I578" i="13"/>
  <c r="M36" i="5"/>
  <c r="I349" i="13"/>
  <c r="M78" i="5"/>
  <c r="X341" i="13"/>
  <c r="W341" i="13"/>
  <c r="X329" i="13"/>
  <c r="X317" i="13"/>
  <c r="W309" i="13"/>
  <c r="W297" i="13"/>
  <c r="M87" i="6"/>
  <c r="M16" i="5"/>
  <c r="T349" i="18"/>
  <c r="T77" i="18"/>
  <c r="W88" i="14"/>
  <c r="X57" i="13"/>
  <c r="M47" i="10"/>
  <c r="M47" i="6"/>
  <c r="P614" i="18"/>
  <c r="X614" i="18"/>
  <c r="Q614" i="18"/>
  <c r="V614" i="18"/>
  <c r="X85" i="14"/>
  <c r="W85" i="14"/>
  <c r="W607" i="14"/>
  <c r="I289" i="14"/>
  <c r="M24" i="6"/>
  <c r="W302" i="14"/>
  <c r="W324" i="14"/>
  <c r="W350" i="14"/>
  <c r="X25" i="14"/>
  <c r="W25" i="14"/>
  <c r="I46" i="14"/>
  <c r="M46" i="6"/>
  <c r="I38" i="14"/>
  <c r="W38" i="14"/>
  <c r="M38" i="6"/>
  <c r="X78" i="14"/>
  <c r="X70" i="14"/>
  <c r="W70" i="14"/>
  <c r="Q575" i="18"/>
  <c r="X364" i="17"/>
  <c r="X39" i="13"/>
  <c r="O568" i="18"/>
  <c r="I80" i="14"/>
  <c r="M80" i="6"/>
  <c r="X603" i="13"/>
  <c r="W603" i="13"/>
  <c r="I63" i="13"/>
  <c r="M63" i="5"/>
  <c r="V50" i="18"/>
  <c r="O50" i="18"/>
  <c r="T280" i="18"/>
  <c r="P564" i="18"/>
  <c r="U564" i="18"/>
  <c r="R564" i="18"/>
  <c r="P83" i="18"/>
  <c r="W83" i="18"/>
  <c r="P63" i="18"/>
  <c r="W63" i="18"/>
  <c r="X413" i="17"/>
  <c r="M77" i="10"/>
  <c r="T564" i="18"/>
  <c r="W301" i="14"/>
  <c r="F42" i="23"/>
  <c r="P77" i="18"/>
  <c r="O83" i="18"/>
  <c r="X309" i="13"/>
  <c r="X558" i="13"/>
  <c r="W558" i="13"/>
  <c r="W346" i="14"/>
  <c r="I72" i="14"/>
  <c r="X73" i="18"/>
  <c r="O73" i="18"/>
  <c r="W252" i="17"/>
  <c r="W326" i="18"/>
  <c r="I46" i="13"/>
  <c r="M46" i="5"/>
  <c r="J18" i="10"/>
  <c r="I18" i="18"/>
  <c r="X94" i="17"/>
  <c r="X352" i="14"/>
  <c r="W352" i="14"/>
  <c r="I40" i="14"/>
  <c r="M40" i="6"/>
  <c r="M48" i="6"/>
  <c r="M39" i="5"/>
  <c r="X16" i="13"/>
  <c r="X48" i="14"/>
  <c r="T572" i="18"/>
  <c r="X572" i="18"/>
  <c r="S572" i="18"/>
  <c r="W84" i="17"/>
  <c r="X265" i="17"/>
  <c r="W50" i="13"/>
  <c r="I24" i="13"/>
  <c r="W24" i="13"/>
  <c r="M24" i="5"/>
  <c r="Q564" i="18"/>
  <c r="W609" i="14"/>
  <c r="P280" i="18"/>
  <c r="W577" i="14"/>
  <c r="U50" i="18"/>
  <c r="W602" i="18"/>
  <c r="M75" i="10"/>
  <c r="M69" i="10"/>
  <c r="O564" i="18"/>
  <c r="X609" i="14"/>
  <c r="X339" i="18"/>
  <c r="W50" i="18"/>
  <c r="R50" i="18"/>
  <c r="Q39" i="18"/>
  <c r="W39" i="18"/>
  <c r="W329" i="13"/>
  <c r="M58" i="5"/>
  <c r="X395" i="17"/>
  <c r="I86" i="13"/>
  <c r="M86" i="5"/>
  <c r="I80" i="13"/>
  <c r="M80" i="5"/>
  <c r="P568" i="18"/>
  <c r="Q568" i="18"/>
  <c r="V280" i="18"/>
  <c r="W336" i="14"/>
  <c r="X591" i="14"/>
  <c r="I326" i="14"/>
  <c r="M61" i="6"/>
  <c r="T575" i="18"/>
  <c r="X301" i="14"/>
  <c r="U73" i="18"/>
  <c r="O339" i="18"/>
  <c r="Q50" i="18"/>
  <c r="W77" i="18"/>
  <c r="X77" i="18"/>
  <c r="R77" i="18"/>
  <c r="S77" i="18"/>
  <c r="P600" i="18"/>
  <c r="W344" i="14"/>
  <c r="W568" i="18"/>
  <c r="W356" i="13"/>
  <c r="W614" i="18"/>
  <c r="X353" i="14"/>
  <c r="X883" i="14"/>
  <c r="U74" i="19"/>
  <c r="P74" i="19"/>
  <c r="W74" i="19"/>
  <c r="X75" i="17"/>
  <c r="W591" i="14"/>
  <c r="M60" i="5"/>
  <c r="X610" i="14"/>
  <c r="Q280" i="18"/>
  <c r="W617" i="18"/>
  <c r="Q617" i="18"/>
  <c r="X325" i="18"/>
  <c r="X402" i="17"/>
  <c r="X423" i="17"/>
  <c r="T553" i="18"/>
  <c r="X553" i="18"/>
  <c r="V553" i="18"/>
  <c r="S553" i="18"/>
  <c r="X291" i="17"/>
  <c r="X578" i="14"/>
  <c r="W592" i="14"/>
  <c r="X345" i="14"/>
  <c r="W337" i="14"/>
  <c r="I49" i="14"/>
  <c r="M49" i="6"/>
  <c r="X623" i="13"/>
  <c r="X894" i="13"/>
  <c r="W623" i="13"/>
  <c r="I294" i="13"/>
  <c r="M23" i="5"/>
  <c r="X231" i="17"/>
  <c r="W386" i="17"/>
  <c r="M74" i="8"/>
  <c r="I77" i="14"/>
  <c r="M77" i="6"/>
  <c r="I619" i="13"/>
  <c r="H27" i="23"/>
  <c r="X567" i="13"/>
  <c r="W567" i="13"/>
  <c r="F44" i="7"/>
  <c r="G50" i="7"/>
  <c r="M34" i="5"/>
  <c r="X472" i="17"/>
  <c r="S573" i="18"/>
  <c r="T573" i="18"/>
  <c r="O573" i="18"/>
  <c r="W70" i="18"/>
  <c r="I350" i="18"/>
  <c r="R350" i="18"/>
  <c r="M86" i="10"/>
  <c r="T601" i="18"/>
  <c r="W601" i="18"/>
  <c r="W64" i="17"/>
  <c r="W102" i="17"/>
  <c r="W85" i="17"/>
  <c r="X85" i="17"/>
  <c r="P62" i="18"/>
  <c r="W62" i="18"/>
  <c r="X62" i="18"/>
  <c r="S62" i="18"/>
  <c r="O62" i="18"/>
  <c r="Q62" i="18"/>
  <c r="R62" i="18"/>
  <c r="U62" i="18"/>
  <c r="R586" i="18"/>
  <c r="V586" i="18"/>
  <c r="Q586" i="18"/>
  <c r="T586" i="18"/>
  <c r="S586" i="18"/>
  <c r="X75" i="13"/>
  <c r="W75" i="13"/>
  <c r="I62" i="13"/>
  <c r="M62" i="5"/>
  <c r="I38" i="13"/>
  <c r="M38" i="5"/>
  <c r="I27" i="13"/>
  <c r="M27" i="5"/>
  <c r="X598" i="18"/>
  <c r="U601" i="18"/>
  <c r="U586" i="18"/>
  <c r="X354" i="17"/>
  <c r="W191" i="17"/>
  <c r="X88" i="13"/>
  <c r="X82" i="13"/>
  <c r="I44" i="13"/>
  <c r="M44" i="5"/>
  <c r="Q601" i="18"/>
  <c r="V609" i="18"/>
  <c r="Q60" i="18"/>
  <c r="O60" i="18"/>
  <c r="X60" i="18"/>
  <c r="W60" i="18"/>
  <c r="P60" i="18"/>
  <c r="U598" i="18"/>
  <c r="S598" i="18"/>
  <c r="R598" i="18"/>
  <c r="T598" i="18"/>
  <c r="X93" i="17"/>
  <c r="X586" i="18"/>
  <c r="M75" i="5"/>
  <c r="V69" i="18"/>
  <c r="S69" i="18"/>
  <c r="T69" i="18"/>
  <c r="U69" i="18"/>
  <c r="I629" i="13"/>
  <c r="M87" i="5"/>
  <c r="W622" i="13"/>
  <c r="X614" i="13"/>
  <c r="W614" i="13"/>
  <c r="W602" i="13"/>
  <c r="X602" i="13"/>
  <c r="I590" i="13"/>
  <c r="M48" i="5"/>
  <c r="W582" i="13"/>
  <c r="X570" i="13"/>
  <c r="W570" i="13"/>
  <c r="I360" i="13"/>
  <c r="M89" i="5"/>
  <c r="X345" i="13"/>
  <c r="W345" i="13"/>
  <c r="X333" i="13"/>
  <c r="I321" i="13"/>
  <c r="M50" i="5"/>
  <c r="X313" i="13"/>
  <c r="R600" i="18"/>
  <c r="O600" i="18"/>
  <c r="S600" i="18"/>
  <c r="X565" i="18"/>
  <c r="U600" i="18"/>
  <c r="Q604" i="18"/>
  <c r="U573" i="18"/>
  <c r="X64" i="17"/>
  <c r="W427" i="17"/>
  <c r="M74" i="5"/>
  <c r="X84" i="18"/>
  <c r="R60" i="18"/>
  <c r="X600" i="18"/>
  <c r="O598" i="18"/>
  <c r="V600" i="18"/>
  <c r="T565" i="18"/>
  <c r="X573" i="18"/>
  <c r="W82" i="13"/>
  <c r="X191" i="17"/>
  <c r="W72" i="17"/>
  <c r="I63" i="17"/>
  <c r="M63" i="8"/>
  <c r="W92" i="17"/>
  <c r="S44" i="18"/>
  <c r="R44" i="18"/>
  <c r="I314" i="18"/>
  <c r="M50" i="10"/>
  <c r="X110" i="17"/>
  <c r="W110" i="17"/>
  <c r="W47" i="18"/>
  <c r="R85" i="18"/>
  <c r="M35" i="6"/>
  <c r="S352" i="18"/>
  <c r="W43" i="17"/>
  <c r="X204" i="17"/>
  <c r="U553" i="18"/>
  <c r="Q553" i="18"/>
  <c r="W553" i="18"/>
  <c r="I165" i="17"/>
  <c r="I42" i="13"/>
  <c r="M42" i="5"/>
  <c r="G168" i="21"/>
  <c r="O47" i="18"/>
  <c r="W28" i="18"/>
  <c r="V28" i="18"/>
  <c r="X79" i="18"/>
  <c r="S79" i="18"/>
  <c r="U351" i="18"/>
  <c r="P351" i="18"/>
  <c r="T63" i="18"/>
  <c r="W258" i="17"/>
  <c r="X307" i="18"/>
  <c r="M81" i="10"/>
  <c r="R351" i="18"/>
  <c r="X345" i="18"/>
  <c r="W573" i="14"/>
  <c r="U47" i="18"/>
  <c r="P79" i="18"/>
  <c r="O85" i="18"/>
  <c r="V39" i="18"/>
  <c r="T39" i="18"/>
  <c r="M44" i="6"/>
  <c r="W587" i="14"/>
  <c r="M75" i="6"/>
  <c r="X193" i="17"/>
  <c r="W611" i="13"/>
  <c r="X611" i="13"/>
  <c r="I85" i="13"/>
  <c r="M85" i="5"/>
  <c r="I79" i="13"/>
  <c r="X79" i="13"/>
  <c r="M79" i="5"/>
  <c r="F27" i="23"/>
  <c r="I59" i="13"/>
  <c r="M59" i="5"/>
  <c r="W49" i="13"/>
  <c r="F168" i="21"/>
  <c r="O79" i="18"/>
  <c r="U28" i="18"/>
  <c r="X63" i="18"/>
  <c r="X587" i="14"/>
  <c r="X35" i="17"/>
  <c r="W485" i="17"/>
  <c r="X339" i="14"/>
  <c r="X182" i="17"/>
  <c r="I484" i="17"/>
  <c r="K145" i="8"/>
  <c r="I313" i="17"/>
  <c r="I150" i="17"/>
  <c r="M150" i="8"/>
  <c r="W71" i="14"/>
  <c r="W546" i="14"/>
  <c r="X281" i="14"/>
  <c r="I308" i="14"/>
  <c r="M43" i="6"/>
  <c r="I16" i="14"/>
  <c r="M16" i="6"/>
  <c r="I23" i="14"/>
  <c r="M23" i="6"/>
  <c r="W44" i="14"/>
  <c r="X36" i="14"/>
  <c r="I58" i="14"/>
  <c r="M58" i="6"/>
  <c r="X84" i="14"/>
  <c r="I76" i="14"/>
  <c r="M76" i="6"/>
  <c r="X613" i="14"/>
  <c r="X340" i="14"/>
  <c r="U574" i="18"/>
  <c r="W565" i="14"/>
  <c r="T44" i="18"/>
  <c r="W287" i="14"/>
  <c r="S50" i="18"/>
  <c r="X327" i="14"/>
  <c r="X322" i="14"/>
  <c r="M57" i="6"/>
  <c r="M85" i="10"/>
  <c r="W75" i="17"/>
  <c r="W235" i="17"/>
  <c r="X290" i="18"/>
  <c r="W325" i="18"/>
  <c r="W35" i="17"/>
  <c r="X362" i="17"/>
  <c r="W22" i="18"/>
  <c r="W813" i="18"/>
  <c r="W339" i="18"/>
  <c r="R280" i="18"/>
  <c r="W553" i="14"/>
  <c r="W343" i="14"/>
  <c r="W626" i="13"/>
  <c r="W602" i="14"/>
  <c r="W335" i="14"/>
  <c r="W604" i="14"/>
  <c r="X293" i="14"/>
  <c r="M82" i="6"/>
  <c r="I347" i="14"/>
  <c r="I22" i="14"/>
  <c r="M22" i="6"/>
  <c r="M87" i="8"/>
  <c r="M128" i="15"/>
  <c r="T128" i="15"/>
  <c r="X350" i="13"/>
  <c r="W350" i="13"/>
  <c r="I342" i="13"/>
  <c r="M71" i="5"/>
  <c r="X298" i="13"/>
  <c r="W20" i="17"/>
  <c r="M40" i="5"/>
  <c r="Q585" i="18"/>
  <c r="X585" i="18"/>
  <c r="S585" i="18"/>
  <c r="O585" i="18"/>
  <c r="S78" i="18"/>
  <c r="V78" i="18"/>
  <c r="Q542" i="18"/>
  <c r="V542" i="18"/>
  <c r="R542" i="18"/>
  <c r="R279" i="18"/>
  <c r="W342" i="18"/>
  <c r="T607" i="18"/>
  <c r="Q607" i="18"/>
  <c r="X89" i="17"/>
  <c r="X226" i="17"/>
  <c r="O321" i="18"/>
  <c r="W79" i="14"/>
  <c r="I22" i="13"/>
  <c r="M22" i="5"/>
  <c r="W566" i="13"/>
  <c r="X566" i="13"/>
  <c r="X381" i="17"/>
  <c r="Q70" i="18"/>
  <c r="P70" i="18"/>
  <c r="X70" i="18"/>
  <c r="O70" i="18"/>
  <c r="S70" i="18"/>
  <c r="X133" i="17"/>
  <c r="W133" i="17"/>
  <c r="W116" i="17"/>
  <c r="X116" i="17"/>
  <c r="U608" i="18"/>
  <c r="T604" i="18"/>
  <c r="X604" i="18"/>
  <c r="S607" i="18"/>
  <c r="W158" i="17"/>
  <c r="I168" i="21"/>
  <c r="V528" i="17"/>
  <c r="I446" i="17"/>
  <c r="M110" i="8"/>
  <c r="X71" i="14"/>
  <c r="W244" i="17"/>
  <c r="X266" i="17"/>
  <c r="W266" i="17"/>
  <c r="W414" i="17"/>
  <c r="P552" i="18"/>
  <c r="O552" i="18"/>
  <c r="X552" i="18"/>
  <c r="Q552" i="18"/>
  <c r="P49" i="18"/>
  <c r="U49" i="18"/>
  <c r="R49" i="18"/>
  <c r="S49" i="18"/>
  <c r="I28" i="13"/>
  <c r="M28" i="5"/>
  <c r="S84" i="18"/>
  <c r="R84" i="18"/>
  <c r="V84" i="18"/>
  <c r="W84" i="18"/>
  <c r="O84" i="18"/>
  <c r="W230" i="17"/>
  <c r="W225" i="17"/>
  <c r="X412" i="17"/>
  <c r="O601" i="18"/>
  <c r="O563" i="18"/>
  <c r="Q608" i="18"/>
  <c r="O602" i="18"/>
  <c r="X602" i="18"/>
  <c r="O607" i="18"/>
  <c r="W362" i="17"/>
  <c r="W125" i="17"/>
  <c r="X125" i="17"/>
  <c r="I186" i="17"/>
  <c r="K31" i="8"/>
  <c r="I199" i="17"/>
  <c r="W445" i="17"/>
  <c r="X445" i="17"/>
  <c r="H34" i="15"/>
  <c r="L34" i="7"/>
  <c r="W598" i="13"/>
  <c r="I40" i="17"/>
  <c r="M40" i="8"/>
  <c r="X77" i="17"/>
  <c r="X98" i="17"/>
  <c r="W257" i="17"/>
  <c r="W438" i="17"/>
  <c r="V608" i="18"/>
  <c r="M78" i="10"/>
  <c r="W607" i="18"/>
  <c r="W430" i="17"/>
  <c r="W590" i="14"/>
  <c r="T608" i="18"/>
  <c r="U607" i="18"/>
  <c r="W563" i="18"/>
  <c r="Q49" i="18"/>
  <c r="S565" i="18"/>
  <c r="W565" i="18"/>
  <c r="R601" i="18"/>
  <c r="S601" i="18"/>
  <c r="R609" i="18"/>
  <c r="W609" i="18"/>
  <c r="X42" i="17"/>
  <c r="W215" i="17"/>
  <c r="P608" i="18"/>
  <c r="M84" i="10"/>
  <c r="P604" i="18"/>
  <c r="X608" i="18"/>
  <c r="T600" i="18"/>
  <c r="Q600" i="18"/>
  <c r="W600" i="18"/>
  <c r="X601" i="18"/>
  <c r="J152" i="8"/>
  <c r="I152" i="17"/>
  <c r="U84" i="18"/>
  <c r="W42" i="17"/>
  <c r="X590" i="14"/>
  <c r="T568" i="18"/>
  <c r="X568" i="18"/>
  <c r="S568" i="18"/>
  <c r="X556" i="18"/>
  <c r="R46" i="18"/>
  <c r="Q46" i="18"/>
  <c r="W366" i="17"/>
  <c r="W357" i="17"/>
  <c r="X388" i="17"/>
  <c r="W388" i="17"/>
  <c r="W14" i="17"/>
  <c r="X14" i="17"/>
  <c r="I477" i="17"/>
  <c r="I166" i="17"/>
  <c r="M166" i="8"/>
  <c r="X291" i="14"/>
  <c r="W291" i="14"/>
  <c r="X310" i="14"/>
  <c r="W310" i="14"/>
  <c r="R608" i="18"/>
  <c r="S608" i="18"/>
  <c r="S563" i="18"/>
  <c r="R563" i="18"/>
  <c r="X563" i="18"/>
  <c r="U563" i="18"/>
  <c r="X207" i="17"/>
  <c r="I232" i="17"/>
  <c r="M64" i="8"/>
  <c r="W310" i="17"/>
  <c r="X310" i="17"/>
  <c r="I45" i="13"/>
  <c r="M45" i="5"/>
  <c r="M21" i="20"/>
  <c r="T15" i="18"/>
  <c r="W608" i="18"/>
  <c r="M70" i="10"/>
  <c r="T563" i="18"/>
  <c r="X607" i="18"/>
  <c r="X326" i="17"/>
  <c r="W326" i="17"/>
  <c r="X79" i="14"/>
  <c r="Q84" i="18"/>
  <c r="X225" i="17"/>
  <c r="W412" i="17"/>
  <c r="O608" i="18"/>
  <c r="T610" i="18"/>
  <c r="V598" i="18"/>
  <c r="W598" i="18"/>
  <c r="P598" i="18"/>
  <c r="P563" i="18"/>
  <c r="S609" i="18"/>
  <c r="O49" i="18"/>
  <c r="P84" i="18"/>
  <c r="W89" i="17"/>
  <c r="V42" i="18"/>
  <c r="P42" i="18"/>
  <c r="S42" i="18"/>
  <c r="Q42" i="18"/>
  <c r="X65" i="17"/>
  <c r="W65" i="17"/>
  <c r="O577" i="18"/>
  <c r="Q577" i="18"/>
  <c r="T577" i="18"/>
  <c r="R75" i="18"/>
  <c r="W75" i="18"/>
  <c r="P75" i="18"/>
  <c r="Q75" i="18"/>
  <c r="T75" i="18"/>
  <c r="W333" i="18"/>
  <c r="T606" i="18"/>
  <c r="S606" i="18"/>
  <c r="U606" i="18"/>
  <c r="Q612" i="18"/>
  <c r="X612" i="18"/>
  <c r="X46" i="17"/>
  <c r="W46" i="17"/>
  <c r="W408" i="17"/>
  <c r="X408" i="17"/>
  <c r="T590" i="18"/>
  <c r="X590" i="18"/>
  <c r="S590" i="18"/>
  <c r="Q40" i="18"/>
  <c r="O40" i="18"/>
  <c r="X40" i="18"/>
  <c r="T40" i="18"/>
  <c r="U48" i="18"/>
  <c r="S48" i="18"/>
  <c r="W48" i="18"/>
  <c r="O48" i="18"/>
  <c r="V48" i="18"/>
  <c r="R48" i="18"/>
  <c r="W303" i="18"/>
  <c r="W116" i="15"/>
  <c r="V75" i="19"/>
  <c r="R75" i="19"/>
  <c r="N75" i="19"/>
  <c r="U75" i="19"/>
  <c r="Q75" i="19"/>
  <c r="X309" i="14"/>
  <c r="W74" i="13"/>
  <c r="I37" i="13"/>
  <c r="M37" i="5"/>
  <c r="P543" i="18"/>
  <c r="K18" i="10"/>
  <c r="I282" i="18"/>
  <c r="M74" i="10"/>
  <c r="X574" i="18"/>
  <c r="M88" i="5"/>
  <c r="Q352" i="18"/>
  <c r="O44" i="18"/>
  <c r="V597" i="18"/>
  <c r="P50" i="18"/>
  <c r="T50" i="18"/>
  <c r="X50" i="18"/>
  <c r="P352" i="18"/>
  <c r="V77" i="18"/>
  <c r="R83" i="18"/>
  <c r="V83" i="18"/>
  <c r="W256" i="17"/>
  <c r="Q49" i="19"/>
  <c r="W182" i="17"/>
  <c r="W557" i="14"/>
  <c r="X557" i="14"/>
  <c r="X35" i="18"/>
  <c r="O35" i="18"/>
  <c r="S28" i="18"/>
  <c r="W307" i="18"/>
  <c r="M59" i="6"/>
  <c r="I589" i="14"/>
  <c r="X617" i="13"/>
  <c r="W605" i="13"/>
  <c r="I585" i="13"/>
  <c r="M43" i="5"/>
  <c r="I577" i="13"/>
  <c r="M35" i="5"/>
  <c r="I348" i="13"/>
  <c r="M77" i="5"/>
  <c r="G27" i="23"/>
  <c r="I340" i="13"/>
  <c r="G42" i="23"/>
  <c r="I328" i="13"/>
  <c r="M57" i="5"/>
  <c r="X316" i="13"/>
  <c r="X308" i="13"/>
  <c r="W308" i="13"/>
  <c r="N74" i="19"/>
  <c r="O74" i="19"/>
  <c r="W88" i="13"/>
  <c r="W94" i="17"/>
  <c r="W346" i="18"/>
  <c r="I261" i="17"/>
  <c r="M93" i="8"/>
  <c r="W290" i="18"/>
  <c r="I411" i="17"/>
  <c r="M75" i="8"/>
  <c r="X403" i="17"/>
  <c r="W333" i="17"/>
  <c r="X333" i="17"/>
  <c r="W45" i="14"/>
  <c r="V74" i="19"/>
  <c r="M82" i="5"/>
  <c r="X74" i="17"/>
  <c r="W309" i="14"/>
  <c r="U597" i="18"/>
  <c r="I91" i="17"/>
  <c r="M91" i="8"/>
  <c r="I246" i="17"/>
  <c r="M78" i="8"/>
  <c r="W302" i="18"/>
  <c r="W310" i="18"/>
  <c r="X310" i="18"/>
  <c r="V115" i="15"/>
  <c r="I16" i="17"/>
  <c r="M16" i="8"/>
  <c r="M134" i="8"/>
  <c r="I302" i="17"/>
  <c r="I123" i="17"/>
  <c r="M123" i="8"/>
  <c r="I50" i="17"/>
  <c r="M50" i="8"/>
  <c r="V26" i="18"/>
  <c r="X61" i="18"/>
  <c r="S61" i="18"/>
  <c r="X242" i="17"/>
  <c r="S554" i="18"/>
  <c r="X554" i="18"/>
  <c r="R554" i="18"/>
  <c r="V587" i="18"/>
  <c r="P587" i="18"/>
  <c r="I43" i="18"/>
  <c r="M43" i="10"/>
  <c r="M35" i="8"/>
  <c r="I371" i="17"/>
  <c r="W371" i="17"/>
  <c r="V32" i="15"/>
  <c r="X552" i="14"/>
  <c r="X50" i="13"/>
  <c r="K128" i="15"/>
  <c r="S128" i="15"/>
  <c r="W278" i="17"/>
  <c r="X278" i="17"/>
  <c r="V31" i="15"/>
  <c r="W31" i="15"/>
  <c r="I69" i="13"/>
  <c r="M69" i="5"/>
  <c r="Q587" i="18"/>
  <c r="O63" i="18"/>
  <c r="Q63" i="18"/>
  <c r="V63" i="18"/>
  <c r="O617" i="18"/>
  <c r="R617" i="18"/>
  <c r="M49" i="10"/>
  <c r="I128" i="15"/>
  <c r="W87" i="15"/>
  <c r="W334" i="17"/>
  <c r="X334" i="17"/>
  <c r="X328" i="14"/>
  <c r="X203" i="17"/>
  <c r="X592" i="14"/>
  <c r="W612" i="14"/>
  <c r="X302" i="14"/>
  <c r="X555" i="14"/>
  <c r="X576" i="14"/>
  <c r="X608" i="14"/>
  <c r="L91" i="6"/>
  <c r="I621" i="14"/>
  <c r="I600" i="14"/>
  <c r="I290" i="14"/>
  <c r="M25" i="6"/>
  <c r="W303" i="14"/>
  <c r="I325" i="14"/>
  <c r="M60" i="6"/>
  <c r="M78" i="6"/>
  <c r="M70" i="6"/>
  <c r="X47" i="14"/>
  <c r="W600" i="13"/>
  <c r="I343" i="13"/>
  <c r="M72" i="5"/>
  <c r="W331" i="13"/>
  <c r="W299" i="13"/>
  <c r="M57" i="10"/>
  <c r="M61" i="10"/>
  <c r="M23" i="8"/>
  <c r="M62" i="10"/>
  <c r="W35" i="13"/>
  <c r="X35" i="13"/>
  <c r="O611" i="18"/>
  <c r="X611" i="18"/>
  <c r="X599" i="18"/>
  <c r="X228" i="17"/>
  <c r="X268" i="17"/>
  <c r="W254" i="17"/>
  <c r="X289" i="18"/>
  <c r="U584" i="18"/>
  <c r="T584" i="18"/>
  <c r="V584" i="18"/>
  <c r="I26" i="13"/>
  <c r="M26" i="5"/>
  <c r="H113" i="15"/>
  <c r="L31" i="7"/>
  <c r="W30" i="17"/>
  <c r="R570" i="18"/>
  <c r="U570" i="18"/>
  <c r="W570" i="18"/>
  <c r="P570" i="18"/>
  <c r="X570" i="18"/>
  <c r="O570" i="18"/>
  <c r="T570" i="18"/>
  <c r="M72" i="10"/>
  <c r="I72" i="18"/>
  <c r="I80" i="18"/>
  <c r="M80" i="10"/>
  <c r="V86" i="18"/>
  <c r="O86" i="18"/>
  <c r="P86" i="18"/>
  <c r="Q86" i="18"/>
  <c r="R86" i="18"/>
  <c r="T86" i="18"/>
  <c r="X86" i="18"/>
  <c r="U86" i="18"/>
  <c r="W86" i="18"/>
  <c r="X278" i="18"/>
  <c r="P278" i="18"/>
  <c r="R278" i="18"/>
  <c r="O278" i="18"/>
  <c r="U278" i="18"/>
  <c r="V278" i="18"/>
  <c r="R16" i="18"/>
  <c r="P16" i="18"/>
  <c r="V16" i="18"/>
  <c r="O16" i="18"/>
  <c r="Q16" i="18"/>
  <c r="S16" i="18"/>
  <c r="T16" i="18"/>
  <c r="W16" i="18"/>
  <c r="X16" i="18"/>
  <c r="U16" i="18"/>
  <c r="X30" i="17"/>
  <c r="T278" i="18"/>
  <c r="V599" i="18"/>
  <c r="S599" i="18"/>
  <c r="W599" i="18"/>
  <c r="U599" i="18"/>
  <c r="H59" i="15"/>
  <c r="L18" i="7"/>
  <c r="U78" i="18"/>
  <c r="T78" i="18"/>
  <c r="P78" i="18"/>
  <c r="Q78" i="18"/>
  <c r="R78" i="18"/>
  <c r="W41" i="13"/>
  <c r="Q74" i="18"/>
  <c r="S74" i="18"/>
  <c r="P74" i="18"/>
  <c r="X74" i="18"/>
  <c r="O74" i="18"/>
  <c r="W74" i="18"/>
  <c r="X215" i="17"/>
  <c r="I76" i="17"/>
  <c r="M76" i="8"/>
  <c r="V74" i="18"/>
  <c r="S603" i="18"/>
  <c r="W603" i="18"/>
  <c r="X398" i="17"/>
  <c r="I304" i="18"/>
  <c r="M40" i="10"/>
  <c r="T542" i="18"/>
  <c r="V15" i="18"/>
  <c r="M15" i="10"/>
  <c r="S604" i="18"/>
  <c r="W42" i="18"/>
  <c r="W573" i="18"/>
  <c r="R573" i="18"/>
  <c r="Q573" i="18"/>
  <c r="Q578" i="18"/>
  <c r="X578" i="18"/>
  <c r="U578" i="18"/>
  <c r="R578" i="18"/>
  <c r="V76" i="18"/>
  <c r="O76" i="18"/>
  <c r="X76" i="18"/>
  <c r="S76" i="18"/>
  <c r="U76" i="18"/>
  <c r="W76" i="18"/>
  <c r="X89" i="18"/>
  <c r="Q89" i="18"/>
  <c r="V89" i="18"/>
  <c r="P89" i="18"/>
  <c r="S89" i="18"/>
  <c r="T89" i="18"/>
  <c r="U89" i="18"/>
  <c r="X334" i="18"/>
  <c r="O334" i="18"/>
  <c r="X357" i="17"/>
  <c r="I113" i="17"/>
  <c r="X558" i="14"/>
  <c r="W558" i="14"/>
  <c r="X580" i="14"/>
  <c r="X606" i="14"/>
  <c r="W606" i="14"/>
  <c r="N48" i="19"/>
  <c r="U48" i="19"/>
  <c r="Q48" i="19"/>
  <c r="V48" i="19"/>
  <c r="O48" i="19"/>
  <c r="X382" i="17"/>
  <c r="W48" i="19"/>
  <c r="H22" i="19"/>
  <c r="L23" i="11"/>
  <c r="V41" i="18"/>
  <c r="W41" i="18"/>
  <c r="V57" i="18"/>
  <c r="U57" i="18"/>
  <c r="X601" i="14"/>
  <c r="P542" i="18"/>
  <c r="L18" i="10"/>
  <c r="X613" i="18"/>
  <c r="X610" i="18"/>
  <c r="Q602" i="18"/>
  <c r="P602" i="18"/>
  <c r="M158" i="8"/>
  <c r="P48" i="19"/>
  <c r="X78" i="18"/>
  <c r="X41" i="13"/>
  <c r="X26" i="18"/>
  <c r="Q26" i="18"/>
  <c r="U26" i="18"/>
  <c r="W26" i="18"/>
  <c r="O26" i="18"/>
  <c r="P26" i="18"/>
  <c r="R26" i="18"/>
  <c r="V605" i="18"/>
  <c r="S605" i="18"/>
  <c r="R605" i="18"/>
  <c r="W605" i="18"/>
  <c r="I299" i="18"/>
  <c r="M35" i="10"/>
  <c r="W108" i="17"/>
  <c r="X108" i="17"/>
  <c r="I350" i="17"/>
  <c r="M14" i="8"/>
  <c r="L31" i="8"/>
  <c r="I367" i="17"/>
  <c r="W196" i="17"/>
  <c r="X187" i="17"/>
  <c r="W187" i="17"/>
  <c r="W305" i="17"/>
  <c r="X305" i="17"/>
  <c r="W25" i="17"/>
  <c r="X25" i="17"/>
  <c r="I276" i="17"/>
  <c r="M108" i="8"/>
  <c r="W100" i="15"/>
  <c r="V100" i="15"/>
  <c r="I233" i="17"/>
  <c r="M65" i="8"/>
  <c r="W312" i="17"/>
  <c r="X312" i="17"/>
  <c r="I47" i="13"/>
  <c r="M47" i="5"/>
  <c r="O78" i="18"/>
  <c r="X42" i="18"/>
  <c r="O42" i="18"/>
  <c r="R42" i="18"/>
  <c r="I375" i="17"/>
  <c r="M39" i="8"/>
  <c r="X616" i="18"/>
  <c r="U42" i="18"/>
  <c r="S48" i="19"/>
  <c r="X603" i="18"/>
  <c r="R48" i="19"/>
  <c r="X158" i="17"/>
  <c r="K52" i="10"/>
  <c r="I316" i="18"/>
  <c r="X349" i="18"/>
  <c r="O349" i="18"/>
  <c r="S349" i="18"/>
  <c r="U349" i="18"/>
  <c r="R349" i="18"/>
  <c r="V349" i="18"/>
  <c r="P612" i="18"/>
  <c r="T612" i="18"/>
  <c r="O612" i="18"/>
  <c r="S612" i="18"/>
  <c r="X327" i="18"/>
  <c r="X426" i="17"/>
  <c r="W426" i="17"/>
  <c r="U556" i="18"/>
  <c r="V556" i="18"/>
  <c r="O556" i="18"/>
  <c r="P556" i="18"/>
  <c r="Q556" i="18"/>
  <c r="S556" i="18"/>
  <c r="W556" i="18"/>
  <c r="I588" i="18"/>
  <c r="L65" i="10"/>
  <c r="I593" i="18"/>
  <c r="X37" i="18"/>
  <c r="S37" i="18"/>
  <c r="O37" i="18"/>
  <c r="M45" i="10"/>
  <c r="I45" i="18"/>
  <c r="X300" i="18"/>
  <c r="M27" i="8"/>
  <c r="I195" i="17"/>
  <c r="W195" i="17"/>
  <c r="W24" i="17"/>
  <c r="X24" i="17"/>
  <c r="X134" i="17"/>
  <c r="I25" i="13"/>
  <c r="J30" i="5"/>
  <c r="I30" i="13"/>
  <c r="M25" i="5"/>
  <c r="I24" i="18"/>
  <c r="W24" i="18"/>
  <c r="M24" i="10"/>
  <c r="W625" i="13"/>
  <c r="O604" i="18"/>
  <c r="S542" i="18"/>
  <c r="X542" i="18"/>
  <c r="R543" i="18"/>
  <c r="R604" i="18"/>
  <c r="M88" i="10"/>
  <c r="O69" i="18"/>
  <c r="Q69" i="18"/>
  <c r="T48" i="19"/>
  <c r="W78" i="18"/>
  <c r="W57" i="18"/>
  <c r="I569" i="18"/>
  <c r="M41" i="10"/>
  <c r="U575" i="18"/>
  <c r="P575" i="18"/>
  <c r="O575" i="18"/>
  <c r="R575" i="18"/>
  <c r="S575" i="18"/>
  <c r="T79" i="18"/>
  <c r="Q79" i="18"/>
  <c r="R79" i="18"/>
  <c r="U79" i="18"/>
  <c r="V79" i="18"/>
  <c r="W79" i="18"/>
  <c r="P85" i="18"/>
  <c r="Q85" i="18"/>
  <c r="X85" i="18"/>
  <c r="T85" i="18"/>
  <c r="U85" i="18"/>
  <c r="V85" i="18"/>
  <c r="W336" i="18"/>
  <c r="W322" i="18"/>
  <c r="I394" i="17"/>
  <c r="X433" i="17"/>
  <c r="X425" i="17"/>
  <c r="W425" i="17"/>
  <c r="M22" i="10"/>
  <c r="I550" i="18"/>
  <c r="R550" i="18"/>
  <c r="O589" i="18"/>
  <c r="R589" i="18"/>
  <c r="I359" i="17"/>
  <c r="W459" i="17"/>
  <c r="W213" i="17"/>
  <c r="X234" i="17"/>
  <c r="W229" i="17"/>
  <c r="X229" i="17"/>
  <c r="I270" i="17"/>
  <c r="M102" i="8"/>
  <c r="W264" i="17"/>
  <c r="X256" i="17"/>
  <c r="W320" i="18"/>
  <c r="W399" i="17"/>
  <c r="X399" i="17"/>
  <c r="X551" i="18"/>
  <c r="S551" i="18"/>
  <c r="T551" i="18"/>
  <c r="V551" i="18"/>
  <c r="X308" i="18"/>
  <c r="Q308" i="18"/>
  <c r="X356" i="17"/>
  <c r="I83" i="13"/>
  <c r="M83" i="5"/>
  <c r="R88" i="18"/>
  <c r="T88" i="18"/>
  <c r="X78" i="17"/>
  <c r="I90" i="17"/>
  <c r="M90" i="8"/>
  <c r="P22" i="18"/>
  <c r="O22" i="18"/>
  <c r="W239" i="17"/>
  <c r="O75" i="19"/>
  <c r="M29" i="8"/>
  <c r="W193" i="17"/>
  <c r="W184" i="17"/>
  <c r="W464" i="17"/>
  <c r="X464" i="17"/>
  <c r="I284" i="17"/>
  <c r="M116" i="8"/>
  <c r="S22" i="18"/>
  <c r="O320" i="18"/>
  <c r="X48" i="18"/>
  <c r="W35" i="18"/>
  <c r="S35" i="18"/>
  <c r="O340" i="18"/>
  <c r="W340" i="18"/>
  <c r="W98" i="17"/>
  <c r="I58" i="18"/>
  <c r="M58" i="10"/>
  <c r="X244" i="17"/>
  <c r="O303" i="18"/>
  <c r="W49" i="19"/>
  <c r="S74" i="19"/>
  <c r="R74" i="19"/>
  <c r="W69" i="17"/>
  <c r="X96" i="17"/>
  <c r="X309" i="18"/>
  <c r="O28" i="18"/>
  <c r="R28" i="18"/>
  <c r="T28" i="18"/>
  <c r="W74" i="17"/>
  <c r="I567" i="18"/>
  <c r="M39" i="10"/>
  <c r="W204" i="17"/>
  <c r="M96" i="8"/>
  <c r="X298" i="18"/>
  <c r="W360" i="17"/>
  <c r="U63" i="18"/>
  <c r="O586" i="18"/>
  <c r="W586" i="18"/>
  <c r="P586" i="18"/>
  <c r="I313" i="18"/>
  <c r="W321" i="14"/>
  <c r="T49" i="18"/>
  <c r="W49" i="18"/>
  <c r="W57" i="17"/>
  <c r="T84" i="18"/>
  <c r="O351" i="18"/>
  <c r="T554" i="18"/>
  <c r="V554" i="18"/>
  <c r="S587" i="18"/>
  <c r="X587" i="18"/>
  <c r="T587" i="18"/>
  <c r="N128" i="15"/>
  <c r="V128" i="15"/>
  <c r="O128" i="15"/>
  <c r="P128" i="15"/>
  <c r="W128" i="15"/>
  <c r="Q128" i="15"/>
  <c r="X49" i="18"/>
  <c r="W44" i="18"/>
  <c r="U60" i="18"/>
  <c r="U280" i="18"/>
  <c r="W280" i="18"/>
  <c r="R352" i="18"/>
  <c r="V352" i="18"/>
  <c r="M72" i="8"/>
  <c r="P555" i="18"/>
  <c r="R555" i="18"/>
  <c r="M44" i="10"/>
  <c r="L128" i="15"/>
  <c r="W115" i="15"/>
  <c r="W472" i="17"/>
  <c r="L52" i="5"/>
  <c r="I594" i="13"/>
  <c r="I576" i="13"/>
  <c r="X347" i="13"/>
  <c r="I327" i="13"/>
  <c r="M56" i="5"/>
  <c r="X78" i="13"/>
  <c r="W72" i="13"/>
  <c r="W227" i="17"/>
  <c r="Y21" i="18"/>
  <c r="X323" i="18"/>
  <c r="M66" i="8"/>
  <c r="M57" i="8"/>
  <c r="X252" i="17"/>
  <c r="V116" i="15"/>
  <c r="O307" i="18"/>
  <c r="T552" i="18"/>
  <c r="W413" i="17"/>
  <c r="O290" i="18"/>
  <c r="M27" i="10"/>
  <c r="W291" i="18"/>
  <c r="X612" i="13"/>
  <c r="M144" i="8"/>
  <c r="L91" i="5"/>
  <c r="I633" i="13"/>
  <c r="I613" i="13"/>
  <c r="L65" i="5"/>
  <c r="I607" i="13"/>
  <c r="X320" i="13"/>
  <c r="W320" i="13"/>
  <c r="Q81" i="18"/>
  <c r="S81" i="18"/>
  <c r="X81" i="18"/>
  <c r="T81" i="18"/>
  <c r="W81" i="18"/>
  <c r="O81" i="18"/>
  <c r="P81" i="18"/>
  <c r="V81" i="18"/>
  <c r="R81" i="18"/>
  <c r="U81" i="18"/>
  <c r="R566" i="18"/>
  <c r="X566" i="18"/>
  <c r="S566" i="18"/>
  <c r="P566" i="18"/>
  <c r="U566" i="18"/>
  <c r="Q566" i="18"/>
  <c r="T566" i="18"/>
  <c r="W566" i="18"/>
  <c r="O566" i="18"/>
  <c r="W571" i="18"/>
  <c r="T571" i="18"/>
  <c r="Q571" i="18"/>
  <c r="U571" i="18"/>
  <c r="S571" i="18"/>
  <c r="P571" i="18"/>
  <c r="X571" i="18"/>
  <c r="O571" i="18"/>
  <c r="R571" i="18"/>
  <c r="P576" i="18"/>
  <c r="O576" i="18"/>
  <c r="W576" i="18"/>
  <c r="T576" i="18"/>
  <c r="X576" i="18"/>
  <c r="U576" i="18"/>
  <c r="R576" i="18"/>
  <c r="Q576" i="18"/>
  <c r="S576" i="18"/>
  <c r="I337" i="18"/>
  <c r="M73" i="10"/>
  <c r="I343" i="18"/>
  <c r="M79" i="10"/>
  <c r="V348" i="18"/>
  <c r="P348" i="18"/>
  <c r="R348" i="18"/>
  <c r="T348" i="18"/>
  <c r="Q348" i="18"/>
  <c r="S348" i="18"/>
  <c r="U348" i="18"/>
  <c r="W348" i="18"/>
  <c r="X348" i="18"/>
  <c r="O348" i="18"/>
  <c r="I544" i="18"/>
  <c r="M16" i="10"/>
  <c r="I615" i="18"/>
  <c r="L91" i="10"/>
  <c r="I619" i="18"/>
  <c r="I47" i="17"/>
  <c r="M47" i="8"/>
  <c r="Q36" i="18"/>
  <c r="U36" i="18"/>
  <c r="W36" i="18"/>
  <c r="T36" i="18"/>
  <c r="X36" i="18"/>
  <c r="V36" i="18"/>
  <c r="O36" i="18"/>
  <c r="P36" i="18"/>
  <c r="S36" i="18"/>
  <c r="R36" i="18"/>
  <c r="Y549" i="18"/>
  <c r="O15" i="18"/>
  <c r="W15" i="18"/>
  <c r="P15" i="18"/>
  <c r="R15" i="18"/>
  <c r="X15" i="18"/>
  <c r="Q15" i="18"/>
  <c r="S15" i="18"/>
  <c r="U15" i="18"/>
  <c r="P279" i="18"/>
  <c r="Q279" i="18"/>
  <c r="T279" i="18"/>
  <c r="U279" i="18"/>
  <c r="V279" i="18"/>
  <c r="W279" i="18"/>
  <c r="X279" i="18"/>
  <c r="S279" i="18"/>
  <c r="O279" i="18"/>
  <c r="V18" i="15"/>
  <c r="W18" i="15"/>
  <c r="I14" i="18"/>
  <c r="M14" i="10"/>
  <c r="X401" i="17"/>
  <c r="W401" i="17"/>
  <c r="X352" i="17"/>
  <c r="W352" i="17"/>
  <c r="X41" i="18"/>
  <c r="P41" i="18"/>
  <c r="O41" i="18"/>
  <c r="T41" i="18"/>
  <c r="R41" i="18"/>
  <c r="U41" i="18"/>
  <c r="Q41" i="18"/>
  <c r="S41" i="18"/>
  <c r="S543" i="18"/>
  <c r="V543" i="18"/>
  <c r="W543" i="18"/>
  <c r="W494" i="17"/>
  <c r="X494" i="17"/>
  <c r="H33" i="15"/>
  <c r="L33" i="7"/>
  <c r="P613" i="18"/>
  <c r="O613" i="18"/>
  <c r="Q613" i="18"/>
  <c r="S613" i="18"/>
  <c r="U613" i="18"/>
  <c r="R613" i="18"/>
  <c r="W613" i="18"/>
  <c r="T613" i="18"/>
  <c r="X69" i="17"/>
  <c r="X473" i="17"/>
  <c r="W473" i="17"/>
  <c r="U542" i="18"/>
  <c r="O542" i="18"/>
  <c r="W542" i="18"/>
  <c r="T543" i="18"/>
  <c r="X543" i="18"/>
  <c r="T611" i="18"/>
  <c r="Q611" i="18"/>
  <c r="S611" i="18"/>
  <c r="P611" i="18"/>
  <c r="W611" i="18"/>
  <c r="R611" i="18"/>
  <c r="U611" i="18"/>
  <c r="V611" i="18"/>
  <c r="U23" i="18"/>
  <c r="W149" i="17"/>
  <c r="X149" i="17"/>
  <c r="H21" i="19"/>
  <c r="L22" i="11"/>
  <c r="I25" i="11"/>
  <c r="H73" i="19"/>
  <c r="K25" i="11"/>
  <c r="H76" i="19"/>
  <c r="X37" i="17"/>
  <c r="W37" i="17"/>
  <c r="M69" i="8"/>
  <c r="I405" i="17"/>
  <c r="H73" i="15"/>
  <c r="L32" i="7"/>
  <c r="S278" i="18"/>
  <c r="Q278" i="18"/>
  <c r="T46" i="18"/>
  <c r="V46" i="18"/>
  <c r="X46" i="18"/>
  <c r="W46" i="18"/>
  <c r="U46" i="18"/>
  <c r="S46" i="18"/>
  <c r="P46" i="18"/>
  <c r="O46" i="18"/>
  <c r="S34" i="18"/>
  <c r="V34" i="18"/>
  <c r="X34" i="18"/>
  <c r="T34" i="18"/>
  <c r="W34" i="18"/>
  <c r="O34" i="18"/>
  <c r="P34" i="18"/>
  <c r="Q34" i="18"/>
  <c r="R34" i="18"/>
  <c r="V23" i="18"/>
  <c r="W23" i="18"/>
  <c r="P23" i="18"/>
  <c r="Q23" i="18"/>
  <c r="X23" i="18"/>
  <c r="R23" i="18"/>
  <c r="O23" i="18"/>
  <c r="S23" i="18"/>
  <c r="T23" i="18"/>
  <c r="I206" i="17"/>
  <c r="M38" i="8"/>
  <c r="W216" i="17"/>
  <c r="X216" i="17"/>
  <c r="W243" i="17"/>
  <c r="X243" i="17"/>
  <c r="X237" i="17"/>
  <c r="W237" i="17"/>
  <c r="W393" i="17"/>
  <c r="X393" i="17"/>
  <c r="H23" i="19"/>
  <c r="L24" i="11"/>
  <c r="W194" i="17"/>
  <c r="X194" i="17"/>
  <c r="W593" i="14"/>
  <c r="X593" i="14"/>
  <c r="W615" i="14"/>
  <c r="O610" i="18"/>
  <c r="R572" i="18"/>
  <c r="O572" i="18"/>
  <c r="W572" i="18"/>
  <c r="V73" i="18"/>
  <c r="R73" i="18"/>
  <c r="W73" i="18"/>
  <c r="S73" i="18"/>
  <c r="P73" i="18"/>
  <c r="Q73" i="18"/>
  <c r="T73" i="18"/>
  <c r="I87" i="18"/>
  <c r="M87" i="10"/>
  <c r="W338" i="18"/>
  <c r="X338" i="18"/>
  <c r="S338" i="18"/>
  <c r="W344" i="18"/>
  <c r="X344" i="18"/>
  <c r="O344" i="18"/>
  <c r="T599" i="18"/>
  <c r="R599" i="18"/>
  <c r="P599" i="18"/>
  <c r="O599" i="18"/>
  <c r="Q599" i="18"/>
  <c r="V617" i="18"/>
  <c r="P617" i="18"/>
  <c r="T617" i="18"/>
  <c r="X617" i="18"/>
  <c r="P616" i="18"/>
  <c r="V616" i="18"/>
  <c r="T616" i="18"/>
  <c r="R616" i="18"/>
  <c r="O616" i="18"/>
  <c r="Q616" i="18"/>
  <c r="M48" i="8"/>
  <c r="I48" i="17"/>
  <c r="X813" i="18"/>
  <c r="W486" i="17"/>
  <c r="X486" i="17"/>
  <c r="W463" i="17"/>
  <c r="X463" i="17"/>
  <c r="T37" i="18"/>
  <c r="P37" i="18"/>
  <c r="V37" i="18"/>
  <c r="W37" i="18"/>
  <c r="R37" i="18"/>
  <c r="U37" i="18"/>
  <c r="X57" i="18"/>
  <c r="Q57" i="18"/>
  <c r="O57" i="18"/>
  <c r="R57" i="18"/>
  <c r="S57" i="18"/>
  <c r="T57" i="18"/>
  <c r="P57" i="18"/>
  <c r="I562" i="18"/>
  <c r="L52" i="10"/>
  <c r="I580" i="18"/>
  <c r="M34" i="10"/>
  <c r="W577" i="18"/>
  <c r="P577" i="18"/>
  <c r="X577" i="18"/>
  <c r="R577" i="18"/>
  <c r="M60" i="10"/>
  <c r="I324" i="18"/>
  <c r="K65" i="10"/>
  <c r="I329" i="18"/>
  <c r="W185" i="17"/>
  <c r="X185" i="17"/>
  <c r="W23" i="17"/>
  <c r="X23" i="17"/>
  <c r="V604" i="18"/>
  <c r="W604" i="18"/>
  <c r="U604" i="18"/>
  <c r="W400" i="17"/>
  <c r="U610" i="18"/>
  <c r="W610" i="18"/>
  <c r="V610" i="18"/>
  <c r="Q565" i="18"/>
  <c r="P565" i="18"/>
  <c r="U565" i="18"/>
  <c r="O565" i="18"/>
  <c r="R565" i="18"/>
  <c r="I335" i="18"/>
  <c r="M71" i="10"/>
  <c r="U342" i="18"/>
  <c r="X342" i="18"/>
  <c r="I353" i="18"/>
  <c r="M89" i="10"/>
  <c r="T609" i="18"/>
  <c r="O609" i="18"/>
  <c r="P609" i="18"/>
  <c r="Q609" i="18"/>
  <c r="W39" i="17"/>
  <c r="X39" i="17"/>
  <c r="M45" i="8"/>
  <c r="I45" i="17"/>
  <c r="W376" i="17"/>
  <c r="X376" i="17"/>
  <c r="M97" i="8"/>
  <c r="I97" i="17"/>
  <c r="M88" i="8"/>
  <c r="I88" i="17"/>
  <c r="M59" i="10"/>
  <c r="I59" i="18"/>
  <c r="W228" i="17"/>
  <c r="I255" i="17"/>
  <c r="I288" i="18"/>
  <c r="K30" i="10"/>
  <c r="I294" i="18"/>
  <c r="X322" i="18"/>
  <c r="Q322" i="18"/>
  <c r="W327" i="18"/>
  <c r="W410" i="17"/>
  <c r="X410" i="17"/>
  <c r="O298" i="18"/>
  <c r="W298" i="18"/>
  <c r="W87" i="17"/>
  <c r="X87" i="17"/>
  <c r="X83" i="18"/>
  <c r="Q83" i="18"/>
  <c r="S83" i="18"/>
  <c r="T83" i="18"/>
  <c r="U83" i="18"/>
  <c r="I373" i="17"/>
  <c r="M71" i="8"/>
  <c r="I71" i="17"/>
  <c r="M62" i="8"/>
  <c r="I62" i="17"/>
  <c r="M100" i="8"/>
  <c r="I100" i="17"/>
  <c r="I83" i="17"/>
  <c r="I56" i="18"/>
  <c r="M56" i="10"/>
  <c r="J65" i="10"/>
  <c r="X430" i="17"/>
  <c r="W424" i="17"/>
  <c r="X424" i="17"/>
  <c r="R551" i="18"/>
  <c r="U551" i="18"/>
  <c r="W551" i="18"/>
  <c r="O551" i="18"/>
  <c r="P551" i="18"/>
  <c r="Q551" i="18"/>
  <c r="X589" i="18"/>
  <c r="Q589" i="18"/>
  <c r="T589" i="18"/>
  <c r="P589" i="18"/>
  <c r="S589" i="18"/>
  <c r="U589" i="18"/>
  <c r="V589" i="18"/>
  <c r="W480" i="17"/>
  <c r="X480" i="17"/>
  <c r="I361" i="17"/>
  <c r="M25" i="8"/>
  <c r="I198" i="17"/>
  <c r="M30" i="8"/>
  <c r="I189" i="17"/>
  <c r="M21" i="8"/>
  <c r="W220" i="17"/>
  <c r="X220" i="17"/>
  <c r="W27" i="17"/>
  <c r="X27" i="17"/>
  <c r="I141" i="17"/>
  <c r="M141" i="8"/>
  <c r="X444" i="17"/>
  <c r="W444" i="17"/>
  <c r="W281" i="17"/>
  <c r="X281" i="17"/>
  <c r="H72" i="15"/>
  <c r="H47" i="19"/>
  <c r="J25" i="11"/>
  <c r="H50" i="19"/>
  <c r="U40" i="18"/>
  <c r="S40" i="18"/>
  <c r="X286" i="18"/>
  <c r="W286" i="18"/>
  <c r="I214" i="17"/>
  <c r="M46" i="8"/>
  <c r="U326" i="18"/>
  <c r="X326" i="18"/>
  <c r="I437" i="17"/>
  <c r="M101" i="8"/>
  <c r="W429" i="17"/>
  <c r="W423" i="17"/>
  <c r="S552" i="18"/>
  <c r="V552" i="18"/>
  <c r="R552" i="18"/>
  <c r="U552" i="18"/>
  <c r="W552" i="18"/>
  <c r="U585" i="18"/>
  <c r="P585" i="18"/>
  <c r="R585" i="18"/>
  <c r="T585" i="18"/>
  <c r="V585" i="18"/>
  <c r="W585" i="18"/>
  <c r="I38" i="18"/>
  <c r="M38" i="10"/>
  <c r="O300" i="18"/>
  <c r="W305" i="18"/>
  <c r="X502" i="17"/>
  <c r="W502" i="17"/>
  <c r="X188" i="17"/>
  <c r="W188" i="17"/>
  <c r="I19" i="17"/>
  <c r="M19" i="8"/>
  <c r="X500" i="17"/>
  <c r="W500" i="17"/>
  <c r="X318" i="17"/>
  <c r="W318" i="17"/>
  <c r="I301" i="17"/>
  <c r="M133" i="8"/>
  <c r="X452" i="17"/>
  <c r="W452" i="17"/>
  <c r="I296" i="17"/>
  <c r="M128" i="8"/>
  <c r="X584" i="18"/>
  <c r="Q584" i="18"/>
  <c r="W584" i="18"/>
  <c r="P584" i="18"/>
  <c r="R584" i="18"/>
  <c r="S584" i="18"/>
  <c r="U61" i="18"/>
  <c r="T61" i="18"/>
  <c r="W61" i="18"/>
  <c r="O61" i="18"/>
  <c r="P61" i="18"/>
  <c r="X101" i="17"/>
  <c r="R70" i="18"/>
  <c r="T70" i="18"/>
  <c r="U70" i="18"/>
  <c r="V70" i="18"/>
  <c r="I210" i="17"/>
  <c r="M42" i="8"/>
  <c r="I245" i="17"/>
  <c r="M77" i="8"/>
  <c r="X269" i="17"/>
  <c r="W269" i="17"/>
  <c r="I262" i="17"/>
  <c r="M94" i="8"/>
  <c r="R287" i="18"/>
  <c r="X287" i="18"/>
  <c r="W287" i="18"/>
  <c r="O287" i="18"/>
  <c r="U321" i="18"/>
  <c r="X321" i="18"/>
  <c r="W321" i="18"/>
  <c r="W395" i="17"/>
  <c r="X436" i="17"/>
  <c r="W436" i="17"/>
  <c r="I422" i="17"/>
  <c r="M86" i="8"/>
  <c r="R590" i="18"/>
  <c r="U590" i="18"/>
  <c r="W590" i="18"/>
  <c r="O590" i="18"/>
  <c r="P590" i="18"/>
  <c r="Q590" i="18"/>
  <c r="X306" i="18"/>
  <c r="X311" i="18"/>
  <c r="W311" i="18"/>
  <c r="X459" i="17"/>
  <c r="I26" i="17"/>
  <c r="M26" i="8"/>
  <c r="I18" i="17"/>
  <c r="M18" i="8"/>
  <c r="J31" i="8"/>
  <c r="I317" i="17"/>
  <c r="M149" i="8"/>
  <c r="S60" i="18"/>
  <c r="M42" i="10"/>
  <c r="L30" i="10"/>
  <c r="I558" i="18"/>
  <c r="X407" i="17"/>
  <c r="S63" i="18"/>
  <c r="M89" i="8"/>
  <c r="X385" i="17"/>
  <c r="V603" i="18"/>
  <c r="X213" i="17"/>
  <c r="W384" i="17"/>
  <c r="X384" i="17"/>
  <c r="W268" i="17"/>
  <c r="X260" i="17"/>
  <c r="W260" i="17"/>
  <c r="X254" i="17"/>
  <c r="O289" i="18"/>
  <c r="W289" i="18"/>
  <c r="I301" i="18"/>
  <c r="M37" i="10"/>
  <c r="X196" i="17"/>
  <c r="M52" i="8"/>
  <c r="I316" i="17"/>
  <c r="M148" i="8"/>
  <c r="M109" i="8"/>
  <c r="I109" i="17"/>
  <c r="Q44" i="18"/>
  <c r="R47" i="18"/>
  <c r="X39" i="18"/>
  <c r="X28" i="18"/>
  <c r="Q28" i="18"/>
  <c r="T603" i="18"/>
  <c r="W334" i="18"/>
  <c r="X340" i="18"/>
  <c r="X351" i="18"/>
  <c r="S351" i="18"/>
  <c r="W351" i="18"/>
  <c r="P601" i="18"/>
  <c r="V601" i="18"/>
  <c r="R607" i="18"/>
  <c r="V607" i="18"/>
  <c r="R612" i="18"/>
  <c r="V612" i="18"/>
  <c r="I73" i="17"/>
  <c r="T62" i="18"/>
  <c r="X227" i="17"/>
  <c r="X267" i="17"/>
  <c r="W267" i="17"/>
  <c r="O323" i="18"/>
  <c r="W323" i="18"/>
  <c r="X414" i="17"/>
  <c r="M63" i="10"/>
  <c r="I591" i="18"/>
  <c r="W478" i="17"/>
  <c r="X478" i="17"/>
  <c r="X365" i="17"/>
  <c r="W365" i="17"/>
  <c r="W356" i="17"/>
  <c r="X304" i="17"/>
  <c r="W304" i="17"/>
  <c r="W277" i="17"/>
  <c r="X277" i="17"/>
  <c r="R39" i="18"/>
  <c r="Q48" i="18"/>
  <c r="X432" i="17"/>
  <c r="X438" i="17"/>
  <c r="I27" i="18"/>
  <c r="X84" i="17"/>
  <c r="M43" i="8"/>
  <c r="P607" i="18"/>
  <c r="W398" i="17"/>
  <c r="I420" i="17"/>
  <c r="M84" i="8"/>
  <c r="V555" i="18"/>
  <c r="X555" i="18"/>
  <c r="Q555" i="18"/>
  <c r="O587" i="18"/>
  <c r="W587" i="18"/>
  <c r="R587" i="18"/>
  <c r="X303" i="18"/>
  <c r="W364" i="17"/>
  <c r="W311" i="17"/>
  <c r="X311" i="17"/>
  <c r="W128" i="17"/>
  <c r="X128" i="17"/>
  <c r="X47" i="18"/>
  <c r="V47" i="18"/>
  <c r="X44" i="18"/>
  <c r="U44" i="18"/>
  <c r="V60" i="18"/>
  <c r="X92" i="17"/>
  <c r="I71" i="18"/>
  <c r="J91" i="10"/>
  <c r="X336" i="18"/>
  <c r="O336" i="18"/>
  <c r="U347" i="18"/>
  <c r="X347" i="18"/>
  <c r="O347" i="18"/>
  <c r="Q347" i="18"/>
  <c r="R603" i="18"/>
  <c r="P603" i="18"/>
  <c r="T614" i="18"/>
  <c r="R614" i="18"/>
  <c r="X211" i="17"/>
  <c r="W211" i="17"/>
  <c r="X240" i="17"/>
  <c r="W234" i="17"/>
  <c r="X257" i="17"/>
  <c r="I292" i="18"/>
  <c r="M28" i="10"/>
  <c r="W407" i="17"/>
  <c r="W432" i="17"/>
  <c r="J52" i="10"/>
  <c r="M36" i="10"/>
  <c r="W309" i="18"/>
  <c r="L87" i="15"/>
  <c r="V87" i="15"/>
  <c r="W353" i="17"/>
  <c r="X353" i="17"/>
  <c r="I332" i="17"/>
  <c r="M164" i="8"/>
  <c r="X360" i="17"/>
  <c r="X351" i="17"/>
  <c r="X485" i="17"/>
  <c r="W470" i="17"/>
  <c r="W192" i="17"/>
  <c r="X184" i="17"/>
  <c r="W77" i="17"/>
  <c r="R22" i="18"/>
  <c r="R556" i="18"/>
  <c r="P554" i="18"/>
  <c r="X291" i="18"/>
  <c r="K91" i="10"/>
  <c r="I355" i="18"/>
  <c r="W349" i="18"/>
  <c r="Q349" i="18"/>
  <c r="P605" i="18"/>
  <c r="T605" i="18"/>
  <c r="W231" i="17"/>
  <c r="W226" i="17"/>
  <c r="W259" i="17"/>
  <c r="I428" i="17"/>
  <c r="M92" i="8"/>
  <c r="M20" i="8"/>
  <c r="W469" i="17"/>
  <c r="X469" i="17"/>
  <c r="W363" i="17"/>
  <c r="W354" i="17"/>
  <c r="M24" i="8"/>
  <c r="I183" i="17"/>
  <c r="M15" i="8"/>
  <c r="X29" i="17"/>
  <c r="W29" i="17"/>
  <c r="I137" i="17"/>
  <c r="M137" i="8"/>
  <c r="W144" i="17"/>
  <c r="X144" i="17"/>
  <c r="X346" i="18"/>
  <c r="W207" i="17"/>
  <c r="J30" i="10"/>
  <c r="M23" i="10"/>
  <c r="X235" i="17"/>
  <c r="X230" i="17"/>
  <c r="W265" i="17"/>
  <c r="X258" i="17"/>
  <c r="V114" i="15"/>
  <c r="W114" i="15"/>
  <c r="I28" i="17"/>
  <c r="M28" i="8"/>
  <c r="M136" i="8"/>
  <c r="I136" i="17"/>
  <c r="U554" i="18"/>
  <c r="X427" i="17"/>
  <c r="W403" i="17"/>
  <c r="M26" i="10"/>
  <c r="O280" i="18"/>
  <c r="S280" i="18"/>
  <c r="X280" i="18"/>
  <c r="T352" i="18"/>
  <c r="I217" i="17"/>
  <c r="X239" i="17"/>
  <c r="X264" i="17"/>
  <c r="X192" i="17"/>
  <c r="W355" i="17"/>
  <c r="X501" i="17"/>
  <c r="X293" i="17"/>
  <c r="W293" i="17"/>
  <c r="X197" i="17"/>
  <c r="I461" i="17"/>
  <c r="M125" i="8"/>
  <c r="I127" i="17"/>
  <c r="M127" i="8"/>
  <c r="V75" i="15"/>
  <c r="W75" i="15"/>
  <c r="H149" i="15"/>
  <c r="K52" i="6"/>
  <c r="I317" i="14"/>
  <c r="J52" i="6"/>
  <c r="I39" i="14"/>
  <c r="L52" i="6"/>
  <c r="I582" i="14"/>
  <c r="K91" i="6"/>
  <c r="I356" i="14"/>
  <c r="L30" i="6"/>
  <c r="I560" i="14"/>
  <c r="J65" i="5"/>
  <c r="I56" i="13"/>
  <c r="L65" i="6"/>
  <c r="I595" i="14"/>
  <c r="K65" i="6"/>
  <c r="I330" i="14"/>
  <c r="K30" i="6"/>
  <c r="I295" i="14"/>
  <c r="J91" i="6"/>
  <c r="J30" i="6"/>
  <c r="J65" i="6"/>
  <c r="I77" i="13"/>
  <c r="J91" i="5"/>
  <c r="I305" i="13"/>
  <c r="K52" i="5"/>
  <c r="I323" i="13"/>
  <c r="I293" i="13"/>
  <c r="K30" i="5"/>
  <c r="I40" i="13"/>
  <c r="J52" i="5"/>
  <c r="K91" i="5"/>
  <c r="I362" i="13"/>
  <c r="L30" i="5"/>
  <c r="K65" i="5"/>
  <c r="I336" i="13"/>
  <c r="W151" i="17"/>
  <c r="U43" i="24"/>
  <c r="U42" i="24"/>
  <c r="M880" i="18"/>
  <c r="W143" i="17"/>
  <c r="X143" i="17"/>
  <c r="U327" i="18"/>
  <c r="K838" i="18"/>
  <c r="P87" i="15"/>
  <c r="U322" i="18"/>
  <c r="K593" i="17"/>
  <c r="J87" i="15"/>
  <c r="K839" i="18"/>
  <c r="V321" i="18"/>
  <c r="V849" i="18"/>
  <c r="T341" i="18"/>
  <c r="T869" i="18"/>
  <c r="R87" i="15"/>
  <c r="N838" i="18"/>
  <c r="N868" i="18"/>
  <c r="N873" i="18"/>
  <c r="N828" i="18"/>
  <c r="J593" i="17"/>
  <c r="S340" i="18"/>
  <c r="S868" i="18"/>
  <c r="T287" i="18"/>
  <c r="T815" i="18"/>
  <c r="J853" i="18"/>
  <c r="J600" i="17"/>
  <c r="S309" i="18"/>
  <c r="S342" i="18"/>
  <c r="S870" i="18"/>
  <c r="J836" i="18"/>
  <c r="N836" i="18"/>
  <c r="N839" i="18"/>
  <c r="P326" i="18"/>
  <c r="P854" i="18"/>
  <c r="P309" i="18"/>
  <c r="J835" i="18"/>
  <c r="J561" i="17"/>
  <c r="R576" i="17"/>
  <c r="L834" i="18"/>
  <c r="T326" i="18"/>
  <c r="T854" i="18"/>
  <c r="R298" i="18"/>
  <c r="T308" i="18"/>
  <c r="T836" i="18"/>
  <c r="T307" i="18"/>
  <c r="N866" i="18"/>
  <c r="P342" i="18"/>
  <c r="P870" i="18"/>
  <c r="T309" i="18"/>
  <c r="S87" i="15"/>
  <c r="P578" i="17"/>
  <c r="R303" i="18"/>
  <c r="P303" i="18"/>
  <c r="S333" i="18"/>
  <c r="S861" i="18"/>
  <c r="N561" i="17"/>
  <c r="T339" i="18"/>
  <c r="T867" i="18"/>
  <c r="T346" i="18"/>
  <c r="N867" i="18"/>
  <c r="T576" i="17"/>
  <c r="T306" i="18"/>
  <c r="T834" i="18"/>
  <c r="T322" i="18"/>
  <c r="T305" i="18"/>
  <c r="N854" i="18"/>
  <c r="T303" i="18"/>
  <c r="N861" i="18"/>
  <c r="T561" i="17"/>
  <c r="N853" i="18"/>
  <c r="T325" i="18"/>
  <c r="T853" i="18"/>
  <c r="N570" i="17"/>
  <c r="S311" i="18"/>
  <c r="S839" i="18"/>
  <c r="J832" i="18"/>
  <c r="P289" i="18"/>
  <c r="J578" i="17"/>
  <c r="J849" i="18"/>
  <c r="J867" i="18"/>
  <c r="T600" i="17"/>
  <c r="T345" i="18"/>
  <c r="T873" i="18"/>
  <c r="T321" i="18"/>
  <c r="T849" i="18"/>
  <c r="T302" i="18"/>
  <c r="T334" i="18"/>
  <c r="T862" i="18"/>
  <c r="R327" i="18"/>
  <c r="N862" i="18"/>
  <c r="N578" i="17"/>
  <c r="L854" i="18"/>
  <c r="K87" i="15"/>
  <c r="T311" i="18"/>
  <c r="T839" i="18"/>
  <c r="E31" i="21"/>
  <c r="Y86" i="14"/>
  <c r="Y84" i="13"/>
  <c r="S85" i="18"/>
  <c r="Y85" i="18"/>
  <c r="O576" i="17"/>
  <c r="Q339" i="18"/>
  <c r="Q867" i="18"/>
  <c r="U307" i="18"/>
  <c r="N87" i="15"/>
  <c r="Q593" i="17"/>
  <c r="O570" i="17"/>
  <c r="J870" i="18"/>
  <c r="O606" i="17"/>
  <c r="J862" i="18"/>
  <c r="V307" i="18"/>
  <c r="M87" i="15"/>
  <c r="J839" i="18"/>
  <c r="O333" i="18"/>
  <c r="O861" i="18"/>
  <c r="J834" i="18"/>
  <c r="J838" i="18"/>
  <c r="V327" i="18"/>
  <c r="Q309" i="18"/>
  <c r="Q300" i="18"/>
  <c r="Q828" i="18"/>
  <c r="Q286" i="18"/>
  <c r="N593" i="17"/>
  <c r="V308" i="18"/>
  <c r="J815" i="18"/>
  <c r="V286" i="18"/>
  <c r="O326" i="18"/>
  <c r="O854" i="18"/>
  <c r="O600" i="17"/>
  <c r="O568" i="17"/>
  <c r="N870" i="18"/>
  <c r="U325" i="18"/>
  <c r="U853" i="18"/>
  <c r="O338" i="18"/>
  <c r="O866" i="18"/>
  <c r="U576" i="17"/>
  <c r="J868" i="18"/>
  <c r="O291" i="18"/>
  <c r="V305" i="18"/>
  <c r="V593" i="17"/>
  <c r="Q340" i="18"/>
  <c r="Q868" i="18"/>
  <c r="Q311" i="18"/>
  <c r="Q839" i="18"/>
  <c r="V338" i="18"/>
  <c r="V866" i="18"/>
  <c r="V340" i="18"/>
  <c r="V868" i="18"/>
  <c r="J869" i="18"/>
  <c r="O346" i="18"/>
  <c r="Q291" i="18"/>
  <c r="Q303" i="18"/>
  <c r="N834" i="18"/>
  <c r="N849" i="18"/>
  <c r="N815" i="18"/>
  <c r="Q327" i="18"/>
  <c r="O342" i="18"/>
  <c r="O870" i="18"/>
  <c r="I87" i="15"/>
  <c r="Q305" i="18"/>
  <c r="Q310" i="18"/>
  <c r="Q838" i="18"/>
  <c r="O302" i="18"/>
  <c r="O561" i="17"/>
  <c r="U570" i="17"/>
  <c r="N818" i="18"/>
  <c r="U345" i="18"/>
  <c r="U873" i="18"/>
  <c r="V306" i="18"/>
  <c r="Q576" i="17"/>
  <c r="O345" i="18"/>
  <c r="O873" i="18"/>
  <c r="V339" i="18"/>
  <c r="V867" i="18"/>
  <c r="O309" i="18"/>
  <c r="J570" i="17"/>
  <c r="Q336" i="18"/>
  <c r="Q320" i="18"/>
  <c r="J828" i="18"/>
  <c r="J854" i="18"/>
  <c r="O327" i="18"/>
  <c r="O322" i="18"/>
  <c r="J818" i="18"/>
  <c r="V323" i="18"/>
  <c r="O305" i="18"/>
  <c r="O310" i="18"/>
  <c r="O838" i="18"/>
  <c r="O286" i="18"/>
  <c r="V334" i="18"/>
  <c r="V862" i="18"/>
  <c r="Q289" i="18"/>
  <c r="J576" i="17"/>
  <c r="J861" i="18"/>
  <c r="O578" i="17"/>
  <c r="O306" i="18"/>
  <c r="O834" i="18"/>
  <c r="O325" i="18"/>
  <c r="O853" i="18"/>
  <c r="Y400" i="17"/>
  <c r="Y588" i="13"/>
  <c r="Y570" i="14"/>
  <c r="Y569" i="14"/>
  <c r="Y577" i="14"/>
  <c r="V570" i="18"/>
  <c r="Y582" i="13"/>
  <c r="Y568" i="14"/>
  <c r="Y401" i="17"/>
  <c r="V565" i="18"/>
  <c r="Y565" i="18"/>
  <c r="Y399" i="17"/>
  <c r="Y579" i="14"/>
  <c r="Y564" i="14"/>
  <c r="Y572" i="14"/>
  <c r="Y576" i="14"/>
  <c r="V566" i="18"/>
  <c r="Y566" i="18"/>
  <c r="Y589" i="13"/>
  <c r="Y581" i="13"/>
  <c r="Y580" i="13"/>
  <c r="Y408" i="17"/>
  <c r="Y395" i="17"/>
  <c r="Y410" i="17"/>
  <c r="V564" i="18"/>
  <c r="Y564" i="18"/>
  <c r="V575" i="18"/>
  <c r="Y575" i="18"/>
  <c r="V572" i="18"/>
  <c r="V578" i="18"/>
  <c r="Y578" i="18"/>
  <c r="Y573" i="14"/>
  <c r="Y413" i="17"/>
  <c r="Y407" i="17"/>
  <c r="Y412" i="17"/>
  <c r="V573" i="18"/>
  <c r="Y573" i="18"/>
  <c r="Y414" i="17"/>
  <c r="Y393" i="17"/>
  <c r="V576" i="18"/>
  <c r="Y576" i="18"/>
  <c r="Y591" i="13"/>
  <c r="Y580" i="14"/>
  <c r="Y403" i="17"/>
  <c r="V563" i="18"/>
  <c r="Y563" i="18"/>
  <c r="Y571" i="14"/>
  <c r="Y579" i="13"/>
  <c r="Y587" i="13"/>
  <c r="Y592" i="13"/>
  <c r="V571" i="18"/>
  <c r="Y571" i="18"/>
  <c r="Y584" i="13"/>
  <c r="Y398" i="17"/>
  <c r="V568" i="18"/>
  <c r="Y568" i="18"/>
  <c r="Y586" i="13"/>
  <c r="V574" i="18"/>
  <c r="Y574" i="18"/>
  <c r="V577" i="18"/>
  <c r="Y577" i="18"/>
  <c r="E16" i="21"/>
  <c r="P291" i="18"/>
  <c r="P561" i="17"/>
  <c r="P302" i="18"/>
  <c r="P308" i="18"/>
  <c r="P836" i="18"/>
  <c r="P327" i="18"/>
  <c r="P300" i="18"/>
  <c r="P828" i="18"/>
  <c r="P320" i="18"/>
  <c r="O87" i="15"/>
  <c r="P322" i="18"/>
  <c r="P305" i="18"/>
  <c r="P333" i="18"/>
  <c r="P861" i="18"/>
  <c r="P321" i="18"/>
  <c r="P849" i="18"/>
  <c r="P600" i="17"/>
  <c r="P298" i="18"/>
  <c r="P286" i="18"/>
  <c r="P306" i="18"/>
  <c r="P834" i="18"/>
  <c r="P570" i="17"/>
  <c r="S287" i="18"/>
  <c r="S815" i="18"/>
  <c r="K873" i="18"/>
  <c r="K870" i="18"/>
  <c r="K600" i="17"/>
  <c r="K828" i="18"/>
  <c r="K836" i="18"/>
  <c r="K578" i="17"/>
  <c r="K602" i="17"/>
  <c r="S593" i="17"/>
  <c r="S308" i="18"/>
  <c r="S836" i="18"/>
  <c r="P593" i="17"/>
  <c r="S321" i="18"/>
  <c r="S849" i="18"/>
  <c r="S286" i="18"/>
  <c r="S298" i="18"/>
  <c r="S327" i="18"/>
  <c r="S344" i="18"/>
  <c r="P345" i="18"/>
  <c r="P873" i="18"/>
  <c r="S561" i="17"/>
  <c r="S346" i="18"/>
  <c r="S576" i="17"/>
  <c r="S334" i="18"/>
  <c r="S862" i="18"/>
  <c r="S600" i="17"/>
  <c r="S345" i="18"/>
  <c r="S873" i="18"/>
  <c r="S326" i="18"/>
  <c r="S854" i="18"/>
  <c r="S570" i="17"/>
  <c r="S320" i="18"/>
  <c r="S322" i="18"/>
  <c r="P576" i="17"/>
  <c r="P290" i="18"/>
  <c r="P818" i="18"/>
  <c r="S306" i="18"/>
  <c r="S834" i="18"/>
  <c r="P323" i="18"/>
  <c r="T285" i="18"/>
  <c r="T813" i="18"/>
  <c r="T340" i="18"/>
  <c r="T868" i="18"/>
  <c r="T291" i="18"/>
  <c r="T344" i="18"/>
  <c r="T342" i="18"/>
  <c r="T870" i="18"/>
  <c r="T323" i="18"/>
  <c r="T320" i="18"/>
  <c r="T593" i="17"/>
  <c r="T300" i="18"/>
  <c r="T828" i="18"/>
  <c r="T336" i="18"/>
  <c r="T338" i="18"/>
  <c r="T866" i="18"/>
  <c r="T327" i="18"/>
  <c r="T286" i="18"/>
  <c r="T578" i="17"/>
  <c r="T333" i="18"/>
  <c r="T861" i="18"/>
  <c r="T290" i="18"/>
  <c r="T818" i="18"/>
  <c r="T298" i="18"/>
  <c r="T289" i="18"/>
  <c r="T817" i="18"/>
  <c r="T570" i="17"/>
  <c r="R128" i="15"/>
  <c r="X128" i="15"/>
  <c r="Y459" i="17"/>
  <c r="P344" i="18"/>
  <c r="S300" i="18"/>
  <c r="S828" i="18"/>
  <c r="S323" i="18"/>
  <c r="K561" i="17"/>
  <c r="S305" i="18"/>
  <c r="K854" i="18"/>
  <c r="R302" i="18"/>
  <c r="R578" i="17"/>
  <c r="R561" i="17"/>
  <c r="R300" i="18"/>
  <c r="R828" i="18"/>
  <c r="R320" i="18"/>
  <c r="T87" i="15"/>
  <c r="U305" i="18"/>
  <c r="U300" i="18"/>
  <c r="U828" i="18"/>
  <c r="U323" i="18"/>
  <c r="U310" i="18"/>
  <c r="U838" i="18"/>
  <c r="R569" i="17"/>
  <c r="L570" i="17"/>
  <c r="U334" i="18"/>
  <c r="U862" i="18"/>
  <c r="U311" i="18"/>
  <c r="U839" i="18"/>
  <c r="U287" i="18"/>
  <c r="U815" i="18"/>
  <c r="U344" i="18"/>
  <c r="U346" i="18"/>
  <c r="U336" i="18"/>
  <c r="L849" i="18"/>
  <c r="U286" i="18"/>
  <c r="U338" i="18"/>
  <c r="U866" i="18"/>
  <c r="K841" i="18"/>
  <c r="U341" i="18"/>
  <c r="U869" i="18"/>
  <c r="U340" i="18"/>
  <c r="U868" i="18"/>
  <c r="U289" i="18"/>
  <c r="U333" i="18"/>
  <c r="U861" i="18"/>
  <c r="U593" i="17"/>
  <c r="L853" i="18"/>
  <c r="R345" i="18"/>
  <c r="R873" i="18"/>
  <c r="U87" i="15"/>
  <c r="L593" i="17"/>
  <c r="V303" i="18"/>
  <c r="V311" i="18"/>
  <c r="Q306" i="18"/>
  <c r="Q834" i="18"/>
  <c r="V320" i="18"/>
  <c r="V326" i="18"/>
  <c r="V854" i="18"/>
  <c r="R326" i="18"/>
  <c r="R854" i="18"/>
  <c r="R322" i="18"/>
  <c r="R290" i="18"/>
  <c r="R818" i="18"/>
  <c r="V287" i="18"/>
  <c r="V815" i="18"/>
  <c r="R334" i="18"/>
  <c r="R862" i="18"/>
  <c r="Q290" i="18"/>
  <c r="Q818" i="18"/>
  <c r="L868" i="18"/>
  <c r="L813" i="18"/>
  <c r="L866" i="18"/>
  <c r="L861" i="18"/>
  <c r="L600" i="17"/>
  <c r="L873" i="18"/>
  <c r="L818" i="18"/>
  <c r="L561" i="17"/>
  <c r="L828" i="18"/>
  <c r="L838" i="18"/>
  <c r="L602" i="17"/>
  <c r="R344" i="18"/>
  <c r="Q285" i="18"/>
  <c r="Q813" i="18"/>
  <c r="Q326" i="18"/>
  <c r="Q854" i="18"/>
  <c r="Q561" i="17"/>
  <c r="Q323" i="18"/>
  <c r="Q595" i="17"/>
  <c r="Q578" i="17"/>
  <c r="Q346" i="18"/>
  <c r="Q302" i="18"/>
  <c r="Q287" i="18"/>
  <c r="Q815" i="18"/>
  <c r="Q345" i="18"/>
  <c r="Q873" i="18"/>
  <c r="Q325" i="18"/>
  <c r="Q853" i="18"/>
  <c r="Q333" i="18"/>
  <c r="Q861" i="18"/>
  <c r="Q341" i="18"/>
  <c r="Q869" i="18"/>
  <c r="Q334" i="18"/>
  <c r="Q862" i="18"/>
  <c r="V285" i="18"/>
  <c r="V813" i="18"/>
  <c r="V298" i="18"/>
  <c r="V336" i="18"/>
  <c r="V346" i="18"/>
  <c r="V325" i="18"/>
  <c r="V853" i="18"/>
  <c r="V342" i="18"/>
  <c r="V870" i="18"/>
  <c r="V289" i="18"/>
  <c r="V290" i="18"/>
  <c r="V818" i="18"/>
  <c r="V344" i="18"/>
  <c r="V600" i="17"/>
  <c r="V310" i="18"/>
  <c r="R570" i="17"/>
  <c r="R306" i="18"/>
  <c r="R834" i="18"/>
  <c r="V300" i="18"/>
  <c r="L870" i="18"/>
  <c r="V345" i="18"/>
  <c r="V873" i="18"/>
  <c r="Q307" i="18"/>
  <c r="L869" i="18"/>
  <c r="M867" i="18"/>
  <c r="Y134" i="17"/>
  <c r="Y116" i="17"/>
  <c r="X31" i="15"/>
  <c r="Y75" i="13"/>
  <c r="Y78" i="18"/>
  <c r="Y74" i="18"/>
  <c r="Y164" i="17"/>
  <c r="Y148" i="17"/>
  <c r="Y71" i="13"/>
  <c r="Y69" i="18"/>
  <c r="Y77" i="18"/>
  <c r="V302" i="18"/>
  <c r="R307" i="18"/>
  <c r="R289" i="18"/>
  <c r="L839" i="18"/>
  <c r="R305" i="18"/>
  <c r="R323" i="18"/>
  <c r="L578" i="17"/>
  <c r="L815" i="18"/>
  <c r="Q298" i="18"/>
  <c r="V322" i="18"/>
  <c r="R333" i="18"/>
  <c r="R861" i="18"/>
  <c r="L862" i="18"/>
  <c r="P285" i="18"/>
  <c r="P813" i="18"/>
  <c r="P334" i="18"/>
  <c r="P862" i="18"/>
  <c r="P307" i="18"/>
  <c r="P336" i="18"/>
  <c r="P325" i="18"/>
  <c r="P853" i="18"/>
  <c r="P339" i="18"/>
  <c r="P867" i="18"/>
  <c r="P310" i="18"/>
  <c r="P838" i="18"/>
  <c r="P338" i="18"/>
  <c r="P866" i="18"/>
  <c r="P340" i="18"/>
  <c r="P868" i="18"/>
  <c r="P341" i="18"/>
  <c r="P869" i="18"/>
  <c r="P287" i="18"/>
  <c r="P815" i="18"/>
  <c r="P346" i="18"/>
  <c r="P311" i="18"/>
  <c r="P839" i="18"/>
  <c r="S285" i="18"/>
  <c r="S813" i="18"/>
  <c r="S291" i="18"/>
  <c r="S325" i="18"/>
  <c r="S853" i="18"/>
  <c r="S307" i="18"/>
  <c r="S336" i="18"/>
  <c r="S339" i="18"/>
  <c r="S867" i="18"/>
  <c r="S310" i="18"/>
  <c r="S838" i="18"/>
  <c r="S290" i="18"/>
  <c r="S818" i="18"/>
  <c r="S578" i="17"/>
  <c r="S289" i="18"/>
  <c r="S302" i="18"/>
  <c r="S303" i="18"/>
  <c r="R285" i="18"/>
  <c r="R813" i="18"/>
  <c r="R341" i="18"/>
  <c r="R869" i="18"/>
  <c r="R308" i="18"/>
  <c r="R836" i="18"/>
  <c r="R310" i="18"/>
  <c r="R838" i="18"/>
  <c r="R311" i="18"/>
  <c r="R839" i="18"/>
  <c r="R340" i="18"/>
  <c r="R868" i="18"/>
  <c r="R338" i="18"/>
  <c r="R866" i="18"/>
  <c r="R321" i="18"/>
  <c r="R849" i="18"/>
  <c r="R325" i="18"/>
  <c r="R853" i="18"/>
  <c r="R336" i="18"/>
  <c r="R291" i="18"/>
  <c r="Q87" i="15"/>
  <c r="R342" i="18"/>
  <c r="R870" i="18"/>
  <c r="R593" i="17"/>
  <c r="R309" i="18"/>
  <c r="R600" i="17"/>
  <c r="V291" i="18"/>
  <c r="R339" i="18"/>
  <c r="R867" i="18"/>
  <c r="L576" i="17"/>
  <c r="Q342" i="18"/>
  <c r="Q870" i="18"/>
  <c r="Q344" i="18"/>
  <c r="Q338" i="18"/>
  <c r="Q866" i="18"/>
  <c r="Q321" i="18"/>
  <c r="Q849" i="18"/>
  <c r="R346" i="18"/>
  <c r="V341" i="18"/>
  <c r="V869" i="18"/>
  <c r="V333" i="18"/>
  <c r="V861" i="18"/>
  <c r="R286" i="18"/>
  <c r="R814" i="18"/>
  <c r="V309" i="18"/>
  <c r="U285" i="18"/>
  <c r="U813" i="18"/>
  <c r="U309" i="18"/>
  <c r="U298" i="18"/>
  <c r="U339" i="18"/>
  <c r="U867" i="18"/>
  <c r="U290" i="18"/>
  <c r="U818" i="18"/>
  <c r="U303" i="18"/>
  <c r="U306" i="18"/>
  <c r="U834" i="18"/>
  <c r="U578" i="17"/>
  <c r="U291" i="18"/>
  <c r="U561" i="17"/>
  <c r="U320" i="18"/>
  <c r="U308" i="18"/>
  <c r="U836" i="18"/>
  <c r="K813" i="18"/>
  <c r="K818" i="18"/>
  <c r="K834" i="18"/>
  <c r="K868" i="18"/>
  <c r="K869" i="18"/>
  <c r="K570" i="17"/>
  <c r="K576" i="17"/>
  <c r="K815" i="18"/>
  <c r="K853" i="18"/>
  <c r="K861" i="18"/>
  <c r="R314" i="18"/>
  <c r="R842" i="18"/>
  <c r="E28" i="21"/>
  <c r="P582" i="17"/>
  <c r="R312" i="18"/>
  <c r="R840" i="18"/>
  <c r="J866" i="18"/>
  <c r="L46" i="15"/>
  <c r="L169" i="15"/>
  <c r="J145" i="8"/>
  <c r="I145" i="17"/>
  <c r="R669" i="17"/>
  <c r="S646" i="17"/>
  <c r="X142" i="17"/>
  <c r="X646" i="17"/>
  <c r="X319" i="17"/>
  <c r="L152" i="8"/>
  <c r="I488" i="17"/>
  <c r="V646" i="17"/>
  <c r="Q646" i="17"/>
  <c r="W501" i="17"/>
  <c r="M165" i="8"/>
  <c r="X151" i="17"/>
  <c r="J646" i="17"/>
  <c r="I303" i="17"/>
  <c r="K152" i="8"/>
  <c r="I320" i="17"/>
  <c r="W319" i="17"/>
  <c r="Q655" i="17"/>
  <c r="I471" i="17"/>
  <c r="X471" i="17"/>
  <c r="X474" i="17"/>
  <c r="U647" i="17"/>
  <c r="W479" i="17"/>
  <c r="M151" i="8"/>
  <c r="X487" i="17"/>
  <c r="W142" i="17"/>
  <c r="W646" i="17"/>
  <c r="U646" i="17"/>
  <c r="X479" i="17"/>
  <c r="T646" i="17"/>
  <c r="L145" i="8"/>
  <c r="I481" i="17"/>
  <c r="K646" i="17"/>
  <c r="N646" i="17"/>
  <c r="M143" i="8"/>
  <c r="L647" i="17"/>
  <c r="W487" i="17"/>
  <c r="W655" i="17"/>
  <c r="L646" i="17"/>
  <c r="Q647" i="17"/>
  <c r="M142" i="8"/>
  <c r="O646" i="17"/>
  <c r="J647" i="17"/>
  <c r="P646" i="17"/>
  <c r="M646" i="17"/>
  <c r="I135" i="17"/>
  <c r="W135" i="17"/>
  <c r="M113" i="8"/>
  <c r="M135" i="8"/>
  <c r="X449" i="17"/>
  <c r="W434" i="17"/>
  <c r="W602" i="17"/>
  <c r="M98" i="8"/>
  <c r="O602" i="17"/>
  <c r="K103" i="8"/>
  <c r="I271" i="17"/>
  <c r="J103" i="8"/>
  <c r="I103" i="17"/>
  <c r="W449" i="17"/>
  <c r="W251" i="17"/>
  <c r="W283" i="17"/>
  <c r="O617" i="17"/>
  <c r="P82" i="18"/>
  <c r="W253" i="17"/>
  <c r="M115" i="8"/>
  <c r="X253" i="17"/>
  <c r="X589" i="17"/>
  <c r="X251" i="17"/>
  <c r="W419" i="17"/>
  <c r="W435" i="17"/>
  <c r="X435" i="17"/>
  <c r="M85" i="8"/>
  <c r="M603" i="17"/>
  <c r="X99" i="17"/>
  <c r="M99" i="8"/>
  <c r="M602" i="17"/>
  <c r="W99" i="17"/>
  <c r="X419" i="17"/>
  <c r="W421" i="17"/>
  <c r="T602" i="17"/>
  <c r="X434" i="17"/>
  <c r="X602" i="17"/>
  <c r="L103" i="8"/>
  <c r="I439" i="17"/>
  <c r="M83" i="8"/>
  <c r="M103" i="8"/>
  <c r="W894" i="13"/>
  <c r="X58" i="17"/>
  <c r="W397" i="17"/>
  <c r="W58" i="17"/>
  <c r="M565" i="17"/>
  <c r="X397" i="17"/>
  <c r="M58" i="8"/>
  <c r="X61" i="17"/>
  <c r="J79" i="8"/>
  <c r="I79" i="17"/>
  <c r="M61" i="8"/>
  <c r="I59" i="17"/>
  <c r="W404" i="17"/>
  <c r="W409" i="17"/>
  <c r="X241" i="17"/>
  <c r="M67" i="8"/>
  <c r="X396" i="17"/>
  <c r="X564" i="17"/>
  <c r="W396" i="17"/>
  <c r="K565" i="17"/>
  <c r="M60" i="8"/>
  <c r="X404" i="17"/>
  <c r="W61" i="17"/>
  <c r="X212" i="17"/>
  <c r="L79" i="8"/>
  <c r="I415" i="17"/>
  <c r="M73" i="8"/>
  <c r="W241" i="17"/>
  <c r="K79" i="8"/>
  <c r="I247" i="17"/>
  <c r="W852" i="13"/>
  <c r="K533" i="17"/>
  <c r="O521" i="17"/>
  <c r="X236" i="17"/>
  <c r="G176" i="8"/>
  <c r="I583" i="17"/>
  <c r="N841" i="18"/>
  <c r="W236" i="17"/>
  <c r="M68" i="8"/>
  <c r="W821" i="14"/>
  <c r="X16" i="17"/>
  <c r="X520" i="17"/>
  <c r="U524" i="17"/>
  <c r="R582" i="17"/>
  <c r="W209" i="17"/>
  <c r="J521" i="17"/>
  <c r="M41" i="8"/>
  <c r="R597" i="17"/>
  <c r="X246" i="17"/>
  <c r="X582" i="17"/>
  <c r="O520" i="17"/>
  <c r="W484" i="17"/>
  <c r="K521" i="17"/>
  <c r="X881" i="14"/>
  <c r="T533" i="17"/>
  <c r="L520" i="17"/>
  <c r="X209" i="17"/>
  <c r="K520" i="17"/>
  <c r="X852" i="13"/>
  <c r="W212" i="17"/>
  <c r="T521" i="17"/>
  <c r="W49" i="17"/>
  <c r="X871" i="13"/>
  <c r="M44" i="8"/>
  <c r="Q533" i="17"/>
  <c r="X49" i="17"/>
  <c r="L531" i="17"/>
  <c r="X821" i="14"/>
  <c r="I44" i="17"/>
  <c r="M37" i="8"/>
  <c r="W36" i="17"/>
  <c r="W540" i="17"/>
  <c r="X36" i="17"/>
  <c r="J53" i="8"/>
  <c r="I53" i="17"/>
  <c r="O869" i="18"/>
  <c r="W888" i="13"/>
  <c r="X38" i="14"/>
  <c r="X833" i="14"/>
  <c r="R82" i="18"/>
  <c r="Q524" i="17"/>
  <c r="M606" i="17"/>
  <c r="W205" i="17"/>
  <c r="W49" i="14"/>
  <c r="W844" i="14"/>
  <c r="X372" i="17"/>
  <c r="W270" i="17"/>
  <c r="W606" i="17"/>
  <c r="R531" i="17"/>
  <c r="M49" i="8"/>
  <c r="M36" i="8"/>
  <c r="X618" i="13"/>
  <c r="G173" i="8"/>
  <c r="H178" i="8"/>
  <c r="T568" i="17"/>
  <c r="X195" i="17"/>
  <c r="X531" i="17"/>
  <c r="Q313" i="18"/>
  <c r="Q841" i="18"/>
  <c r="K53" i="8"/>
  <c r="I221" i="17"/>
  <c r="M533" i="17"/>
  <c r="K524" i="17"/>
  <c r="W232" i="17"/>
  <c r="W568" i="17"/>
  <c r="M568" i="17"/>
  <c r="J568" i="17"/>
  <c r="U520" i="17"/>
  <c r="X380" i="17"/>
  <c r="W380" i="17"/>
  <c r="W869" i="14"/>
  <c r="L878" i="18"/>
  <c r="X205" i="17"/>
  <c r="U582" i="17"/>
  <c r="S520" i="17"/>
  <c r="S568" i="17"/>
  <c r="L53" i="8"/>
  <c r="I389" i="17"/>
  <c r="L568" i="17"/>
  <c r="Q568" i="17"/>
  <c r="F108" i="21"/>
  <c r="U606" i="17"/>
  <c r="X862" i="13"/>
  <c r="O108" i="21"/>
  <c r="X822" i="14"/>
  <c r="W876" i="18"/>
  <c r="M836" i="18"/>
  <c r="O524" i="17"/>
  <c r="T838" i="18"/>
  <c r="W895" i="13"/>
  <c r="W879" i="14"/>
  <c r="X570" i="17"/>
  <c r="W897" i="13"/>
  <c r="W852" i="14"/>
  <c r="W843" i="14"/>
  <c r="W880" i="18"/>
  <c r="O533" i="17"/>
  <c r="R533" i="17"/>
  <c r="N648" i="17"/>
  <c r="J875" i="18"/>
  <c r="X839" i="14"/>
  <c r="O867" i="18"/>
  <c r="W842" i="14"/>
  <c r="X547" i="17"/>
  <c r="W822" i="14"/>
  <c r="X861" i="18"/>
  <c r="X882" i="14"/>
  <c r="W876" i="14"/>
  <c r="S524" i="17"/>
  <c r="W870" i="14"/>
  <c r="X869" i="18"/>
  <c r="P528" i="17"/>
  <c r="W877" i="18"/>
  <c r="X576" i="17"/>
  <c r="W839" i="18"/>
  <c r="M807" i="18"/>
  <c r="Q876" i="18"/>
  <c r="X901" i="13"/>
  <c r="U880" i="18"/>
  <c r="K648" i="17"/>
  <c r="X572" i="13"/>
  <c r="W46" i="15"/>
  <c r="W169" i="15"/>
  <c r="X873" i="13"/>
  <c r="X880" i="14"/>
  <c r="M834" i="18"/>
  <c r="W873" i="13"/>
  <c r="P46" i="15"/>
  <c r="S533" i="17"/>
  <c r="W864" i="14"/>
  <c r="I108" i="21"/>
  <c r="W870" i="18"/>
  <c r="W861" i="18"/>
  <c r="V46" i="15"/>
  <c r="V169" i="15"/>
  <c r="X887" i="13"/>
  <c r="Q528" i="17"/>
  <c r="W829" i="13"/>
  <c r="W881" i="14"/>
  <c r="W874" i="13"/>
  <c r="G108" i="21"/>
  <c r="W833" i="14"/>
  <c r="H108" i="21"/>
  <c r="W828" i="18"/>
  <c r="T524" i="17"/>
  <c r="W34" i="14"/>
  <c r="W829" i="14"/>
  <c r="S82" i="18"/>
  <c r="P108" i="21"/>
  <c r="M108" i="21"/>
  <c r="X446" i="17"/>
  <c r="X614" i="17"/>
  <c r="O880" i="18"/>
  <c r="P875" i="18"/>
  <c r="S46" i="15"/>
  <c r="W854" i="18"/>
  <c r="X34" i="14"/>
  <c r="X829" i="14"/>
  <c r="X886" i="13"/>
  <c r="X74" i="15"/>
  <c r="W830" i="14"/>
  <c r="K46" i="15"/>
  <c r="Q46" i="15"/>
  <c r="L524" i="17"/>
  <c r="U533" i="17"/>
  <c r="L533" i="17"/>
  <c r="N528" i="17"/>
  <c r="Q108" i="21"/>
  <c r="K108" i="21"/>
  <c r="R108" i="21"/>
  <c r="L108" i="21"/>
  <c r="W570" i="17"/>
  <c r="J108" i="21"/>
  <c r="O579" i="17"/>
  <c r="W839" i="14"/>
  <c r="X578" i="17"/>
  <c r="T528" i="17"/>
  <c r="M524" i="17"/>
  <c r="Y309" i="17"/>
  <c r="X82" i="18"/>
  <c r="X874" i="18"/>
  <c r="N878" i="18"/>
  <c r="W304" i="18"/>
  <c r="W832" i="18"/>
  <c r="Q648" i="17"/>
  <c r="J841" i="18"/>
  <c r="W875" i="18"/>
  <c r="O839" i="18"/>
  <c r="K876" i="18"/>
  <c r="Y15" i="17"/>
  <c r="L528" i="17"/>
  <c r="Q82" i="18"/>
  <c r="X74" i="14"/>
  <c r="X869" i="14"/>
  <c r="W83" i="14"/>
  <c r="W878" i="14"/>
  <c r="X83" i="14"/>
  <c r="X878" i="14"/>
  <c r="W477" i="17"/>
  <c r="P569" i="17"/>
  <c r="X829" i="13"/>
  <c r="U662" i="17"/>
  <c r="X880" i="18"/>
  <c r="X306" i="14"/>
  <c r="X836" i="14"/>
  <c r="W901" i="13"/>
  <c r="M46" i="15"/>
  <c r="W873" i="14"/>
  <c r="O46" i="15"/>
  <c r="X607" i="13"/>
  <c r="S880" i="18"/>
  <c r="O82" i="18"/>
  <c r="M874" i="18"/>
  <c r="T82" i="18"/>
  <c r="V82" i="18"/>
  <c r="X61" i="13"/>
  <c r="X874" i="13"/>
  <c r="X842" i="14"/>
  <c r="X354" i="14"/>
  <c r="X884" i="14"/>
  <c r="W354" i="14"/>
  <c r="W884" i="14"/>
  <c r="Q836" i="18"/>
  <c r="W567" i="14"/>
  <c r="W832" i="14"/>
  <c r="R46" i="15"/>
  <c r="X870" i="14"/>
  <c r="N46" i="15"/>
  <c r="W56" i="14"/>
  <c r="W851" i="14"/>
  <c r="T46" i="15"/>
  <c r="W344" i="13"/>
  <c r="W886" i="13"/>
  <c r="U82" i="18"/>
  <c r="O569" i="17"/>
  <c r="M876" i="18"/>
  <c r="W834" i="18"/>
  <c r="T877" i="18"/>
  <c r="W882" i="14"/>
  <c r="X411" i="17"/>
  <c r="X579" i="17"/>
  <c r="R313" i="18"/>
  <c r="R841" i="18"/>
  <c r="M561" i="17"/>
  <c r="U876" i="18"/>
  <c r="X567" i="14"/>
  <c r="X832" i="14"/>
  <c r="I46" i="15"/>
  <c r="X895" i="13"/>
  <c r="U46" i="15"/>
  <c r="W883" i="14"/>
  <c r="X56" i="14"/>
  <c r="X851" i="14"/>
  <c r="J46" i="15"/>
  <c r="X28" i="14"/>
  <c r="X823" i="14"/>
  <c r="W28" i="14"/>
  <c r="W823" i="14"/>
  <c r="X394" i="17"/>
  <c r="U528" i="17"/>
  <c r="U312" i="18"/>
  <c r="U840" i="18"/>
  <c r="Y78" i="14"/>
  <c r="Y25" i="14"/>
  <c r="X42" i="14"/>
  <c r="X837" i="14"/>
  <c r="W42" i="14"/>
  <c r="W837" i="14"/>
  <c r="X312" i="13"/>
  <c r="X854" i="13"/>
  <c r="W312" i="13"/>
  <c r="W854" i="13"/>
  <c r="U25" i="18"/>
  <c r="O25" i="18"/>
  <c r="O817" i="18"/>
  <c r="W831" i="14"/>
  <c r="X25" i="18"/>
  <c r="X817" i="18"/>
  <c r="W25" i="18"/>
  <c r="W817" i="18"/>
  <c r="Q25" i="18"/>
  <c r="M817" i="18"/>
  <c r="S25" i="18"/>
  <c r="V25" i="18"/>
  <c r="P25" i="18"/>
  <c r="R25" i="18"/>
  <c r="U24" i="18"/>
  <c r="V24" i="18"/>
  <c r="N840" i="18"/>
  <c r="Q312" i="18"/>
  <c r="Q840" i="18"/>
  <c r="V312" i="18"/>
  <c r="O312" i="18"/>
  <c r="O840" i="18"/>
  <c r="S312" i="18"/>
  <c r="S840" i="18"/>
  <c r="X312" i="18"/>
  <c r="X840" i="18"/>
  <c r="T312" i="18"/>
  <c r="T840" i="18"/>
  <c r="M840" i="18"/>
  <c r="L840" i="18"/>
  <c r="J840" i="18"/>
  <c r="P312" i="18"/>
  <c r="P840" i="18"/>
  <c r="W312" i="18"/>
  <c r="W840" i="18"/>
  <c r="S521" i="17"/>
  <c r="P521" i="17"/>
  <c r="U521" i="17"/>
  <c r="R521" i="17"/>
  <c r="Q569" i="17"/>
  <c r="L880" i="18"/>
  <c r="L841" i="18"/>
  <c r="X867" i="18"/>
  <c r="V521" i="17"/>
  <c r="M597" i="17"/>
  <c r="X50" i="14"/>
  <c r="X845" i="14"/>
  <c r="W50" i="14"/>
  <c r="W845" i="14"/>
  <c r="X868" i="18"/>
  <c r="W853" i="18"/>
  <c r="W556" i="17"/>
  <c r="M569" i="17"/>
  <c r="S313" i="18"/>
  <c r="S841" i="18"/>
  <c r="N662" i="17"/>
  <c r="Q521" i="17"/>
  <c r="L521" i="17"/>
  <c r="X879" i="14"/>
  <c r="X892" i="13"/>
  <c r="X70" i="13"/>
  <c r="X883" i="13"/>
  <c r="W70" i="13"/>
  <c r="W883" i="13"/>
  <c r="X76" i="13"/>
  <c r="W76" i="13"/>
  <c r="X49" i="14"/>
  <c r="X844" i="14"/>
  <c r="R646" i="17"/>
  <c r="W451" i="17"/>
  <c r="J569" i="17"/>
  <c r="W880" i="14"/>
  <c r="W838" i="18"/>
  <c r="N521" i="17"/>
  <c r="W17" i="17"/>
  <c r="W521" i="17"/>
  <c r="N875" i="18"/>
  <c r="R282" i="18"/>
  <c r="M528" i="17"/>
  <c r="W575" i="14"/>
  <c r="X338" i="14"/>
  <c r="X868" i="14"/>
  <c r="W338" i="14"/>
  <c r="W868" i="14"/>
  <c r="Y52" i="17"/>
  <c r="P648" i="17"/>
  <c r="K569" i="17"/>
  <c r="T875" i="18"/>
  <c r="X233" i="17"/>
  <c r="X569" i="17"/>
  <c r="R662" i="17"/>
  <c r="R524" i="17"/>
  <c r="X17" i="17"/>
  <c r="X521" i="17"/>
  <c r="Y20" i="17"/>
  <c r="X852" i="14"/>
  <c r="J877" i="18"/>
  <c r="X843" i="14"/>
  <c r="Y352" i="14"/>
  <c r="Y610" i="14"/>
  <c r="W306" i="14"/>
  <c r="W836" i="14"/>
  <c r="X86" i="13"/>
  <c r="X899" i="13"/>
  <c r="W86" i="13"/>
  <c r="W899" i="13"/>
  <c r="W62" i="14"/>
  <c r="W857" i="14"/>
  <c r="X62" i="14"/>
  <c r="X857" i="14"/>
  <c r="W290" i="14"/>
  <c r="W820" i="14"/>
  <c r="X290" i="14"/>
  <c r="X820" i="14"/>
  <c r="T314" i="18"/>
  <c r="T842" i="18"/>
  <c r="Q314" i="18"/>
  <c r="Q842" i="18"/>
  <c r="N842" i="18"/>
  <c r="L527" i="17"/>
  <c r="J527" i="17"/>
  <c r="W600" i="14"/>
  <c r="W865" i="14"/>
  <c r="Y553" i="18"/>
  <c r="W618" i="13"/>
  <c r="M580" i="17"/>
  <c r="S869" i="18"/>
  <c r="X165" i="17"/>
  <c r="X669" i="17"/>
  <c r="W294" i="13"/>
  <c r="W836" i="13"/>
  <c r="X294" i="13"/>
  <c r="X836" i="13"/>
  <c r="Y602" i="14"/>
  <c r="X326" i="14"/>
  <c r="X856" i="14"/>
  <c r="W326" i="14"/>
  <c r="W856" i="14"/>
  <c r="W349" i="13"/>
  <c r="W891" i="13"/>
  <c r="X349" i="13"/>
  <c r="X891" i="13"/>
  <c r="X451" i="17"/>
  <c r="X619" i="17"/>
  <c r="W46" i="14"/>
  <c r="W841" i="14"/>
  <c r="X46" i="14"/>
  <c r="X841" i="14"/>
  <c r="W289" i="14"/>
  <c r="W819" i="14"/>
  <c r="X289" i="14"/>
  <c r="X819" i="14"/>
  <c r="Y43" i="14"/>
  <c r="X866" i="18"/>
  <c r="P568" i="17"/>
  <c r="N568" i="17"/>
  <c r="U568" i="17"/>
  <c r="R568" i="17"/>
  <c r="X232" i="17"/>
  <c r="X568" i="17"/>
  <c r="X840" i="14"/>
  <c r="Y318" i="17"/>
  <c r="X63" i="13"/>
  <c r="X876" i="13"/>
  <c r="W63" i="13"/>
  <c r="W876" i="13"/>
  <c r="X873" i="14"/>
  <c r="Y50" i="18"/>
  <c r="X831" i="14"/>
  <c r="W77" i="14"/>
  <c r="W872" i="14"/>
  <c r="X77" i="14"/>
  <c r="X872" i="14"/>
  <c r="R520" i="17"/>
  <c r="W16" i="17"/>
  <c r="W520" i="17"/>
  <c r="J520" i="17"/>
  <c r="T520" i="17"/>
  <c r="N520" i="17"/>
  <c r="M582" i="17"/>
  <c r="L582" i="17"/>
  <c r="Y334" i="17"/>
  <c r="N877" i="18"/>
  <c r="W40" i="14"/>
  <c r="W835" i="14"/>
  <c r="X40" i="14"/>
  <c r="X835" i="14"/>
  <c r="N869" i="18"/>
  <c r="Q570" i="17"/>
  <c r="P876" i="18"/>
  <c r="Y606" i="18"/>
  <c r="W867" i="18"/>
  <c r="W874" i="14"/>
  <c r="Y21" i="17"/>
  <c r="W576" i="17"/>
  <c r="R528" i="17"/>
  <c r="X24" i="13"/>
  <c r="X837" i="13"/>
  <c r="T648" i="17"/>
  <c r="Y353" i="17"/>
  <c r="W547" i="17"/>
  <c r="X836" i="18"/>
  <c r="X862" i="18"/>
  <c r="Y558" i="13"/>
  <c r="W539" i="17"/>
  <c r="P627" i="17"/>
  <c r="W869" i="18"/>
  <c r="M18" i="10"/>
  <c r="E42" i="23"/>
  <c r="F43" i="23"/>
  <c r="J122" i="8"/>
  <c r="X888" i="13"/>
  <c r="Y85" i="17"/>
  <c r="H167" i="15"/>
  <c r="G38" i="1"/>
  <c r="G13" i="24"/>
  <c r="F37" i="12"/>
  <c r="X80" i="13"/>
  <c r="X893" i="13"/>
  <c r="W80" i="13"/>
  <c r="W893" i="13"/>
  <c r="X46" i="13"/>
  <c r="X859" i="13"/>
  <c r="W46" i="13"/>
  <c r="W859" i="13"/>
  <c r="X72" i="14"/>
  <c r="X867" i="14"/>
  <c r="W72" i="14"/>
  <c r="W867" i="14"/>
  <c r="W578" i="13"/>
  <c r="W849" i="13"/>
  <c r="X578" i="13"/>
  <c r="X849" i="13"/>
  <c r="W304" i="14"/>
  <c r="X304" i="14"/>
  <c r="K877" i="18"/>
  <c r="X524" i="17"/>
  <c r="U870" i="18"/>
  <c r="Q282" i="18"/>
  <c r="V875" i="18"/>
  <c r="Y350" i="14"/>
  <c r="Y208" i="17"/>
  <c r="X619" i="13"/>
  <c r="W619" i="13"/>
  <c r="W80" i="14"/>
  <c r="W875" i="14"/>
  <c r="X80" i="14"/>
  <c r="X875" i="14"/>
  <c r="X16" i="14"/>
  <c r="X811" i="14"/>
  <c r="W16" i="14"/>
  <c r="W811" i="14"/>
  <c r="W308" i="14"/>
  <c r="W838" i="14"/>
  <c r="X308" i="14"/>
  <c r="X838" i="14"/>
  <c r="W42" i="13"/>
  <c r="W855" i="13"/>
  <c r="X42" i="13"/>
  <c r="X855" i="13"/>
  <c r="W44" i="13"/>
  <c r="W857" i="13"/>
  <c r="X873" i="18"/>
  <c r="Y191" i="17"/>
  <c r="Y60" i="18"/>
  <c r="U597" i="17"/>
  <c r="P597" i="17"/>
  <c r="K597" i="17"/>
  <c r="T597" i="17"/>
  <c r="M838" i="18"/>
  <c r="Y93" i="17"/>
  <c r="Y102" i="17"/>
  <c r="Q638" i="17"/>
  <c r="Y84" i="17"/>
  <c r="M853" i="18"/>
  <c r="O877" i="18"/>
  <c r="U313" i="18"/>
  <c r="U841" i="18"/>
  <c r="X313" i="18"/>
  <c r="X841" i="18"/>
  <c r="M841" i="18"/>
  <c r="W313" i="18"/>
  <c r="W841" i="18"/>
  <c r="P313" i="18"/>
  <c r="P841" i="18"/>
  <c r="O313" i="18"/>
  <c r="O841" i="18"/>
  <c r="Y66" i="17"/>
  <c r="Q600" i="17"/>
  <c r="Y16" i="18"/>
  <c r="V282" i="18"/>
  <c r="W79" i="13"/>
  <c r="W892" i="13"/>
  <c r="Y598" i="18"/>
  <c r="X477" i="17"/>
  <c r="W342" i="13"/>
  <c r="X342" i="13"/>
  <c r="X314" i="18"/>
  <c r="X842" i="18"/>
  <c r="O314" i="18"/>
  <c r="O842" i="18"/>
  <c r="W314" i="18"/>
  <c r="W842" i="18"/>
  <c r="K842" i="18"/>
  <c r="M842" i="18"/>
  <c r="J842" i="18"/>
  <c r="U314" i="18"/>
  <c r="U842" i="18"/>
  <c r="L842" i="18"/>
  <c r="V314" i="18"/>
  <c r="X186" i="17"/>
  <c r="M839" i="18"/>
  <c r="X371" i="17"/>
  <c r="X539" i="17"/>
  <c r="X85" i="13"/>
  <c r="X898" i="13"/>
  <c r="W85" i="13"/>
  <c r="W898" i="13"/>
  <c r="X360" i="13"/>
  <c r="X902" i="13"/>
  <c r="W360" i="13"/>
  <c r="W902" i="13"/>
  <c r="X590" i="13"/>
  <c r="X861" i="13"/>
  <c r="W590" i="13"/>
  <c r="W861" i="13"/>
  <c r="X854" i="18"/>
  <c r="U648" i="17"/>
  <c r="Y37" i="14"/>
  <c r="X600" i="14"/>
  <c r="O654" i="17"/>
  <c r="V654" i="17"/>
  <c r="X150" i="17"/>
  <c r="W150" i="17"/>
  <c r="P654" i="17"/>
  <c r="N654" i="17"/>
  <c r="K654" i="17"/>
  <c r="U654" i="17"/>
  <c r="Q654" i="17"/>
  <c r="L807" i="18"/>
  <c r="W866" i="14"/>
  <c r="J528" i="17"/>
  <c r="W34" i="15"/>
  <c r="W157" i="15"/>
  <c r="X261" i="17"/>
  <c r="X597" i="17"/>
  <c r="Y626" i="13"/>
  <c r="X866" i="14"/>
  <c r="S314" i="18"/>
  <c r="S842" i="18"/>
  <c r="V662" i="17"/>
  <c r="O593" i="17"/>
  <c r="E27" i="23"/>
  <c r="Y347" i="18"/>
  <c r="Y612" i="14"/>
  <c r="X44" i="13"/>
  <c r="X857" i="13"/>
  <c r="Y94" i="17"/>
  <c r="K669" i="17"/>
  <c r="W165" i="17"/>
  <c r="M669" i="17"/>
  <c r="M567" i="17"/>
  <c r="W63" i="17"/>
  <c r="W567" i="17"/>
  <c r="X63" i="17"/>
  <c r="X567" i="17"/>
  <c r="O567" i="17"/>
  <c r="X38" i="13"/>
  <c r="X851" i="13"/>
  <c r="W38" i="13"/>
  <c r="W851" i="13"/>
  <c r="M662" i="17"/>
  <c r="V550" i="18"/>
  <c r="V558" i="18"/>
  <c r="W186" i="17"/>
  <c r="L597" i="17"/>
  <c r="T662" i="17"/>
  <c r="W873" i="18"/>
  <c r="W411" i="17"/>
  <c r="W579" i="17"/>
  <c r="U579" i="17"/>
  <c r="P314" i="18"/>
  <c r="P842" i="18"/>
  <c r="Y608" i="18"/>
  <c r="X834" i="18"/>
  <c r="X556" i="17"/>
  <c r="M648" i="17"/>
  <c r="X853" i="18"/>
  <c r="Q880" i="18"/>
  <c r="S866" i="18"/>
  <c r="X858" i="14"/>
  <c r="X561" i="17"/>
  <c r="N876" i="18"/>
  <c r="Y16" i="13"/>
  <c r="M818" i="18"/>
  <c r="Y597" i="18"/>
  <c r="W887" i="13"/>
  <c r="Y46" i="17"/>
  <c r="X62" i="13"/>
  <c r="X875" i="13"/>
  <c r="W62" i="13"/>
  <c r="W875" i="13"/>
  <c r="Y72" i="17"/>
  <c r="Y291" i="17"/>
  <c r="X560" i="14"/>
  <c r="X321" i="13"/>
  <c r="X863" i="13"/>
  <c r="W321" i="13"/>
  <c r="W863" i="13"/>
  <c r="P524" i="17"/>
  <c r="X870" i="18"/>
  <c r="O849" i="18"/>
  <c r="R880" i="18"/>
  <c r="K807" i="18"/>
  <c r="P282" i="18"/>
  <c r="W862" i="13"/>
  <c r="Y14" i="17"/>
  <c r="Y362" i="17"/>
  <c r="X76" i="14"/>
  <c r="X871" i="14"/>
  <c r="W76" i="14"/>
  <c r="W871" i="14"/>
  <c r="X58" i="14"/>
  <c r="W58" i="14"/>
  <c r="X23" i="14"/>
  <c r="X818" i="14"/>
  <c r="W23" i="14"/>
  <c r="W818" i="14"/>
  <c r="V350" i="18"/>
  <c r="V878" i="18"/>
  <c r="T350" i="18"/>
  <c r="T878" i="18"/>
  <c r="O350" i="18"/>
  <c r="O878" i="18"/>
  <c r="P350" i="18"/>
  <c r="P878" i="18"/>
  <c r="K878" i="18"/>
  <c r="M878" i="18"/>
  <c r="Q350" i="18"/>
  <c r="Q878" i="18"/>
  <c r="U350" i="18"/>
  <c r="U878" i="18"/>
  <c r="S350" i="18"/>
  <c r="S878" i="18"/>
  <c r="W350" i="18"/>
  <c r="W878" i="18"/>
  <c r="X350" i="18"/>
  <c r="X878" i="18"/>
  <c r="J878" i="18"/>
  <c r="R876" i="18"/>
  <c r="O648" i="17"/>
  <c r="M578" i="17"/>
  <c r="W874" i="18"/>
  <c r="R875" i="18"/>
  <c r="U807" i="18"/>
  <c r="V880" i="18"/>
  <c r="Y204" i="17"/>
  <c r="T282" i="18"/>
  <c r="Y182" i="17"/>
  <c r="W22" i="14"/>
  <c r="X22" i="14"/>
  <c r="W347" i="14"/>
  <c r="W877" i="14"/>
  <c r="X347" i="14"/>
  <c r="X484" i="17"/>
  <c r="W59" i="13"/>
  <c r="W872" i="13"/>
  <c r="X59" i="13"/>
  <c r="X872" i="13"/>
  <c r="X629" i="13"/>
  <c r="X900" i="13"/>
  <c r="W629" i="13"/>
  <c r="W900" i="13"/>
  <c r="W27" i="13"/>
  <c r="W840" i="13"/>
  <c r="X27" i="13"/>
  <c r="X840" i="13"/>
  <c r="R627" i="17"/>
  <c r="Q627" i="17"/>
  <c r="T627" i="17"/>
  <c r="L627" i="17"/>
  <c r="W123" i="17"/>
  <c r="W627" i="17"/>
  <c r="J627" i="17"/>
  <c r="O627" i="17"/>
  <c r="U627" i="17"/>
  <c r="X123" i="17"/>
  <c r="X627" i="17"/>
  <c r="Y60" i="14"/>
  <c r="U638" i="17"/>
  <c r="L638" i="17"/>
  <c r="K638" i="17"/>
  <c r="P638" i="17"/>
  <c r="T638" i="17"/>
  <c r="X302" i="17"/>
  <c r="X638" i="17"/>
  <c r="O638" i="17"/>
  <c r="S638" i="17"/>
  <c r="V638" i="17"/>
  <c r="X874" i="14"/>
  <c r="X600" i="17"/>
  <c r="S588" i="18"/>
  <c r="X593" i="17"/>
  <c r="L662" i="17"/>
  <c r="W282" i="18"/>
  <c r="Y49" i="18"/>
  <c r="W302" i="17"/>
  <c r="W638" i="17"/>
  <c r="Y86" i="18"/>
  <c r="X32" i="15"/>
  <c r="Y42" i="17"/>
  <c r="Y34" i="13"/>
  <c r="W871" i="13"/>
  <c r="W607" i="13"/>
  <c r="K612" i="17"/>
  <c r="Y187" i="17"/>
  <c r="O567" i="18"/>
  <c r="O831" i="18"/>
  <c r="T567" i="18"/>
  <c r="S567" i="18"/>
  <c r="W567" i="18"/>
  <c r="W831" i="18"/>
  <c r="X567" i="18"/>
  <c r="X831" i="18"/>
  <c r="V567" i="18"/>
  <c r="W837" i="13"/>
  <c r="W572" i="13"/>
  <c r="Y203" i="17"/>
  <c r="R638" i="17"/>
  <c r="Y555" i="14"/>
  <c r="Y546" i="14"/>
  <c r="U600" i="17"/>
  <c r="X648" i="17"/>
  <c r="N638" i="17"/>
  <c r="Y500" i="17"/>
  <c r="N627" i="17"/>
  <c r="S876" i="18"/>
  <c r="X328" i="13"/>
  <c r="X870" i="13"/>
  <c r="W328" i="13"/>
  <c r="W870" i="13"/>
  <c r="X585" i="13"/>
  <c r="X856" i="13"/>
  <c r="W585" i="13"/>
  <c r="W856" i="13"/>
  <c r="W589" i="14"/>
  <c r="W854" i="14"/>
  <c r="X589" i="14"/>
  <c r="Y600" i="18"/>
  <c r="W40" i="17"/>
  <c r="W544" i="17"/>
  <c r="X40" i="17"/>
  <c r="X544" i="17"/>
  <c r="Y602" i="18"/>
  <c r="M627" i="17"/>
  <c r="Y26" i="18"/>
  <c r="I171" i="21"/>
  <c r="Y445" i="17"/>
  <c r="W858" i="14"/>
  <c r="V627" i="17"/>
  <c r="Y570" i="13"/>
  <c r="Y96" i="17"/>
  <c r="Y42" i="18"/>
  <c r="Y25" i="17"/>
  <c r="Y587" i="14"/>
  <c r="X166" i="17"/>
  <c r="X670" i="17"/>
  <c r="R670" i="17"/>
  <c r="L670" i="17"/>
  <c r="T670" i="17"/>
  <c r="O670" i="17"/>
  <c r="M670" i="17"/>
  <c r="W166" i="17"/>
  <c r="W670" i="17"/>
  <c r="Q670" i="17"/>
  <c r="N670" i="17"/>
  <c r="U670" i="17"/>
  <c r="P670" i="17"/>
  <c r="J670" i="17"/>
  <c r="V670" i="17"/>
  <c r="S670" i="17"/>
  <c r="K670" i="17"/>
  <c r="Y472" i="17"/>
  <c r="W325" i="14"/>
  <c r="X325" i="14"/>
  <c r="V43" i="18"/>
  <c r="M835" i="18"/>
  <c r="R43" i="18"/>
  <c r="P43" i="18"/>
  <c r="U43" i="18"/>
  <c r="Q43" i="18"/>
  <c r="W43" i="18"/>
  <c r="W835" i="18"/>
  <c r="X43" i="18"/>
  <c r="X835" i="18"/>
  <c r="T43" i="18"/>
  <c r="S43" i="18"/>
  <c r="O43" i="18"/>
  <c r="O835" i="18"/>
  <c r="Y618" i="14"/>
  <c r="X45" i="13"/>
  <c r="X858" i="13"/>
  <c r="W45" i="13"/>
  <c r="W858" i="13"/>
  <c r="U854" i="18"/>
  <c r="R648" i="17"/>
  <c r="X91" i="17"/>
  <c r="X595" i="17"/>
  <c r="O597" i="17"/>
  <c r="O836" i="18"/>
  <c r="Q807" i="18"/>
  <c r="X828" i="18"/>
  <c r="X876" i="18"/>
  <c r="Y604" i="13"/>
  <c r="Y57" i="17"/>
  <c r="Y193" i="17"/>
  <c r="W50" i="17"/>
  <c r="W554" i="17"/>
  <c r="X50" i="17"/>
  <c r="X554" i="17"/>
  <c r="M579" i="17"/>
  <c r="W340" i="13"/>
  <c r="X340" i="13"/>
  <c r="W37" i="13"/>
  <c r="W850" i="13"/>
  <c r="X37" i="13"/>
  <c r="X850" i="13"/>
  <c r="X49" i="19"/>
  <c r="Y89" i="18"/>
  <c r="R606" i="17"/>
  <c r="U875" i="18"/>
  <c r="T569" i="17"/>
  <c r="M877" i="18"/>
  <c r="Y603" i="13"/>
  <c r="Y607" i="14"/>
  <c r="Y603" i="14"/>
  <c r="Y63" i="14"/>
  <c r="M570" i="17"/>
  <c r="O862" i="18"/>
  <c r="X69" i="13"/>
  <c r="W69" i="13"/>
  <c r="P520" i="17"/>
  <c r="M520" i="17"/>
  <c r="V520" i="17"/>
  <c r="T582" i="17"/>
  <c r="N582" i="17"/>
  <c r="O582" i="17"/>
  <c r="Q582" i="17"/>
  <c r="K582" i="17"/>
  <c r="J582" i="17"/>
  <c r="S582" i="17"/>
  <c r="W246" i="17"/>
  <c r="W582" i="17"/>
  <c r="V34" i="15"/>
  <c r="V157" i="15"/>
  <c r="W28" i="13"/>
  <c r="W841" i="13"/>
  <c r="X28" i="13"/>
  <c r="X841" i="13"/>
  <c r="W836" i="18"/>
  <c r="Y43" i="17"/>
  <c r="W593" i="17"/>
  <c r="X818" i="18"/>
  <c r="J606" i="17"/>
  <c r="L867" i="18"/>
  <c r="W533" i="17"/>
  <c r="W849" i="18"/>
  <c r="L648" i="17"/>
  <c r="S648" i="17"/>
  <c r="U569" i="17"/>
  <c r="V647" i="17"/>
  <c r="P880" i="18"/>
  <c r="W662" i="17"/>
  <c r="R807" i="18"/>
  <c r="Y611" i="14"/>
  <c r="X116" i="15"/>
  <c r="W818" i="18"/>
  <c r="M595" i="17"/>
  <c r="Q597" i="17"/>
  <c r="S597" i="17"/>
  <c r="V597" i="17"/>
  <c r="N597" i="17"/>
  <c r="X348" i="13"/>
  <c r="W348" i="13"/>
  <c r="W22" i="13"/>
  <c r="X22" i="13"/>
  <c r="Y622" i="13"/>
  <c r="R878" i="18"/>
  <c r="Y425" i="17"/>
  <c r="Y555" i="18"/>
  <c r="M868" i="18"/>
  <c r="W91" i="17"/>
  <c r="W595" i="17"/>
  <c r="L875" i="18"/>
  <c r="W261" i="17"/>
  <c r="W597" i="17"/>
  <c r="W446" i="17"/>
  <c r="W614" i="17"/>
  <c r="X838" i="18"/>
  <c r="X282" i="18"/>
  <c r="X74" i="19"/>
  <c r="V877" i="18"/>
  <c r="X343" i="13"/>
  <c r="X885" i="13"/>
  <c r="W343" i="13"/>
  <c r="W577" i="13"/>
  <c r="W848" i="13"/>
  <c r="X577" i="13"/>
  <c r="X848" i="13"/>
  <c r="Y71" i="14"/>
  <c r="Y619" i="14"/>
  <c r="Y30" i="17"/>
  <c r="V113" i="15"/>
  <c r="W113" i="15"/>
  <c r="Y41" i="18"/>
  <c r="Y29" i="17"/>
  <c r="Y348" i="18"/>
  <c r="Y356" i="13"/>
  <c r="Y566" i="13"/>
  <c r="Y600" i="13"/>
  <c r="Y599" i="14"/>
  <c r="X83" i="13"/>
  <c r="X896" i="13"/>
  <c r="W83" i="13"/>
  <c r="W896" i="13"/>
  <c r="X569" i="18"/>
  <c r="X833" i="18"/>
  <c r="Q569" i="18"/>
  <c r="R569" i="18"/>
  <c r="U569" i="18"/>
  <c r="O569" i="18"/>
  <c r="T569" i="18"/>
  <c r="V569" i="18"/>
  <c r="S569" i="18"/>
  <c r="W569" i="18"/>
  <c r="W833" i="18"/>
  <c r="L833" i="18"/>
  <c r="M833" i="18"/>
  <c r="P569" i="18"/>
  <c r="M654" i="17"/>
  <c r="T45" i="18"/>
  <c r="X45" i="18"/>
  <c r="X837" i="18"/>
  <c r="V45" i="18"/>
  <c r="P45" i="18"/>
  <c r="R45" i="18"/>
  <c r="W45" i="18"/>
  <c r="W837" i="18"/>
  <c r="Q45" i="18"/>
  <c r="U45" i="18"/>
  <c r="S45" i="18"/>
  <c r="O45" i="18"/>
  <c r="M837" i="18"/>
  <c r="O588" i="18"/>
  <c r="Q588" i="18"/>
  <c r="X588" i="18"/>
  <c r="W588" i="18"/>
  <c r="V588" i="18"/>
  <c r="R588" i="18"/>
  <c r="T588" i="18"/>
  <c r="U588" i="18"/>
  <c r="P588" i="18"/>
  <c r="W560" i="14"/>
  <c r="X113" i="17"/>
  <c r="T617" i="17"/>
  <c r="W113" i="17"/>
  <c r="Y569" i="13"/>
  <c r="X75" i="15"/>
  <c r="Y601" i="18"/>
  <c r="Y614" i="13"/>
  <c r="R304" i="18"/>
  <c r="R832" i="18"/>
  <c r="Y39" i="17"/>
  <c r="L877" i="18"/>
  <c r="V876" i="18"/>
  <c r="Y349" i="14"/>
  <c r="Y74" i="17"/>
  <c r="Y35" i="18"/>
  <c r="Y79" i="18"/>
  <c r="Y357" i="17"/>
  <c r="X375" i="17"/>
  <c r="X543" i="17"/>
  <c r="W375" i="17"/>
  <c r="W543" i="17"/>
  <c r="T518" i="17"/>
  <c r="W350" i="17"/>
  <c r="W518" i="17"/>
  <c r="X350" i="17"/>
  <c r="X518" i="17"/>
  <c r="P518" i="17"/>
  <c r="R518" i="17"/>
  <c r="U518" i="17"/>
  <c r="O518" i="17"/>
  <c r="Q518" i="17"/>
  <c r="N518" i="17"/>
  <c r="S518" i="17"/>
  <c r="K518" i="17"/>
  <c r="L518" i="17"/>
  <c r="M518" i="17"/>
  <c r="V518" i="17"/>
  <c r="Y38" i="17"/>
  <c r="X26" i="13"/>
  <c r="X839" i="13"/>
  <c r="W26" i="13"/>
  <c r="W839" i="13"/>
  <c r="Y305" i="17"/>
  <c r="Y355" i="13"/>
  <c r="Y84" i="18"/>
  <c r="L876" i="18"/>
  <c r="M576" i="17"/>
  <c r="Y616" i="14"/>
  <c r="Y426" i="17"/>
  <c r="Y23" i="18"/>
  <c r="Y50" i="13"/>
  <c r="X576" i="13"/>
  <c r="W576" i="13"/>
  <c r="M593" i="17"/>
  <c r="Y98" i="17"/>
  <c r="Y312" i="17"/>
  <c r="L612" i="17"/>
  <c r="J612" i="17"/>
  <c r="T612" i="17"/>
  <c r="P612" i="17"/>
  <c r="W276" i="17"/>
  <c r="W612" i="17"/>
  <c r="V612" i="17"/>
  <c r="M612" i="17"/>
  <c r="N612" i="17"/>
  <c r="Q612" i="17"/>
  <c r="U612" i="17"/>
  <c r="O612" i="17"/>
  <c r="X276" i="17"/>
  <c r="X612" i="17"/>
  <c r="R612" i="17"/>
  <c r="S80" i="18"/>
  <c r="W80" i="18"/>
  <c r="W872" i="18"/>
  <c r="V80" i="18"/>
  <c r="O80" i="18"/>
  <c r="O872" i="18"/>
  <c r="P80" i="18"/>
  <c r="Q80" i="18"/>
  <c r="M872" i="18"/>
  <c r="R80" i="18"/>
  <c r="U80" i="18"/>
  <c r="T80" i="18"/>
  <c r="X80" i="18"/>
  <c r="X872" i="18"/>
  <c r="Y64" i="17"/>
  <c r="Y86" i="17"/>
  <c r="W284" i="17"/>
  <c r="W620" i="17"/>
  <c r="X284" i="17"/>
  <c r="X620" i="17"/>
  <c r="K620" i="17"/>
  <c r="S620" i="17"/>
  <c r="U620" i="17"/>
  <c r="R620" i="17"/>
  <c r="T620" i="17"/>
  <c r="N620" i="17"/>
  <c r="J620" i="17"/>
  <c r="V620" i="17"/>
  <c r="O620" i="17"/>
  <c r="L620" i="17"/>
  <c r="P620" i="17"/>
  <c r="Q620" i="17"/>
  <c r="Y430" i="17"/>
  <c r="M875" i="18"/>
  <c r="Y591" i="14"/>
  <c r="Y41" i="14"/>
  <c r="Y348" i="14"/>
  <c r="Q304" i="18"/>
  <c r="Q832" i="18"/>
  <c r="M832" i="18"/>
  <c r="N832" i="18"/>
  <c r="K832" i="18"/>
  <c r="L832" i="18"/>
  <c r="P304" i="18"/>
  <c r="P832" i="18"/>
  <c r="X304" i="18"/>
  <c r="X832" i="18"/>
  <c r="S304" i="18"/>
  <c r="S832" i="18"/>
  <c r="V304" i="18"/>
  <c r="U304" i="18"/>
  <c r="U832" i="18"/>
  <c r="T304" i="18"/>
  <c r="T832" i="18"/>
  <c r="T72" i="18"/>
  <c r="M864" i="18"/>
  <c r="V72" i="18"/>
  <c r="O72" i="18"/>
  <c r="O864" i="18"/>
  <c r="P72" i="18"/>
  <c r="Q72" i="18"/>
  <c r="W72" i="18"/>
  <c r="W864" i="18"/>
  <c r="S72" i="18"/>
  <c r="R72" i="18"/>
  <c r="U72" i="18"/>
  <c r="X72" i="18"/>
  <c r="X864" i="18"/>
  <c r="O304" i="18"/>
  <c r="O832" i="18"/>
  <c r="U849" i="18"/>
  <c r="N524" i="17"/>
  <c r="Y589" i="18"/>
  <c r="Y69" i="17"/>
  <c r="Y35" i="14"/>
  <c r="Y586" i="18"/>
  <c r="Y77" i="17"/>
  <c r="X75" i="19"/>
  <c r="W41" i="17"/>
  <c r="X41" i="17"/>
  <c r="Y108" i="17"/>
  <c r="Y79" i="14"/>
  <c r="X299" i="18"/>
  <c r="X827" i="18"/>
  <c r="O299" i="18"/>
  <c r="O827" i="18"/>
  <c r="P299" i="18"/>
  <c r="Q299" i="18"/>
  <c r="Q827" i="18"/>
  <c r="S299" i="18"/>
  <c r="S827" i="18"/>
  <c r="V299" i="18"/>
  <c r="L827" i="18"/>
  <c r="W299" i="18"/>
  <c r="W827" i="18"/>
  <c r="N827" i="18"/>
  <c r="K827" i="18"/>
  <c r="Y630" i="13"/>
  <c r="Y197" i="17"/>
  <c r="Y556" i="18"/>
  <c r="U299" i="18"/>
  <c r="U827" i="18"/>
  <c r="X839" i="18"/>
  <c r="Y612" i="18"/>
  <c r="Y607" i="18"/>
  <c r="Y213" i="17"/>
  <c r="Y590" i="18"/>
  <c r="Y436" i="17"/>
  <c r="M854" i="18"/>
  <c r="Y281" i="17"/>
  <c r="Y24" i="14"/>
  <c r="S662" i="17"/>
  <c r="W578" i="17"/>
  <c r="Q24" i="18"/>
  <c r="S24" i="18"/>
  <c r="W866" i="18"/>
  <c r="Y59" i="14"/>
  <c r="R877" i="18"/>
  <c r="Y613" i="18"/>
  <c r="X662" i="17"/>
  <c r="Y352" i="17"/>
  <c r="O876" i="18"/>
  <c r="Y599" i="13"/>
  <c r="Y73" i="14"/>
  <c r="Y36" i="14"/>
  <c r="Y351" i="14"/>
  <c r="M831" i="18"/>
  <c r="U567" i="18"/>
  <c r="P567" i="18"/>
  <c r="R567" i="18"/>
  <c r="Q567" i="18"/>
  <c r="M594" i="17"/>
  <c r="W90" i="17"/>
  <c r="W594" i="17"/>
  <c r="X90" i="17"/>
  <c r="X594" i="17"/>
  <c r="O594" i="17"/>
  <c r="Y366" i="17"/>
  <c r="W233" i="17"/>
  <c r="W569" i="17"/>
  <c r="W76" i="17"/>
  <c r="W580" i="17"/>
  <c r="X76" i="17"/>
  <c r="X580" i="17"/>
  <c r="Y614" i="14"/>
  <c r="Y612" i="13"/>
  <c r="Y293" i="17"/>
  <c r="X528" i="17"/>
  <c r="Y354" i="17"/>
  <c r="Y333" i="17"/>
  <c r="Y605" i="18"/>
  <c r="O528" i="17"/>
  <c r="M827" i="18"/>
  <c r="W600" i="17"/>
  <c r="O875" i="18"/>
  <c r="Y351" i="18"/>
  <c r="V648" i="17"/>
  <c r="J648" i="17"/>
  <c r="Y83" i="18"/>
  <c r="X100" i="15"/>
  <c r="P24" i="18"/>
  <c r="P662" i="17"/>
  <c r="Y34" i="18"/>
  <c r="U877" i="18"/>
  <c r="Y543" i="18"/>
  <c r="Y89" i="17"/>
  <c r="U282" i="18"/>
  <c r="X48" i="19"/>
  <c r="M828" i="18"/>
  <c r="T876" i="18"/>
  <c r="X613" i="13"/>
  <c r="W613" i="13"/>
  <c r="Y89" i="14"/>
  <c r="X327" i="13"/>
  <c r="W327" i="13"/>
  <c r="Y78" i="17"/>
  <c r="P58" i="18"/>
  <c r="O58" i="18"/>
  <c r="R58" i="18"/>
  <c r="S58" i="18"/>
  <c r="X58" i="18"/>
  <c r="X850" i="18"/>
  <c r="U58" i="18"/>
  <c r="V58" i="18"/>
  <c r="W58" i="18"/>
  <c r="W850" i="18"/>
  <c r="M850" i="18"/>
  <c r="Q58" i="18"/>
  <c r="Q850" i="18"/>
  <c r="T58" i="18"/>
  <c r="W60" i="17"/>
  <c r="Y310" i="17"/>
  <c r="W550" i="18"/>
  <c r="W558" i="18"/>
  <c r="X550" i="18"/>
  <c r="X814" i="18"/>
  <c r="U550" i="18"/>
  <c r="U558" i="18"/>
  <c r="K814" i="18"/>
  <c r="O550" i="18"/>
  <c r="O558" i="18"/>
  <c r="P550" i="18"/>
  <c r="P558" i="18"/>
  <c r="Q550" i="18"/>
  <c r="S550" i="18"/>
  <c r="S558" i="18"/>
  <c r="T550" i="18"/>
  <c r="Y24" i="17"/>
  <c r="X47" i="13"/>
  <c r="X860" i="13"/>
  <c r="W47" i="13"/>
  <c r="W860" i="13"/>
  <c r="O818" i="18"/>
  <c r="X877" i="18"/>
  <c r="V22" i="19"/>
  <c r="V100" i="19"/>
  <c r="P22" i="19"/>
  <c r="P100" i="19"/>
  <c r="J100" i="19"/>
  <c r="U22" i="19"/>
  <c r="U100" i="19"/>
  <c r="T22" i="19"/>
  <c r="T100" i="19"/>
  <c r="N22" i="19"/>
  <c r="N100" i="19"/>
  <c r="M100" i="19"/>
  <c r="L100" i="19"/>
  <c r="W22" i="19"/>
  <c r="W100" i="19"/>
  <c r="R22" i="19"/>
  <c r="R100" i="19"/>
  <c r="S22" i="19"/>
  <c r="S100" i="19"/>
  <c r="K100" i="19"/>
  <c r="O22" i="19"/>
  <c r="O100" i="19"/>
  <c r="Q22" i="19"/>
  <c r="Q100" i="19"/>
  <c r="Y606" i="14"/>
  <c r="O282" i="18"/>
  <c r="Y605" i="13"/>
  <c r="M600" i="17"/>
  <c r="S528" i="17"/>
  <c r="R299" i="18"/>
  <c r="R827" i="18"/>
  <c r="N576" i="17"/>
  <c r="X313" i="17"/>
  <c r="Y429" i="17"/>
  <c r="Q875" i="18"/>
  <c r="Q662" i="17"/>
  <c r="Y76" i="18"/>
  <c r="Y542" i="18"/>
  <c r="Y81" i="14"/>
  <c r="Y604" i="14"/>
  <c r="T313" i="18"/>
  <c r="T841" i="18"/>
  <c r="V313" i="18"/>
  <c r="X25" i="13"/>
  <c r="W25" i="13"/>
  <c r="Y558" i="14"/>
  <c r="V59" i="15"/>
  <c r="V141" i="15"/>
  <c r="W59" i="15"/>
  <c r="W141" i="15"/>
  <c r="T24" i="18"/>
  <c r="X24" i="18"/>
  <c r="R24" i="18"/>
  <c r="Y620" i="13"/>
  <c r="N880" i="18"/>
  <c r="Y433" i="17"/>
  <c r="W528" i="17"/>
  <c r="J827" i="18"/>
  <c r="W313" i="17"/>
  <c r="T299" i="18"/>
  <c r="T827" i="18"/>
  <c r="Y423" i="17"/>
  <c r="Y424" i="17"/>
  <c r="X875" i="18"/>
  <c r="O24" i="18"/>
  <c r="M521" i="17"/>
  <c r="Y216" i="17"/>
  <c r="Y494" i="17"/>
  <c r="Y27" i="14"/>
  <c r="Y82" i="14"/>
  <c r="Y26" i="14"/>
  <c r="Y57" i="14"/>
  <c r="Y87" i="14"/>
  <c r="W68" i="17"/>
  <c r="Q606" i="17"/>
  <c r="X270" i="17"/>
  <c r="X606" i="17"/>
  <c r="L606" i="17"/>
  <c r="K606" i="17"/>
  <c r="S606" i="17"/>
  <c r="T606" i="17"/>
  <c r="V606" i="17"/>
  <c r="P606" i="17"/>
  <c r="N600" i="17"/>
  <c r="R527" i="17"/>
  <c r="T527" i="17"/>
  <c r="W359" i="17"/>
  <c r="W527" i="17"/>
  <c r="X359" i="17"/>
  <c r="S527" i="17"/>
  <c r="K527" i="17"/>
  <c r="V527" i="17"/>
  <c r="Q527" i="17"/>
  <c r="O527" i="17"/>
  <c r="U527" i="17"/>
  <c r="N527" i="17"/>
  <c r="M527" i="17"/>
  <c r="P527" i="17"/>
  <c r="W394" i="17"/>
  <c r="O868" i="18"/>
  <c r="J531" i="17"/>
  <c r="S531" i="17"/>
  <c r="K531" i="17"/>
  <c r="N531" i="17"/>
  <c r="T531" i="17"/>
  <c r="M531" i="17"/>
  <c r="Q531" i="17"/>
  <c r="P531" i="17"/>
  <c r="V531" i="17"/>
  <c r="O531" i="17"/>
  <c r="U531" i="17"/>
  <c r="Y61" i="14"/>
  <c r="Y352" i="18"/>
  <c r="J880" i="18"/>
  <c r="W136" i="17"/>
  <c r="W640" i="17"/>
  <c r="Q640" i="17"/>
  <c r="S640" i="17"/>
  <c r="X136" i="17"/>
  <c r="O640" i="17"/>
  <c r="M640" i="17"/>
  <c r="N640" i="17"/>
  <c r="Y351" i="17"/>
  <c r="Y614" i="18"/>
  <c r="Y220" i="17"/>
  <c r="M604" i="17"/>
  <c r="W100" i="17"/>
  <c r="W604" i="17"/>
  <c r="K604" i="17"/>
  <c r="X100" i="17"/>
  <c r="X604" i="17"/>
  <c r="O604" i="17"/>
  <c r="Y158" i="17"/>
  <c r="K662" i="17"/>
  <c r="Y23" i="17"/>
  <c r="Q520" i="17"/>
  <c r="N533" i="17"/>
  <c r="I91" i="13"/>
  <c r="M91" i="5"/>
  <c r="N108" i="21"/>
  <c r="X56" i="13"/>
  <c r="W56" i="13"/>
  <c r="Y353" i="14"/>
  <c r="Y609" i="14"/>
  <c r="W127" i="17"/>
  <c r="W631" i="17"/>
  <c r="X127" i="17"/>
  <c r="X631" i="17"/>
  <c r="Y587" i="18"/>
  <c r="Y75" i="17"/>
  <c r="V529" i="17"/>
  <c r="W361" i="17"/>
  <c r="W529" i="17"/>
  <c r="X361" i="17"/>
  <c r="X529" i="17"/>
  <c r="P529" i="17"/>
  <c r="U529" i="17"/>
  <c r="J529" i="17"/>
  <c r="N529" i="17"/>
  <c r="S529" i="17"/>
  <c r="K529" i="17"/>
  <c r="T529" i="17"/>
  <c r="R529" i="17"/>
  <c r="Q529" i="17"/>
  <c r="M529" i="17"/>
  <c r="L529" i="17"/>
  <c r="O529" i="17"/>
  <c r="X45" i="17"/>
  <c r="X549" i="17"/>
  <c r="W45" i="17"/>
  <c r="W549" i="17"/>
  <c r="J876" i="18"/>
  <c r="Y311" i="17"/>
  <c r="V807" i="18"/>
  <c r="W305" i="13"/>
  <c r="X305" i="13"/>
  <c r="Y616" i="13"/>
  <c r="Y567" i="13"/>
  <c r="M65" i="5"/>
  <c r="I65" i="13"/>
  <c r="Y360" i="17"/>
  <c r="K528" i="17"/>
  <c r="Y480" i="17"/>
  <c r="P324" i="18"/>
  <c r="K852" i="18"/>
  <c r="S324" i="18"/>
  <c r="Q324" i="18"/>
  <c r="X324" i="18"/>
  <c r="T324" i="18"/>
  <c r="U324" i="18"/>
  <c r="V324" i="18"/>
  <c r="O324" i="18"/>
  <c r="R324" i="18"/>
  <c r="W324" i="18"/>
  <c r="S282" i="18"/>
  <c r="W73" i="19"/>
  <c r="W76" i="19"/>
  <c r="P73" i="19"/>
  <c r="P76" i="19"/>
  <c r="S73" i="19"/>
  <c r="S76" i="19"/>
  <c r="Q73" i="19"/>
  <c r="Q76" i="19"/>
  <c r="N73" i="19"/>
  <c r="N76" i="19"/>
  <c r="V73" i="19"/>
  <c r="V76" i="19"/>
  <c r="U73" i="19"/>
  <c r="U76" i="19"/>
  <c r="T73" i="19"/>
  <c r="T76" i="19"/>
  <c r="R73" i="19"/>
  <c r="R76" i="19"/>
  <c r="O73" i="19"/>
  <c r="O76" i="19"/>
  <c r="Y78" i="13"/>
  <c r="Y23" i="13"/>
  <c r="Y47" i="14"/>
  <c r="W461" i="17"/>
  <c r="W629" i="17"/>
  <c r="X461" i="17"/>
  <c r="X629" i="17"/>
  <c r="L629" i="17"/>
  <c r="J629" i="17"/>
  <c r="P629" i="17"/>
  <c r="Q629" i="17"/>
  <c r="T629" i="17"/>
  <c r="O629" i="17"/>
  <c r="R629" i="17"/>
  <c r="U629" i="17"/>
  <c r="N629" i="17"/>
  <c r="Y356" i="17"/>
  <c r="W317" i="17"/>
  <c r="W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X317" i="17"/>
  <c r="X653" i="17"/>
  <c r="K866" i="18"/>
  <c r="Y438" i="17"/>
  <c r="Y615" i="14"/>
  <c r="V33" i="15"/>
  <c r="W33" i="15"/>
  <c r="Y49" i="13"/>
  <c r="Y41" i="13"/>
  <c r="I52" i="13"/>
  <c r="M52" i="5"/>
  <c r="Y624" i="13"/>
  <c r="Y602" i="13"/>
  <c r="Y627" i="13"/>
  <c r="Y81" i="13"/>
  <c r="Y43" i="13"/>
  <c r="Y287" i="13"/>
  <c r="Y552" i="14"/>
  <c r="Y133" i="17"/>
  <c r="Y22" i="18"/>
  <c r="Y184" i="17"/>
  <c r="Y485" i="17"/>
  <c r="I91" i="18"/>
  <c r="M91" i="10"/>
  <c r="Y364" i="17"/>
  <c r="Y48" i="18"/>
  <c r="Y39" i="18"/>
  <c r="M31" i="8"/>
  <c r="I31" i="17"/>
  <c r="M590" i="17"/>
  <c r="X422" i="17"/>
  <c r="X590" i="17"/>
  <c r="W422" i="17"/>
  <c r="W590" i="17"/>
  <c r="M581" i="17"/>
  <c r="S581" i="17"/>
  <c r="K581" i="17"/>
  <c r="U581" i="17"/>
  <c r="W245" i="17"/>
  <c r="X245" i="17"/>
  <c r="X581" i="17"/>
  <c r="J581" i="17"/>
  <c r="R581" i="17"/>
  <c r="L581" i="17"/>
  <c r="N581" i="17"/>
  <c r="O581" i="17"/>
  <c r="T581" i="17"/>
  <c r="Y502" i="17"/>
  <c r="Y585" i="18"/>
  <c r="V47" i="19"/>
  <c r="V50" i="19"/>
  <c r="U47" i="19"/>
  <c r="U50" i="19"/>
  <c r="W47" i="19"/>
  <c r="W50" i="19"/>
  <c r="S47" i="19"/>
  <c r="S50" i="19"/>
  <c r="Q47" i="19"/>
  <c r="Q50" i="19"/>
  <c r="R47" i="19"/>
  <c r="R50" i="19"/>
  <c r="O47" i="19"/>
  <c r="O50" i="19"/>
  <c r="P47" i="19"/>
  <c r="P50" i="19"/>
  <c r="T47" i="19"/>
  <c r="T50" i="19"/>
  <c r="N47" i="19"/>
  <c r="N50" i="19"/>
  <c r="Y551" i="18"/>
  <c r="W71" i="17"/>
  <c r="W575" i="17"/>
  <c r="X71" i="17"/>
  <c r="X575" i="17"/>
  <c r="M575" i="17"/>
  <c r="N592" i="17"/>
  <c r="M592" i="17"/>
  <c r="W88" i="17"/>
  <c r="W592" i="17"/>
  <c r="X88" i="17"/>
  <c r="X592" i="17"/>
  <c r="M571" i="17"/>
  <c r="W67" i="17"/>
  <c r="W571" i="17"/>
  <c r="X67" i="17"/>
  <c r="X571" i="17"/>
  <c r="Q562" i="18"/>
  <c r="W562" i="18"/>
  <c r="W826" i="18"/>
  <c r="S562" i="18"/>
  <c r="T562" i="18"/>
  <c r="P562" i="18"/>
  <c r="R562" i="18"/>
  <c r="U562" i="18"/>
  <c r="X562" i="18"/>
  <c r="X826" i="18"/>
  <c r="V562" i="18"/>
  <c r="O562" i="18"/>
  <c r="X849" i="18"/>
  <c r="W48" i="17"/>
  <c r="W552" i="17"/>
  <c r="X48" i="17"/>
  <c r="X552" i="17"/>
  <c r="Y593" i="14"/>
  <c r="W73" i="15"/>
  <c r="W155" i="15"/>
  <c r="V73" i="15"/>
  <c r="V155" i="15"/>
  <c r="Y37" i="17"/>
  <c r="Y432" i="17"/>
  <c r="P807" i="18"/>
  <c r="J873" i="18"/>
  <c r="Y47" i="18"/>
  <c r="Y349" i="18"/>
  <c r="Y58" i="13"/>
  <c r="X293" i="13"/>
  <c r="W293" i="13"/>
  <c r="Y87" i="13"/>
  <c r="Y357" i="13"/>
  <c r="Y568" i="13"/>
  <c r="Y75" i="14"/>
  <c r="Y586" i="14"/>
  <c r="W255" i="17"/>
  <c r="W591" i="17"/>
  <c r="Q591" i="17"/>
  <c r="V591" i="17"/>
  <c r="P591" i="17"/>
  <c r="S591" i="17"/>
  <c r="L591" i="17"/>
  <c r="X255" i="17"/>
  <c r="K591" i="17"/>
  <c r="Y623" i="13"/>
  <c r="Y613" i="14"/>
  <c r="Y35" i="17"/>
  <c r="M52" i="10"/>
  <c r="I52" i="18"/>
  <c r="O292" i="18"/>
  <c r="O820" i="18"/>
  <c r="W292" i="18"/>
  <c r="W820" i="18"/>
  <c r="J820" i="18"/>
  <c r="R292" i="18"/>
  <c r="R820" i="18"/>
  <c r="P292" i="18"/>
  <c r="P820" i="18"/>
  <c r="S292" i="18"/>
  <c r="S820" i="18"/>
  <c r="X292" i="18"/>
  <c r="X820" i="18"/>
  <c r="T292" i="18"/>
  <c r="T820" i="18"/>
  <c r="K820" i="18"/>
  <c r="U292" i="18"/>
  <c r="U820" i="18"/>
  <c r="V292" i="18"/>
  <c r="V820" i="18"/>
  <c r="L820" i="18"/>
  <c r="M820" i="18"/>
  <c r="Q292" i="18"/>
  <c r="Q820" i="18"/>
  <c r="N820" i="18"/>
  <c r="Y452" i="17"/>
  <c r="T335" i="18"/>
  <c r="P335" i="18"/>
  <c r="R335" i="18"/>
  <c r="V335" i="18"/>
  <c r="Q335" i="18"/>
  <c r="S335" i="18"/>
  <c r="U335" i="18"/>
  <c r="O335" i="18"/>
  <c r="X335" i="18"/>
  <c r="W335" i="18"/>
  <c r="Y486" i="17"/>
  <c r="Y36" i="18"/>
  <c r="P544" i="18"/>
  <c r="O544" i="18"/>
  <c r="O546" i="18"/>
  <c r="M808" i="18"/>
  <c r="V544" i="18"/>
  <c r="V808" i="18"/>
  <c r="X544" i="18"/>
  <c r="X546" i="18"/>
  <c r="Q544" i="18"/>
  <c r="N808" i="18"/>
  <c r="S544" i="18"/>
  <c r="S546" i="18"/>
  <c r="U544" i="18"/>
  <c r="R544" i="18"/>
  <c r="J808" i="18"/>
  <c r="T544" i="18"/>
  <c r="T808" i="18"/>
  <c r="W544" i="18"/>
  <c r="W808" i="18"/>
  <c r="Y215" i="17"/>
  <c r="Y218" i="17"/>
  <c r="Y39" i="13"/>
  <c r="Y60" i="13"/>
  <c r="Y564" i="13"/>
  <c r="Y598" i="13"/>
  <c r="Y48" i="14"/>
  <c r="Y280" i="18"/>
  <c r="M815" i="18"/>
  <c r="Y603" i="18"/>
  <c r="H24" i="19"/>
  <c r="L25" i="11"/>
  <c r="L871" i="18"/>
  <c r="P343" i="18"/>
  <c r="P871" i="18"/>
  <c r="V343" i="18"/>
  <c r="V871" i="18"/>
  <c r="N871" i="18"/>
  <c r="R343" i="18"/>
  <c r="R871" i="18"/>
  <c r="X343" i="18"/>
  <c r="X871" i="18"/>
  <c r="K871" i="18"/>
  <c r="M871" i="18"/>
  <c r="Q343" i="18"/>
  <c r="Q871" i="18"/>
  <c r="T343" i="18"/>
  <c r="T871" i="18"/>
  <c r="U343" i="18"/>
  <c r="U871" i="18"/>
  <c r="W343" i="18"/>
  <c r="W871" i="18"/>
  <c r="S343" i="18"/>
  <c r="S871" i="18"/>
  <c r="J871" i="18"/>
  <c r="O343" i="18"/>
  <c r="O871" i="18"/>
  <c r="X40" i="13"/>
  <c r="W40" i="13"/>
  <c r="Y628" i="13"/>
  <c r="Y82" i="13"/>
  <c r="Y565" i="13"/>
  <c r="I65" i="14"/>
  <c r="M65" i="6"/>
  <c r="Y601" i="13"/>
  <c r="F30" i="23"/>
  <c r="Y359" i="13"/>
  <c r="Y554" i="14"/>
  <c r="L641" i="17"/>
  <c r="X137" i="17"/>
  <c r="X641" i="17"/>
  <c r="T641" i="17"/>
  <c r="N641" i="17"/>
  <c r="J641" i="17"/>
  <c r="R641" i="17"/>
  <c r="P641" i="17"/>
  <c r="W137" i="17"/>
  <c r="W641" i="17"/>
  <c r="O641" i="17"/>
  <c r="S641" i="17"/>
  <c r="V641" i="17"/>
  <c r="M641" i="17"/>
  <c r="U641" i="17"/>
  <c r="Q641" i="17"/>
  <c r="K641" i="17"/>
  <c r="W332" i="17"/>
  <c r="W668" i="17"/>
  <c r="X332" i="17"/>
  <c r="X668" i="17"/>
  <c r="Q668" i="17"/>
  <c r="O668" i="17"/>
  <c r="P668" i="17"/>
  <c r="R668" i="17"/>
  <c r="S668" i="17"/>
  <c r="U668" i="17"/>
  <c r="J668" i="17"/>
  <c r="V668" i="17"/>
  <c r="N668" i="17"/>
  <c r="K668" i="17"/>
  <c r="T668" i="17"/>
  <c r="L668" i="17"/>
  <c r="S71" i="18"/>
  <c r="X71" i="18"/>
  <c r="O71" i="18"/>
  <c r="P71" i="18"/>
  <c r="U71" i="18"/>
  <c r="V71" i="18"/>
  <c r="Q71" i="18"/>
  <c r="R71" i="18"/>
  <c r="W71" i="18"/>
  <c r="T71" i="18"/>
  <c r="Y277" i="17"/>
  <c r="Y63" i="18"/>
  <c r="M862" i="18"/>
  <c r="Y61" i="18"/>
  <c r="X19" i="17"/>
  <c r="X523" i="17"/>
  <c r="W19" i="17"/>
  <c r="W523" i="17"/>
  <c r="Y552" i="18"/>
  <c r="W214" i="17"/>
  <c r="W550" i="17"/>
  <c r="X214" i="17"/>
  <c r="X550" i="17"/>
  <c r="W531" i="17"/>
  <c r="W189" i="17"/>
  <c r="W525" i="17"/>
  <c r="X189" i="17"/>
  <c r="X525" i="17"/>
  <c r="U525" i="17"/>
  <c r="J525" i="17"/>
  <c r="Q525" i="17"/>
  <c r="M525" i="17"/>
  <c r="T525" i="17"/>
  <c r="V525" i="17"/>
  <c r="N525" i="17"/>
  <c r="S525" i="17"/>
  <c r="K525" i="17"/>
  <c r="L525" i="17"/>
  <c r="O525" i="17"/>
  <c r="P525" i="17"/>
  <c r="R525" i="17"/>
  <c r="Y87" i="17"/>
  <c r="J662" i="17"/>
  <c r="K849" i="18"/>
  <c r="W23" i="19"/>
  <c r="W101" i="19"/>
  <c r="V23" i="19"/>
  <c r="V101" i="19"/>
  <c r="T23" i="19"/>
  <c r="T101" i="19"/>
  <c r="M101" i="19"/>
  <c r="O23" i="19"/>
  <c r="O101" i="19"/>
  <c r="Q23" i="19"/>
  <c r="Q101" i="19"/>
  <c r="R23" i="19"/>
  <c r="R101" i="19"/>
  <c r="J101" i="19"/>
  <c r="P23" i="19"/>
  <c r="P101" i="19"/>
  <c r="L101" i="19"/>
  <c r="I101" i="19"/>
  <c r="S23" i="19"/>
  <c r="S101" i="19"/>
  <c r="U23" i="19"/>
  <c r="U101" i="19"/>
  <c r="N23" i="19"/>
  <c r="N101" i="19"/>
  <c r="K101" i="19"/>
  <c r="O815" i="18"/>
  <c r="W21" i="19"/>
  <c r="P21" i="19"/>
  <c r="U21" i="19"/>
  <c r="V21" i="19"/>
  <c r="T21" i="19"/>
  <c r="Q21" i="19"/>
  <c r="R21" i="19"/>
  <c r="S21" i="19"/>
  <c r="O21" i="19"/>
  <c r="N21" i="19"/>
  <c r="Y28" i="18"/>
  <c r="T807" i="18"/>
  <c r="W807" i="18"/>
  <c r="W47" i="17"/>
  <c r="W551" i="17"/>
  <c r="X47" i="17"/>
  <c r="X551" i="17"/>
  <c r="V337" i="18"/>
  <c r="V865" i="18"/>
  <c r="J865" i="18"/>
  <c r="P337" i="18"/>
  <c r="P865" i="18"/>
  <c r="L865" i="18"/>
  <c r="R337" i="18"/>
  <c r="R865" i="18"/>
  <c r="T337" i="18"/>
  <c r="T865" i="18"/>
  <c r="S337" i="18"/>
  <c r="S865" i="18"/>
  <c r="U337" i="18"/>
  <c r="U865" i="18"/>
  <c r="W337" i="18"/>
  <c r="N865" i="18"/>
  <c r="K865" i="18"/>
  <c r="X337" i="18"/>
  <c r="X865" i="18"/>
  <c r="O337" i="18"/>
  <c r="O865" i="18"/>
  <c r="Q337" i="18"/>
  <c r="Q865" i="18"/>
  <c r="M873" i="18"/>
  <c r="Y625" i="13"/>
  <c r="M30" i="10"/>
  <c r="I30" i="18"/>
  <c r="V530" i="17"/>
  <c r="O530" i="17"/>
  <c r="W26" i="17"/>
  <c r="W530" i="17"/>
  <c r="Q530" i="17"/>
  <c r="J530" i="17"/>
  <c r="L530" i="17"/>
  <c r="M530" i="17"/>
  <c r="P530" i="17"/>
  <c r="S530" i="17"/>
  <c r="R530" i="17"/>
  <c r="U530" i="17"/>
  <c r="N530" i="17"/>
  <c r="K530" i="17"/>
  <c r="X26" i="17"/>
  <c r="X530" i="17"/>
  <c r="T530" i="17"/>
  <c r="X296" i="17"/>
  <c r="X632" i="17"/>
  <c r="W296" i="17"/>
  <c r="W632" i="17"/>
  <c r="Y599" i="18"/>
  <c r="Y611" i="18"/>
  <c r="X39" i="14"/>
  <c r="W39" i="14"/>
  <c r="Y281" i="14"/>
  <c r="S612" i="17"/>
  <c r="Y478" i="17"/>
  <c r="W210" i="17"/>
  <c r="W546" i="17"/>
  <c r="X210" i="17"/>
  <c r="X546" i="17"/>
  <c r="Y70" i="18"/>
  <c r="M65" i="10"/>
  <c r="I65" i="18"/>
  <c r="O662" i="17"/>
  <c r="Y610" i="18"/>
  <c r="Y326" i="17"/>
  <c r="Y554" i="18"/>
  <c r="X807" i="18"/>
  <c r="Y74" i="13"/>
  <c r="Y615" i="13"/>
  <c r="M52" i="6"/>
  <c r="I52" i="14"/>
  <c r="Y592" i="14"/>
  <c r="O596" i="17"/>
  <c r="W428" i="17"/>
  <c r="W596" i="17"/>
  <c r="M596" i="17"/>
  <c r="X428" i="17"/>
  <c r="X596" i="17"/>
  <c r="W862" i="18"/>
  <c r="Y584" i="18"/>
  <c r="V524" i="17"/>
  <c r="W141" i="17"/>
  <c r="X141" i="17"/>
  <c r="O566" i="17"/>
  <c r="W62" i="17"/>
  <c r="W566" i="17"/>
  <c r="M566" i="17"/>
  <c r="X62" i="17"/>
  <c r="X566" i="17"/>
  <c r="Y65" i="17"/>
  <c r="Y73" i="18"/>
  <c r="Y194" i="17"/>
  <c r="W815" i="18"/>
  <c r="Y46" i="18"/>
  <c r="Y72" i="13"/>
  <c r="Y89" i="13"/>
  <c r="Y354" i="13"/>
  <c r="Y45" i="14"/>
  <c r="Y631" i="13"/>
  <c r="X217" i="17"/>
  <c r="W217" i="17"/>
  <c r="W648" i="17"/>
  <c r="Y196" i="17"/>
  <c r="P56" i="18"/>
  <c r="Q56" i="18"/>
  <c r="S56" i="18"/>
  <c r="T56" i="18"/>
  <c r="U56" i="18"/>
  <c r="O56" i="18"/>
  <c r="R56" i="18"/>
  <c r="W56" i="18"/>
  <c r="V56" i="18"/>
  <c r="X56" i="18"/>
  <c r="P877" i="18"/>
  <c r="Y473" i="17"/>
  <c r="J807" i="18"/>
  <c r="Y15" i="18"/>
  <c r="Y35" i="13"/>
  <c r="Y36" i="13"/>
  <c r="Y57" i="13"/>
  <c r="M30" i="6"/>
  <c r="I30" i="14"/>
  <c r="M91" i="6"/>
  <c r="I91" i="14"/>
  <c r="Y48" i="13"/>
  <c r="Y608" i="14"/>
  <c r="V533" i="17"/>
  <c r="T880" i="18"/>
  <c r="Y363" i="17"/>
  <c r="Y469" i="17"/>
  <c r="Q877" i="18"/>
  <c r="Y427" i="17"/>
  <c r="Y192" i="17"/>
  <c r="X115" i="15"/>
  <c r="Y365" i="17"/>
  <c r="J533" i="17"/>
  <c r="T301" i="18"/>
  <c r="O301" i="18"/>
  <c r="O829" i="18"/>
  <c r="W301" i="18"/>
  <c r="W829" i="18"/>
  <c r="Q301" i="18"/>
  <c r="Q829" i="18"/>
  <c r="X301" i="18"/>
  <c r="S301" i="18"/>
  <c r="S829" i="18"/>
  <c r="J829" i="18"/>
  <c r="U301" i="18"/>
  <c r="U829" i="18"/>
  <c r="V301" i="18"/>
  <c r="M829" i="18"/>
  <c r="P301" i="18"/>
  <c r="P829" i="18"/>
  <c r="R301" i="18"/>
  <c r="R829" i="18"/>
  <c r="N829" i="18"/>
  <c r="W18" i="17"/>
  <c r="X18" i="17"/>
  <c r="O598" i="17"/>
  <c r="J598" i="17"/>
  <c r="Q598" i="17"/>
  <c r="L598" i="17"/>
  <c r="T598" i="17"/>
  <c r="M598" i="17"/>
  <c r="W262" i="17"/>
  <c r="W598" i="17"/>
  <c r="R598" i="17"/>
  <c r="S598" i="17"/>
  <c r="V598" i="17"/>
  <c r="K598" i="17"/>
  <c r="X262" i="17"/>
  <c r="X598" i="17"/>
  <c r="N598" i="17"/>
  <c r="P598" i="17"/>
  <c r="U598" i="17"/>
  <c r="Q637" i="17"/>
  <c r="X301" i="17"/>
  <c r="W301" i="17"/>
  <c r="J524" i="17"/>
  <c r="Y188" i="17"/>
  <c r="O38" i="18"/>
  <c r="U38" i="18"/>
  <c r="U830" i="18"/>
  <c r="W38" i="18"/>
  <c r="V38" i="18"/>
  <c r="T38" i="18"/>
  <c r="S38" i="18"/>
  <c r="X38" i="18"/>
  <c r="X830" i="18"/>
  <c r="P38" i="18"/>
  <c r="R38" i="18"/>
  <c r="Q38" i="18"/>
  <c r="M830" i="18"/>
  <c r="X83" i="17"/>
  <c r="W83" i="17"/>
  <c r="S875" i="18"/>
  <c r="S288" i="18"/>
  <c r="V288" i="18"/>
  <c r="P288" i="18"/>
  <c r="R288" i="18"/>
  <c r="X288" i="18"/>
  <c r="T288" i="18"/>
  <c r="U288" i="18"/>
  <c r="O288" i="18"/>
  <c r="Q288" i="18"/>
  <c r="W288" i="18"/>
  <c r="O59" i="18"/>
  <c r="O851" i="18"/>
  <c r="W59" i="18"/>
  <c r="W851" i="18"/>
  <c r="X59" i="18"/>
  <c r="X851" i="18"/>
  <c r="R59" i="18"/>
  <c r="T59" i="18"/>
  <c r="U59" i="18"/>
  <c r="M851" i="18"/>
  <c r="V59" i="18"/>
  <c r="S59" i="18"/>
  <c r="Q59" i="18"/>
  <c r="P59" i="18"/>
  <c r="U601" i="17"/>
  <c r="M601" i="17"/>
  <c r="P601" i="17"/>
  <c r="W97" i="17"/>
  <c r="W601" i="17"/>
  <c r="X97" i="17"/>
  <c r="X601" i="17"/>
  <c r="Y57" i="18"/>
  <c r="Y37" i="18"/>
  <c r="Y616" i="18"/>
  <c r="Y617" i="18"/>
  <c r="S87" i="18"/>
  <c r="U87" i="18"/>
  <c r="V87" i="18"/>
  <c r="O87" i="18"/>
  <c r="W87" i="18"/>
  <c r="R87" i="18"/>
  <c r="T87" i="18"/>
  <c r="X87" i="18"/>
  <c r="P87" i="18"/>
  <c r="Q87" i="18"/>
  <c r="R815" i="18"/>
  <c r="M138" i="8"/>
  <c r="Y279" i="18"/>
  <c r="O807" i="18"/>
  <c r="Y73" i="13"/>
  <c r="Y617" i="14"/>
  <c r="W868" i="18"/>
  <c r="W561" i="17"/>
  <c r="W206" i="17"/>
  <c r="X206" i="17"/>
  <c r="X542" i="17"/>
  <c r="Y617" i="13"/>
  <c r="Y605" i="14"/>
  <c r="Y553" i="14"/>
  <c r="W183" i="17"/>
  <c r="X183" i="17"/>
  <c r="W420" i="17"/>
  <c r="W588" i="17"/>
  <c r="M588" i="17"/>
  <c r="X420" i="17"/>
  <c r="Y304" i="17"/>
  <c r="Y278" i="18"/>
  <c r="X18" i="15"/>
  <c r="N807" i="18"/>
  <c r="W77" i="13"/>
  <c r="X77" i="13"/>
  <c r="Y621" i="13"/>
  <c r="X114" i="15"/>
  <c r="Y470" i="17"/>
  <c r="Y62" i="18"/>
  <c r="R558" i="18"/>
  <c r="X316" i="17"/>
  <c r="W316" i="17"/>
  <c r="W72" i="15"/>
  <c r="V72" i="15"/>
  <c r="Y44" i="18"/>
  <c r="O14" i="18"/>
  <c r="U14" i="18"/>
  <c r="T14" i="18"/>
  <c r="S14" i="18"/>
  <c r="Q14" i="18"/>
  <c r="W14" i="18"/>
  <c r="V14" i="18"/>
  <c r="X14" i="18"/>
  <c r="R14" i="18"/>
  <c r="P14" i="18"/>
  <c r="Y604" i="18"/>
  <c r="Y211" i="17"/>
  <c r="Y358" i="13"/>
  <c r="Y70" i="14"/>
  <c r="N532" i="17"/>
  <c r="P532" i="17"/>
  <c r="K532" i="17"/>
  <c r="U532" i="17"/>
  <c r="R532" i="17"/>
  <c r="T532" i="17"/>
  <c r="Q532" i="17"/>
  <c r="W28" i="17"/>
  <c r="W532" i="17"/>
  <c r="X28" i="17"/>
  <c r="X532" i="17"/>
  <c r="M532" i="17"/>
  <c r="O532" i="17"/>
  <c r="S532" i="17"/>
  <c r="L532" i="17"/>
  <c r="V532" i="17"/>
  <c r="J532" i="17"/>
  <c r="Y207" i="17"/>
  <c r="Y609" i="18"/>
  <c r="Y185" i="17"/>
  <c r="M849" i="18"/>
  <c r="Y144" i="17"/>
  <c r="Y81" i="18"/>
  <c r="H30" i="23"/>
  <c r="I572" i="13"/>
  <c r="G30" i="23"/>
  <c r="M30" i="5"/>
  <c r="I301" i="13"/>
  <c r="Y611" i="13"/>
  <c r="Y44" i="14"/>
  <c r="P533" i="17"/>
  <c r="Y601" i="14"/>
  <c r="Y588" i="14"/>
  <c r="X533" i="17"/>
  <c r="Y590" i="14"/>
  <c r="N831" i="18"/>
  <c r="R27" i="18"/>
  <c r="W27" i="18"/>
  <c r="W819" i="18"/>
  <c r="P27" i="18"/>
  <c r="Q27" i="18"/>
  <c r="X27" i="18"/>
  <c r="X819" i="18"/>
  <c r="S27" i="18"/>
  <c r="V27" i="18"/>
  <c r="O27" i="18"/>
  <c r="U27" i="18"/>
  <c r="M819" i="18"/>
  <c r="T27" i="18"/>
  <c r="S591" i="18"/>
  <c r="V591" i="18"/>
  <c r="R591" i="18"/>
  <c r="U591" i="18"/>
  <c r="W591" i="18"/>
  <c r="W855" i="18"/>
  <c r="M855" i="18"/>
  <c r="O591" i="18"/>
  <c r="P591" i="18"/>
  <c r="Q591" i="18"/>
  <c r="X591" i="18"/>
  <c r="X855" i="18"/>
  <c r="T591" i="18"/>
  <c r="W73" i="17"/>
  <c r="X73" i="17"/>
  <c r="X109" i="17"/>
  <c r="X613" i="17"/>
  <c r="W109" i="17"/>
  <c r="W613" i="17"/>
  <c r="Y101" i="17"/>
  <c r="W524" i="17"/>
  <c r="O605" i="17"/>
  <c r="W437" i="17"/>
  <c r="W605" i="17"/>
  <c r="L605" i="17"/>
  <c r="M605" i="17"/>
  <c r="P605" i="17"/>
  <c r="X437" i="17"/>
  <c r="X605" i="17"/>
  <c r="Y40" i="18"/>
  <c r="Y444" i="17"/>
  <c r="Y27" i="17"/>
  <c r="Q534" i="17"/>
  <c r="W198" i="17"/>
  <c r="W534" i="17"/>
  <c r="M534" i="17"/>
  <c r="U534" i="17"/>
  <c r="X198" i="17"/>
  <c r="X534" i="17"/>
  <c r="J534" i="17"/>
  <c r="T534" i="17"/>
  <c r="L534" i="17"/>
  <c r="K534" i="17"/>
  <c r="R534" i="17"/>
  <c r="P534" i="17"/>
  <c r="V534" i="17"/>
  <c r="N534" i="17"/>
  <c r="S534" i="17"/>
  <c r="O534" i="17"/>
  <c r="W373" i="17"/>
  <c r="X373" i="17"/>
  <c r="K875" i="18"/>
  <c r="P353" i="18"/>
  <c r="P881" i="18"/>
  <c r="T353" i="18"/>
  <c r="T881" i="18"/>
  <c r="J881" i="18"/>
  <c r="N881" i="18"/>
  <c r="L881" i="18"/>
  <c r="R353" i="18"/>
  <c r="R881" i="18"/>
  <c r="K881" i="18"/>
  <c r="M881" i="18"/>
  <c r="O353" i="18"/>
  <c r="O881" i="18"/>
  <c r="V353" i="18"/>
  <c r="V881" i="18"/>
  <c r="X353" i="18"/>
  <c r="X881" i="18"/>
  <c r="S353" i="18"/>
  <c r="S881" i="18"/>
  <c r="U353" i="18"/>
  <c r="U881" i="18"/>
  <c r="W353" i="18"/>
  <c r="W881" i="18"/>
  <c r="Q353" i="18"/>
  <c r="Q881" i="18"/>
  <c r="X815" i="18"/>
  <c r="M573" i="17"/>
  <c r="X405" i="17"/>
  <c r="W405" i="17"/>
  <c r="W573" i="17"/>
  <c r="Y149" i="17"/>
  <c r="Y92" i="17"/>
  <c r="S807" i="18"/>
  <c r="O828" i="18"/>
  <c r="T615" i="18"/>
  <c r="Q615" i="18"/>
  <c r="Q619" i="18"/>
  <c r="S615" i="18"/>
  <c r="S619" i="18"/>
  <c r="R615" i="18"/>
  <c r="R619" i="18"/>
  <c r="U615" i="18"/>
  <c r="U619" i="18"/>
  <c r="V615" i="18"/>
  <c r="V619" i="18"/>
  <c r="X615" i="18"/>
  <c r="X619" i="18"/>
  <c r="O615" i="18"/>
  <c r="O619" i="18"/>
  <c r="W615" i="18"/>
  <c r="W619" i="18"/>
  <c r="P615" i="18"/>
  <c r="P619" i="18"/>
  <c r="M647" i="17"/>
  <c r="S647" i="17"/>
  <c r="K647" i="17"/>
  <c r="E166" i="21"/>
  <c r="Y88" i="14"/>
  <c r="V629" i="17"/>
  <c r="W303" i="17"/>
  <c r="W306" i="17"/>
  <c r="T647" i="17"/>
  <c r="P647" i="17"/>
  <c r="Y88" i="18"/>
  <c r="J592" i="17"/>
  <c r="K629" i="17"/>
  <c r="Y125" i="17"/>
  <c r="Y88" i="13"/>
  <c r="S629" i="17"/>
  <c r="J590" i="17"/>
  <c r="J595" i="17"/>
  <c r="N595" i="17"/>
  <c r="Y143" i="17"/>
  <c r="U855" i="18"/>
  <c r="S588" i="17"/>
  <c r="Y883" i="14"/>
  <c r="W647" i="17"/>
  <c r="R831" i="18"/>
  <c r="T579" i="17"/>
  <c r="M629" i="17"/>
  <c r="J874" i="18"/>
  <c r="R647" i="17"/>
  <c r="K880" i="18"/>
  <c r="Y880" i="18"/>
  <c r="Y897" i="13"/>
  <c r="R855" i="18"/>
  <c r="V851" i="18"/>
  <c r="T837" i="18"/>
  <c r="V601" i="17"/>
  <c r="T833" i="18"/>
  <c r="N835" i="18"/>
  <c r="K169" i="15"/>
  <c r="J571" i="17"/>
  <c r="W471" i="17"/>
  <c r="W474" i="17"/>
  <c r="N601" i="17"/>
  <c r="P831" i="18"/>
  <c r="X647" i="17"/>
  <c r="N647" i="17"/>
  <c r="P604" i="17"/>
  <c r="N571" i="17"/>
  <c r="O850" i="18"/>
  <c r="O647" i="17"/>
  <c r="P566" i="17"/>
  <c r="Q605" i="17"/>
  <c r="J605" i="17"/>
  <c r="N588" i="17"/>
  <c r="T601" i="17"/>
  <c r="T575" i="17"/>
  <c r="N837" i="18"/>
  <c r="N817" i="18"/>
  <c r="Q579" i="17"/>
  <c r="N580" i="17"/>
  <c r="T835" i="18"/>
  <c r="J169" i="15"/>
  <c r="O655" i="17"/>
  <c r="U850" i="18"/>
  <c r="Q864" i="18"/>
  <c r="P169" i="15"/>
  <c r="T604" i="17"/>
  <c r="J579" i="17"/>
  <c r="K817" i="18"/>
  <c r="J851" i="18"/>
  <c r="K566" i="17"/>
  <c r="K592" i="17"/>
  <c r="V569" i="17"/>
  <c r="Q872" i="18"/>
  <c r="O595" i="17"/>
  <c r="V834" i="18"/>
  <c r="Y834" i="18"/>
  <c r="Y881" i="14"/>
  <c r="V580" i="17"/>
  <c r="S602" i="17"/>
  <c r="Y862" i="13"/>
  <c r="S169" i="15"/>
  <c r="V839" i="18"/>
  <c r="Y839" i="18"/>
  <c r="N874" i="18"/>
  <c r="L592" i="17"/>
  <c r="Q592" i="17"/>
  <c r="J580" i="17"/>
  <c r="P837" i="18"/>
  <c r="R595" i="17"/>
  <c r="V838" i="18"/>
  <c r="Y838" i="18"/>
  <c r="Y854" i="13"/>
  <c r="J588" i="17"/>
  <c r="M870" i="18"/>
  <c r="Y870" i="18"/>
  <c r="M169" i="15"/>
  <c r="T855" i="18"/>
  <c r="O601" i="17"/>
  <c r="P817" i="18"/>
  <c r="I169" i="15"/>
  <c r="M589" i="17"/>
  <c r="P596" i="17"/>
  <c r="T830" i="18"/>
  <c r="Y84" i="14"/>
  <c r="O580" i="17"/>
  <c r="T571" i="17"/>
  <c r="R562" i="17"/>
  <c r="J819" i="18"/>
  <c r="T596" i="17"/>
  <c r="T566" i="17"/>
  <c r="Y570" i="18"/>
  <c r="J602" i="17"/>
  <c r="L604" i="17"/>
  <c r="J872" i="18"/>
  <c r="Y85" i="14"/>
  <c r="J855" i="18"/>
  <c r="J601" i="17"/>
  <c r="S837" i="18"/>
  <c r="N567" i="17"/>
  <c r="O588" i="17"/>
  <c r="O571" i="17"/>
  <c r="U590" i="17"/>
  <c r="J831" i="18"/>
  <c r="O575" i="17"/>
  <c r="N833" i="18"/>
  <c r="T874" i="18"/>
  <c r="N602" i="17"/>
  <c r="L571" i="17"/>
  <c r="U604" i="17"/>
  <c r="S877" i="18"/>
  <c r="Y877" i="18"/>
  <c r="T831" i="18"/>
  <c r="T567" i="17"/>
  <c r="R826" i="18"/>
  <c r="N579" i="17"/>
  <c r="T588" i="17"/>
  <c r="J566" i="17"/>
  <c r="S590" i="17"/>
  <c r="N590" i="17"/>
  <c r="J604" i="17"/>
  <c r="Q833" i="18"/>
  <c r="N830" i="18"/>
  <c r="T850" i="18"/>
  <c r="J833" i="18"/>
  <c r="U817" i="18"/>
  <c r="V602" i="17"/>
  <c r="V570" i="17"/>
  <c r="Y570" i="17"/>
  <c r="V578" i="17"/>
  <c r="Y578" i="17"/>
  <c r="N594" i="17"/>
  <c r="V827" i="18"/>
  <c r="P588" i="17"/>
  <c r="N596" i="17"/>
  <c r="J575" i="17"/>
  <c r="N850" i="18"/>
  <c r="Q831" i="18"/>
  <c r="U595" i="17"/>
  <c r="U835" i="18"/>
  <c r="J567" i="17"/>
  <c r="V568" i="17"/>
  <c r="J817" i="18"/>
  <c r="Q855" i="18"/>
  <c r="Q837" i="18"/>
  <c r="V855" i="18"/>
  <c r="N819" i="18"/>
  <c r="J830" i="18"/>
  <c r="N575" i="17"/>
  <c r="K594" i="17"/>
  <c r="K833" i="18"/>
  <c r="V842" i="18"/>
  <c r="Y842" i="18"/>
  <c r="R874" i="18"/>
  <c r="K837" i="18"/>
  <c r="O833" i="18"/>
  <c r="V595" i="17"/>
  <c r="Q169" i="15"/>
  <c r="L601" i="17"/>
  <c r="J596" i="17"/>
  <c r="Q814" i="18"/>
  <c r="N864" i="18"/>
  <c r="Q817" i="18"/>
  <c r="V582" i="17"/>
  <c r="Y582" i="17"/>
  <c r="Y842" i="14"/>
  <c r="Q819" i="18"/>
  <c r="P819" i="18"/>
  <c r="N851" i="18"/>
  <c r="O592" i="17"/>
  <c r="Q590" i="17"/>
  <c r="V594" i="17"/>
  <c r="N169" i="15"/>
  <c r="O874" i="18"/>
  <c r="P579" i="17"/>
  <c r="V836" i="18"/>
  <c r="O819" i="18"/>
  <c r="Y69" i="14"/>
  <c r="O590" i="17"/>
  <c r="N604" i="17"/>
  <c r="N872" i="18"/>
  <c r="V833" i="18"/>
  <c r="N855" i="18"/>
  <c r="V575" i="17"/>
  <c r="Y843" i="14"/>
  <c r="N566" i="17"/>
  <c r="V596" i="17"/>
  <c r="O837" i="18"/>
  <c r="P580" i="17"/>
  <c r="N605" i="17"/>
  <c r="V605" i="17"/>
  <c r="V835" i="18"/>
  <c r="Y402" i="17"/>
  <c r="S851" i="18"/>
  <c r="Y565" i="14"/>
  <c r="Y583" i="13"/>
  <c r="Y578" i="14"/>
  <c r="T564" i="17"/>
  <c r="V817" i="18"/>
  <c r="P850" i="18"/>
  <c r="S566" i="17"/>
  <c r="V581" i="17"/>
  <c r="V841" i="18"/>
  <c r="Y841" i="18"/>
  <c r="V576" i="17"/>
  <c r="Y576" i="17"/>
  <c r="Y332" i="13"/>
  <c r="Y341" i="13"/>
  <c r="L573" i="17"/>
  <c r="V571" i="17"/>
  <c r="T592" i="17"/>
  <c r="S850" i="18"/>
  <c r="R817" i="18"/>
  <c r="Q588" i="17"/>
  <c r="V829" i="18"/>
  <c r="V831" i="18"/>
  <c r="O169" i="15"/>
  <c r="V850" i="18"/>
  <c r="Q567" i="17"/>
  <c r="V828" i="18"/>
  <c r="Y828" i="18"/>
  <c r="V832" i="18"/>
  <c r="Y832" i="18"/>
  <c r="S817" i="18"/>
  <c r="Y307" i="13"/>
  <c r="K573" i="17"/>
  <c r="Y572" i="18"/>
  <c r="R604" i="17"/>
  <c r="V561" i="17"/>
  <c r="Y561" i="17"/>
  <c r="Y836" i="14"/>
  <c r="P592" i="17"/>
  <c r="S604" i="17"/>
  <c r="X481" i="17"/>
  <c r="M861" i="18"/>
  <c r="Y861" i="18"/>
  <c r="T819" i="18"/>
  <c r="Y574" i="14"/>
  <c r="Y566" i="14"/>
  <c r="U833" i="18"/>
  <c r="Y75" i="18"/>
  <c r="Y351" i="13"/>
  <c r="V840" i="18"/>
  <c r="R169" i="15"/>
  <c r="Y557" i="14"/>
  <c r="P855" i="18"/>
  <c r="T826" i="18"/>
  <c r="U872" i="18"/>
  <c r="V579" i="17"/>
  <c r="M866" i="18"/>
  <c r="Y866" i="18"/>
  <c r="K605" i="17"/>
  <c r="Q851" i="18"/>
  <c r="S627" i="17"/>
  <c r="S605" i="17"/>
  <c r="P830" i="18"/>
  <c r="K830" i="18"/>
  <c r="R571" i="17"/>
  <c r="T595" i="17"/>
  <c r="V864" i="18"/>
  <c r="R872" i="18"/>
  <c r="V567" i="17"/>
  <c r="Y269" i="17"/>
  <c r="T573" i="17"/>
  <c r="K588" i="17"/>
  <c r="S580" i="17"/>
  <c r="K579" i="17"/>
  <c r="R567" i="17"/>
  <c r="L872" i="18"/>
  <c r="S669" i="17"/>
  <c r="V604" i="17"/>
  <c r="L864" i="18"/>
  <c r="Y336" i="18"/>
  <c r="Y337" i="14"/>
  <c r="Y319" i="13"/>
  <c r="Y295" i="13"/>
  <c r="Y227" i="17"/>
  <c r="Y235" i="17"/>
  <c r="Y313" i="13"/>
  <c r="Y291" i="14"/>
  <c r="R588" i="17"/>
  <c r="R601" i="17"/>
  <c r="Q571" i="17"/>
  <c r="R592" i="17"/>
  <c r="R850" i="18"/>
  <c r="R580" i="17"/>
  <c r="R833" i="18"/>
  <c r="K595" i="17"/>
  <c r="V655" i="17"/>
  <c r="Y323" i="14"/>
  <c r="Y310" i="14"/>
  <c r="Y268" i="17"/>
  <c r="X87" i="15"/>
  <c r="L575" i="17"/>
  <c r="Y258" i="17"/>
  <c r="Y347" i="13"/>
  <c r="Y315" i="14"/>
  <c r="L590" i="17"/>
  <c r="Y296" i="13"/>
  <c r="Y254" i="17"/>
  <c r="U605" i="17"/>
  <c r="S601" i="17"/>
  <c r="S571" i="17"/>
  <c r="S592" i="17"/>
  <c r="U594" i="17"/>
  <c r="P595" i="17"/>
  <c r="L831" i="18"/>
  <c r="S874" i="18"/>
  <c r="U819" i="18"/>
  <c r="T605" i="17"/>
  <c r="Y556" i="14"/>
  <c r="S596" i="17"/>
  <c r="Q604" i="17"/>
  <c r="K872" i="18"/>
  <c r="R579" i="17"/>
  <c r="M638" i="17"/>
  <c r="K819" i="18"/>
  <c r="R819" i="18"/>
  <c r="Y344" i="14"/>
  <c r="V826" i="18"/>
  <c r="S831" i="18"/>
  <c r="S595" i="17"/>
  <c r="Q580" i="17"/>
  <c r="S855" i="18"/>
  <c r="R830" i="18"/>
  <c r="L850" i="18"/>
  <c r="T872" i="18"/>
  <c r="R835" i="18"/>
  <c r="T169" i="15"/>
  <c r="Y234" i="17"/>
  <c r="Y322" i="18"/>
  <c r="Y231" i="17"/>
  <c r="Y303" i="18"/>
  <c r="Y252" i="17"/>
  <c r="Y346" i="14"/>
  <c r="Y344" i="18"/>
  <c r="Y299" i="14"/>
  <c r="Y305" i="18"/>
  <c r="Y327" i="14"/>
  <c r="Y302" i="14"/>
  <c r="Y288" i="14"/>
  <c r="Y309" i="13"/>
  <c r="Y323" i="18"/>
  <c r="Y339" i="18"/>
  <c r="Y230" i="17"/>
  <c r="Y334" i="13"/>
  <c r="Y334" i="14"/>
  <c r="Y864" i="14"/>
  <c r="Y336" i="14"/>
  <c r="U851" i="18"/>
  <c r="Q830" i="18"/>
  <c r="K864" i="18"/>
  <c r="Y334" i="18"/>
  <c r="K862" i="18"/>
  <c r="Y862" i="18"/>
  <c r="Y298" i="18"/>
  <c r="Y307" i="14"/>
  <c r="Y353" i="13"/>
  <c r="Y228" i="17"/>
  <c r="Y299" i="13"/>
  <c r="Y342" i="14"/>
  <c r="Y308" i="13"/>
  <c r="Y339" i="14"/>
  <c r="Y286" i="18"/>
  <c r="P872" i="18"/>
  <c r="Y314" i="14"/>
  <c r="P833" i="18"/>
  <c r="Y333" i="18"/>
  <c r="Y866" i="14"/>
  <c r="Y260" i="17"/>
  <c r="Y342" i="18"/>
  <c r="Y345" i="14"/>
  <c r="Y330" i="13"/>
  <c r="Y341" i="14"/>
  <c r="K867" i="18"/>
  <c r="Y867" i="18"/>
  <c r="R603" i="17"/>
  <c r="Y229" i="17"/>
  <c r="Y259" i="17"/>
  <c r="Y308" i="18"/>
  <c r="V819" i="18"/>
  <c r="R590" i="17"/>
  <c r="Y300" i="18"/>
  <c r="Y876" i="14"/>
  <c r="Y331" i="13"/>
  <c r="S833" i="18"/>
  <c r="Y291" i="18"/>
  <c r="Y266" i="17"/>
  <c r="Y346" i="18"/>
  <c r="Q596" i="17"/>
  <c r="P864" i="18"/>
  <c r="Y346" i="13"/>
  <c r="U588" i="17"/>
  <c r="R851" i="18"/>
  <c r="Q566" i="17"/>
  <c r="Y312" i="14"/>
  <c r="K571" i="17"/>
  <c r="S575" i="17"/>
  <c r="K850" i="18"/>
  <c r="K567" i="17"/>
  <c r="L836" i="18"/>
  <c r="Y335" i="14"/>
  <c r="Y297" i="13"/>
  <c r="Y237" i="17"/>
  <c r="Y303" i="14"/>
  <c r="U571" i="17"/>
  <c r="L817" i="18"/>
  <c r="S573" i="17"/>
  <c r="U864" i="18"/>
  <c r="M620" i="17"/>
  <c r="Y620" i="17"/>
  <c r="V872" i="18"/>
  <c r="Y321" i="18"/>
  <c r="K601" i="17"/>
  <c r="L594" i="17"/>
  <c r="S835" i="18"/>
  <c r="P835" i="18"/>
  <c r="X488" i="17"/>
  <c r="L566" i="17"/>
  <c r="V592" i="17"/>
  <c r="U575" i="17"/>
  <c r="T594" i="17"/>
  <c r="P594" i="17"/>
  <c r="K831" i="18"/>
  <c r="R864" i="18"/>
  <c r="U837" i="18"/>
  <c r="U580" i="17"/>
  <c r="S579" i="17"/>
  <c r="P602" i="17"/>
  <c r="S819" i="18"/>
  <c r="Q601" i="17"/>
  <c r="V830" i="18"/>
  <c r="U566" i="17"/>
  <c r="U596" i="17"/>
  <c r="P571" i="17"/>
  <c r="P575" i="17"/>
  <c r="V590" i="17"/>
  <c r="U329" i="18"/>
  <c r="S594" i="17"/>
  <c r="U831" i="18"/>
  <c r="Q835" i="18"/>
  <c r="P567" i="17"/>
  <c r="K580" i="17"/>
  <c r="Q874" i="18"/>
  <c r="T580" i="17"/>
  <c r="K603" i="17"/>
  <c r="Y310" i="13"/>
  <c r="Y324" i="14"/>
  <c r="Y226" i="17"/>
  <c r="Y256" i="17"/>
  <c r="Y315" i="13"/>
  <c r="Y301" i="14"/>
  <c r="Y327" i="18"/>
  <c r="Y329" i="13"/>
  <c r="Y311" i="14"/>
  <c r="Y311" i="13"/>
  <c r="Y318" i="13"/>
  <c r="Y287" i="18"/>
  <c r="Y298" i="13"/>
  <c r="Y306" i="18"/>
  <c r="Y343" i="14"/>
  <c r="Y306" i="13"/>
  <c r="Y305" i="14"/>
  <c r="Y302" i="18"/>
  <c r="Y307" i="18"/>
  <c r="Y321" i="14"/>
  <c r="Y340" i="18"/>
  <c r="Y350" i="13"/>
  <c r="P851" i="18"/>
  <c r="T851" i="18"/>
  <c r="R566" i="17"/>
  <c r="K596" i="17"/>
  <c r="R575" i="17"/>
  <c r="K575" i="17"/>
  <c r="T590" i="17"/>
  <c r="K590" i="17"/>
  <c r="T864" i="18"/>
  <c r="S872" i="18"/>
  <c r="R837" i="18"/>
  <c r="U567" i="17"/>
  <c r="S567" i="17"/>
  <c r="U169" i="15"/>
  <c r="U874" i="18"/>
  <c r="Y309" i="14"/>
  <c r="Y309" i="18"/>
  <c r="Y287" i="14"/>
  <c r="Y316" i="13"/>
  <c r="Y265" i="17"/>
  <c r="Y333" i="13"/>
  <c r="Y257" i="17"/>
  <c r="Y292" i="14"/>
  <c r="Y293" i="14"/>
  <c r="Y267" i="17"/>
  <c r="Y243" i="17"/>
  <c r="Y242" i="17"/>
  <c r="Y289" i="18"/>
  <c r="Y314" i="13"/>
  <c r="Y239" i="17"/>
  <c r="Y317" i="13"/>
  <c r="Y320" i="18"/>
  <c r="L830" i="18"/>
  <c r="Y311" i="18"/>
  <c r="Y300" i="14"/>
  <c r="Y345" i="18"/>
  <c r="L835" i="18"/>
  <c r="Y888" i="13"/>
  <c r="R602" i="17"/>
  <c r="R605" i="17"/>
  <c r="Y225" i="17"/>
  <c r="Y320" i="13"/>
  <c r="L851" i="18"/>
  <c r="R596" i="17"/>
  <c r="Y345" i="13"/>
  <c r="U592" i="17"/>
  <c r="Q575" i="17"/>
  <c r="Y338" i="18"/>
  <c r="L580" i="17"/>
  <c r="L567" i="17"/>
  <c r="L874" i="18"/>
  <c r="M869" i="18"/>
  <c r="Y869" i="18"/>
  <c r="P874" i="18"/>
  <c r="Y341" i="18"/>
  <c r="Y352" i="13"/>
  <c r="K851" i="18"/>
  <c r="Y322" i="14"/>
  <c r="Y340" i="14"/>
  <c r="V573" i="17"/>
  <c r="M668" i="17"/>
  <c r="Y668" i="17"/>
  <c r="Y290" i="18"/>
  <c r="Q602" i="17"/>
  <c r="R594" i="17"/>
  <c r="L595" i="17"/>
  <c r="Y895" i="13"/>
  <c r="L579" i="17"/>
  <c r="Y310" i="18"/>
  <c r="Y325" i="18"/>
  <c r="V874" i="18"/>
  <c r="Y873" i="14"/>
  <c r="P589" i="17"/>
  <c r="Y326" i="18"/>
  <c r="V566" i="17"/>
  <c r="L596" i="17"/>
  <c r="Q594" i="17"/>
  <c r="S864" i="18"/>
  <c r="L837" i="18"/>
  <c r="V837" i="18"/>
  <c r="Y313" i="14"/>
  <c r="V565" i="17"/>
  <c r="Y240" i="17"/>
  <c r="Y244" i="17"/>
  <c r="Y328" i="14"/>
  <c r="Y264" i="17"/>
  <c r="U602" i="17"/>
  <c r="N603" i="17"/>
  <c r="Y285" i="18"/>
  <c r="J813" i="18"/>
  <c r="Y813" i="18"/>
  <c r="N655" i="17"/>
  <c r="P669" i="17"/>
  <c r="L669" i="17"/>
  <c r="W669" i="17"/>
  <c r="U669" i="17"/>
  <c r="S655" i="17"/>
  <c r="P655" i="17"/>
  <c r="L617" i="17"/>
  <c r="X152" i="17"/>
  <c r="X655" i="17"/>
  <c r="O669" i="17"/>
  <c r="M655" i="17"/>
  <c r="V669" i="17"/>
  <c r="W589" i="17"/>
  <c r="J655" i="17"/>
  <c r="Y501" i="17"/>
  <c r="M152" i="8"/>
  <c r="K655" i="17"/>
  <c r="T655" i="17"/>
  <c r="R655" i="17"/>
  <c r="Q669" i="17"/>
  <c r="N669" i="17"/>
  <c r="X303" i="17"/>
  <c r="T669" i="17"/>
  <c r="U655" i="17"/>
  <c r="Y319" i="17"/>
  <c r="Y479" i="17"/>
  <c r="V589" i="17"/>
  <c r="Y151" i="17"/>
  <c r="Q617" i="17"/>
  <c r="W481" i="17"/>
  <c r="Y487" i="17"/>
  <c r="Y142" i="17"/>
  <c r="L655" i="17"/>
  <c r="T589" i="17"/>
  <c r="U589" i="17"/>
  <c r="P617" i="17"/>
  <c r="W488" i="17"/>
  <c r="M145" i="8"/>
  <c r="O603" i="17"/>
  <c r="U617" i="17"/>
  <c r="J589" i="17"/>
  <c r="O589" i="17"/>
  <c r="S589" i="17"/>
  <c r="T639" i="17"/>
  <c r="S617" i="17"/>
  <c r="W619" i="17"/>
  <c r="P603" i="17"/>
  <c r="S603" i="17"/>
  <c r="M617" i="17"/>
  <c r="R589" i="17"/>
  <c r="Q589" i="17"/>
  <c r="K589" i="17"/>
  <c r="N617" i="17"/>
  <c r="R617" i="17"/>
  <c r="X135" i="17"/>
  <c r="X138" i="17"/>
  <c r="N589" i="17"/>
  <c r="X617" i="17"/>
  <c r="U603" i="17"/>
  <c r="L589" i="17"/>
  <c r="T603" i="17"/>
  <c r="J617" i="17"/>
  <c r="K617" i="17"/>
  <c r="J603" i="17"/>
  <c r="V617" i="17"/>
  <c r="Y449" i="17"/>
  <c r="W603" i="17"/>
  <c r="Y253" i="17"/>
  <c r="L603" i="17"/>
  <c r="Q603" i="17"/>
  <c r="X603" i="17"/>
  <c r="Y251" i="17"/>
  <c r="J565" i="17"/>
  <c r="Y434" i="17"/>
  <c r="W617" i="17"/>
  <c r="Y435" i="17"/>
  <c r="V603" i="17"/>
  <c r="Y421" i="17"/>
  <c r="Y99" i="17"/>
  <c r="L562" i="17"/>
  <c r="S565" i="17"/>
  <c r="S562" i="17"/>
  <c r="N565" i="17"/>
  <c r="W562" i="17"/>
  <c r="Y419" i="17"/>
  <c r="O565" i="17"/>
  <c r="U564" i="17"/>
  <c r="X562" i="17"/>
  <c r="W565" i="17"/>
  <c r="U565" i="17"/>
  <c r="O562" i="17"/>
  <c r="U562" i="17"/>
  <c r="K562" i="17"/>
  <c r="Q562" i="17"/>
  <c r="X577" i="17"/>
  <c r="P572" i="17"/>
  <c r="M563" i="17"/>
  <c r="R565" i="17"/>
  <c r="N562" i="17"/>
  <c r="T565" i="17"/>
  <c r="Q563" i="17"/>
  <c r="W564" i="17"/>
  <c r="X565" i="17"/>
  <c r="P565" i="17"/>
  <c r="T562" i="17"/>
  <c r="O563" i="17"/>
  <c r="N564" i="17"/>
  <c r="Y58" i="17"/>
  <c r="S564" i="17"/>
  <c r="J562" i="17"/>
  <c r="Y397" i="17"/>
  <c r="M562" i="17"/>
  <c r="U577" i="17"/>
  <c r="P562" i="17"/>
  <c r="Q565" i="17"/>
  <c r="N563" i="17"/>
  <c r="Q564" i="17"/>
  <c r="X59" i="17"/>
  <c r="X563" i="17"/>
  <c r="W59" i="17"/>
  <c r="W563" i="17"/>
  <c r="L563" i="17"/>
  <c r="U563" i="17"/>
  <c r="S563" i="17"/>
  <c r="T563" i="17"/>
  <c r="T572" i="17"/>
  <c r="P563" i="17"/>
  <c r="J564" i="17"/>
  <c r="R563" i="17"/>
  <c r="V564" i="17"/>
  <c r="Y61" i="17"/>
  <c r="Y396" i="17"/>
  <c r="P564" i="17"/>
  <c r="Y404" i="17"/>
  <c r="L565" i="17"/>
  <c r="N572" i="17"/>
  <c r="M572" i="17"/>
  <c r="O564" i="17"/>
  <c r="L564" i="17"/>
  <c r="R564" i="17"/>
  <c r="M564" i="17"/>
  <c r="S572" i="17"/>
  <c r="X572" i="17"/>
  <c r="K564" i="17"/>
  <c r="S577" i="17"/>
  <c r="J577" i="17"/>
  <c r="Q577" i="17"/>
  <c r="M577" i="17"/>
  <c r="O572" i="17"/>
  <c r="W577" i="17"/>
  <c r="K577" i="17"/>
  <c r="V577" i="17"/>
  <c r="M79" i="8"/>
  <c r="P577" i="17"/>
  <c r="J572" i="17"/>
  <c r="Y409" i="17"/>
  <c r="L577" i="17"/>
  <c r="P135" i="21"/>
  <c r="Y241" i="17"/>
  <c r="O577" i="17"/>
  <c r="Q572" i="17"/>
  <c r="T577" i="17"/>
  <c r="Y236" i="17"/>
  <c r="K572" i="17"/>
  <c r="N577" i="17"/>
  <c r="R577" i="17"/>
  <c r="X545" i="17"/>
  <c r="X540" i="17"/>
  <c r="L572" i="17"/>
  <c r="R572" i="17"/>
  <c r="W572" i="17"/>
  <c r="U572" i="17"/>
  <c r="V572" i="17"/>
  <c r="Y209" i="17"/>
  <c r="W44" i="17"/>
  <c r="W548" i="17"/>
  <c r="X553" i="17"/>
  <c r="Y212" i="17"/>
  <c r="W553" i="17"/>
  <c r="W545" i="17"/>
  <c r="Y36" i="17"/>
  <c r="I677" i="17"/>
  <c r="G17" i="1"/>
  <c r="G21" i="1"/>
  <c r="F16" i="12"/>
  <c r="F20" i="12"/>
  <c r="J121" i="8"/>
  <c r="I121" i="17"/>
  <c r="X44" i="17"/>
  <c r="X548" i="17"/>
  <c r="P123" i="21"/>
  <c r="Y49" i="17"/>
  <c r="Y38" i="14"/>
  <c r="Q123" i="21"/>
  <c r="J114" i="8"/>
  <c r="I114" i="17"/>
  <c r="R135" i="21"/>
  <c r="M53" i="8"/>
  <c r="J126" i="8"/>
  <c r="I126" i="17"/>
  <c r="O135" i="21"/>
  <c r="X889" i="13"/>
  <c r="Y205" i="17"/>
  <c r="M123" i="21"/>
  <c r="L123" i="21"/>
  <c r="T294" i="18"/>
  <c r="H135" i="21"/>
  <c r="Y567" i="14"/>
  <c r="Y83" i="14"/>
  <c r="L816" i="18"/>
  <c r="W621" i="14"/>
  <c r="Y34" i="14"/>
  <c r="G135" i="21"/>
  <c r="O123" i="21"/>
  <c r="U816" i="18"/>
  <c r="L654" i="17"/>
  <c r="R852" i="18"/>
  <c r="X582" i="14"/>
  <c r="J814" i="18"/>
  <c r="J816" i="18"/>
  <c r="Y575" i="14"/>
  <c r="T852" i="18"/>
  <c r="F123" i="21"/>
  <c r="Y82" i="18"/>
  <c r="Y619" i="13"/>
  <c r="Q593" i="18"/>
  <c r="Q852" i="18"/>
  <c r="Y28" i="14"/>
  <c r="Y61" i="13"/>
  <c r="N852" i="18"/>
  <c r="H43" i="23"/>
  <c r="L121" i="8"/>
  <c r="I457" i="17"/>
  <c r="W457" i="17"/>
  <c r="Y74" i="14"/>
  <c r="Y42" i="14"/>
  <c r="G43" i="23"/>
  <c r="K122" i="8"/>
  <c r="I290" i="17"/>
  <c r="T522" i="17"/>
  <c r="X46" i="15"/>
  <c r="Y344" i="13"/>
  <c r="X415" i="17"/>
  <c r="W389" i="17"/>
  <c r="Y56" i="14"/>
  <c r="W582" i="14"/>
  <c r="I123" i="21"/>
  <c r="Y338" i="14"/>
  <c r="X317" i="14"/>
  <c r="K874" i="18"/>
  <c r="N816" i="18"/>
  <c r="Y312" i="18"/>
  <c r="Y354" i="14"/>
  <c r="J654" i="17"/>
  <c r="S852" i="18"/>
  <c r="Y76" i="13"/>
  <c r="Y50" i="14"/>
  <c r="Y326" i="14"/>
  <c r="Y49" i="14"/>
  <c r="Y600" i="14"/>
  <c r="Y70" i="13"/>
  <c r="W317" i="14"/>
  <c r="W840" i="14"/>
  <c r="N522" i="17"/>
  <c r="N814" i="18"/>
  <c r="N123" i="21"/>
  <c r="Y312" i="13"/>
  <c r="Y25" i="18"/>
  <c r="Y22" i="14"/>
  <c r="K123" i="21"/>
  <c r="Y578" i="13"/>
  <c r="W889" i="13"/>
  <c r="K840" i="18"/>
  <c r="Y22" i="13"/>
  <c r="G123" i="21"/>
  <c r="Y306" i="14"/>
  <c r="Y17" i="17"/>
  <c r="T654" i="17"/>
  <c r="X295" i="14"/>
  <c r="W886" i="14"/>
  <c r="V816" i="18"/>
  <c r="U852" i="18"/>
  <c r="Y62" i="14"/>
  <c r="Y63" i="13"/>
  <c r="K568" i="17"/>
  <c r="Y232" i="17"/>
  <c r="X654" i="17"/>
  <c r="Y349" i="13"/>
  <c r="Y290" i="14"/>
  <c r="X367" i="17"/>
  <c r="X527" i="17"/>
  <c r="Y527" i="17"/>
  <c r="Y72" i="14"/>
  <c r="Y80" i="13"/>
  <c r="Y165" i="17"/>
  <c r="J669" i="17"/>
  <c r="Y618" i="13"/>
  <c r="Y77" i="14"/>
  <c r="O830" i="18"/>
  <c r="O52" i="18"/>
  <c r="Y46" i="13"/>
  <c r="Y350" i="18"/>
  <c r="R123" i="21"/>
  <c r="Y898" i="13"/>
  <c r="H123" i="21"/>
  <c r="Y289" i="14"/>
  <c r="Y86" i="13"/>
  <c r="W152" i="17"/>
  <c r="W654" i="17"/>
  <c r="Y40" i="14"/>
  <c r="O580" i="18"/>
  <c r="Y150" i="17"/>
  <c r="Y304" i="14"/>
  <c r="Y46" i="14"/>
  <c r="Y294" i="13"/>
  <c r="X816" i="18"/>
  <c r="Y27" i="13"/>
  <c r="R522" i="17"/>
  <c r="J112" i="8"/>
  <c r="I112" i="17"/>
  <c r="Y80" i="14"/>
  <c r="W316" i="18"/>
  <c r="P852" i="18"/>
  <c r="O814" i="18"/>
  <c r="Y348" i="13"/>
  <c r="Y321" i="13"/>
  <c r="Y44" i="13"/>
  <c r="Q580" i="18"/>
  <c r="J123" i="21"/>
  <c r="Y79" i="13"/>
  <c r="N135" i="21"/>
  <c r="J124" i="8"/>
  <c r="I124" i="17"/>
  <c r="Y85" i="13"/>
  <c r="Y613" i="13"/>
  <c r="Y343" i="13"/>
  <c r="Y328" i="13"/>
  <c r="Y59" i="13"/>
  <c r="Y42" i="13"/>
  <c r="Y308" i="14"/>
  <c r="L522" i="17"/>
  <c r="Y24" i="13"/>
  <c r="X852" i="18"/>
  <c r="S816" i="18"/>
  <c r="X594" i="13"/>
  <c r="Y69" i="13"/>
  <c r="Y629" i="13"/>
  <c r="W295" i="14"/>
  <c r="W546" i="18"/>
  <c r="Y347" i="14"/>
  <c r="P816" i="18"/>
  <c r="X884" i="13"/>
  <c r="X558" i="18"/>
  <c r="Y588" i="18"/>
  <c r="Y62" i="13"/>
  <c r="X65" i="14"/>
  <c r="X853" i="14"/>
  <c r="R654" i="17"/>
  <c r="Y902" i="13"/>
  <c r="Y900" i="13"/>
  <c r="Y477" i="17"/>
  <c r="V852" i="18"/>
  <c r="Y58" i="14"/>
  <c r="Y63" i="17"/>
  <c r="X633" i="13"/>
  <c r="X362" i="13"/>
  <c r="Y50" i="17"/>
  <c r="Y484" i="17"/>
  <c r="X877" i="14"/>
  <c r="X356" i="14"/>
  <c r="X817" i="14"/>
  <c r="X825" i="14"/>
  <c r="X30" i="14"/>
  <c r="Y342" i="13"/>
  <c r="W356" i="14"/>
  <c r="W91" i="14"/>
  <c r="Y839" i="14"/>
  <c r="Y16" i="14"/>
  <c r="S294" i="18"/>
  <c r="X52" i="18"/>
  <c r="Q558" i="18"/>
  <c r="Q816" i="18"/>
  <c r="W885" i="13"/>
  <c r="Y885" i="13"/>
  <c r="Y852" i="14"/>
  <c r="Y186" i="17"/>
  <c r="X91" i="14"/>
  <c r="U52" i="18"/>
  <c r="Y590" i="13"/>
  <c r="Y37" i="13"/>
  <c r="Y38" i="13"/>
  <c r="Y76" i="14"/>
  <c r="S654" i="17"/>
  <c r="G28" i="23"/>
  <c r="K111" i="8"/>
  <c r="I279" i="17"/>
  <c r="W279" i="17"/>
  <c r="H28" i="23"/>
  <c r="L111" i="8"/>
  <c r="I447" i="17"/>
  <c r="F28" i="23"/>
  <c r="Q329" i="18"/>
  <c r="L814" i="18"/>
  <c r="K816" i="18"/>
  <c r="Y23" i="14"/>
  <c r="Y313" i="17"/>
  <c r="W65" i="14"/>
  <c r="W853" i="14"/>
  <c r="U814" i="18"/>
  <c r="Y360" i="13"/>
  <c r="Y314" i="18"/>
  <c r="W817" i="14"/>
  <c r="W825" i="14"/>
  <c r="W30" i="14"/>
  <c r="X865" i="14"/>
  <c r="X621" i="14"/>
  <c r="Y246" i="17"/>
  <c r="X879" i="18"/>
  <c r="S522" i="17"/>
  <c r="V863" i="18"/>
  <c r="V814" i="18"/>
  <c r="M852" i="18"/>
  <c r="W594" i="13"/>
  <c r="X855" i="14"/>
  <c r="X330" i="14"/>
  <c r="Y670" i="17"/>
  <c r="S830" i="18"/>
  <c r="S52" i="18"/>
  <c r="U808" i="18"/>
  <c r="U546" i="18"/>
  <c r="Y28" i="13"/>
  <c r="N573" i="17"/>
  <c r="W367" i="17"/>
  <c r="S808" i="18"/>
  <c r="Q52" i="18"/>
  <c r="O522" i="17"/>
  <c r="S329" i="18"/>
  <c r="O808" i="18"/>
  <c r="Y299" i="18"/>
  <c r="Y451" i="17"/>
  <c r="Y550" i="18"/>
  <c r="Y884" i="14"/>
  <c r="M135" i="21"/>
  <c r="J135" i="21"/>
  <c r="X157" i="15"/>
  <c r="X34" i="15"/>
  <c r="Y589" i="14"/>
  <c r="T591" i="17"/>
  <c r="P147" i="21"/>
  <c r="K835" i="18"/>
  <c r="Y43" i="18"/>
  <c r="Y270" i="17"/>
  <c r="Q581" i="17"/>
  <c r="V562" i="17"/>
  <c r="Y577" i="13"/>
  <c r="S569" i="17"/>
  <c r="X141" i="15"/>
  <c r="Y325" i="14"/>
  <c r="Y16" i="17"/>
  <c r="U593" i="18"/>
  <c r="Q826" i="18"/>
  <c r="W830" i="18"/>
  <c r="W52" i="18"/>
  <c r="Y818" i="18"/>
  <c r="W336" i="13"/>
  <c r="L569" i="17"/>
  <c r="Y166" i="17"/>
  <c r="Y302" i="17"/>
  <c r="X271" i="17"/>
  <c r="X591" i="17"/>
  <c r="P827" i="18"/>
  <c r="P316" i="18"/>
  <c r="Y45" i="13"/>
  <c r="W362" i="13"/>
  <c r="Y47" i="13"/>
  <c r="Y411" i="17"/>
  <c r="J597" i="17"/>
  <c r="Y597" i="17"/>
  <c r="Y261" i="17"/>
  <c r="M147" i="21"/>
  <c r="Y340" i="13"/>
  <c r="R640" i="17"/>
  <c r="Y600" i="17"/>
  <c r="Y123" i="17"/>
  <c r="W595" i="14"/>
  <c r="K627" i="17"/>
  <c r="Y91" i="17"/>
  <c r="L819" i="18"/>
  <c r="Y868" i="18"/>
  <c r="Y195" i="17"/>
  <c r="W138" i="17"/>
  <c r="Y24" i="18"/>
  <c r="X336" i="13"/>
  <c r="X113" i="15"/>
  <c r="V593" i="18"/>
  <c r="K135" i="21"/>
  <c r="Y446" i="17"/>
  <c r="W882" i="13"/>
  <c r="X854" i="14"/>
  <c r="X595" i="14"/>
  <c r="X439" i="17"/>
  <c r="S879" i="18"/>
  <c r="T816" i="18"/>
  <c r="K522" i="17"/>
  <c r="V316" i="18"/>
  <c r="Y25" i="13"/>
  <c r="P52" i="18"/>
  <c r="W855" i="14"/>
  <c r="W330" i="14"/>
  <c r="Y585" i="13"/>
  <c r="Y858" i="14"/>
  <c r="J638" i="17"/>
  <c r="R879" i="18"/>
  <c r="U522" i="17"/>
  <c r="V329" i="18"/>
  <c r="Y811" i="14"/>
  <c r="W593" i="18"/>
  <c r="N863" i="18"/>
  <c r="R30" i="18"/>
  <c r="Y648" i="17"/>
  <c r="X882" i="13"/>
  <c r="Y40" i="17"/>
  <c r="S580" i="18"/>
  <c r="Y829" i="13"/>
  <c r="Y233" i="17"/>
  <c r="Q294" i="18"/>
  <c r="Q522" i="17"/>
  <c r="W580" i="18"/>
  <c r="W247" i="17"/>
  <c r="Y528" i="17"/>
  <c r="Y136" i="17"/>
  <c r="Y58" i="18"/>
  <c r="J850" i="18"/>
  <c r="J594" i="17"/>
  <c r="Y90" i="17"/>
  <c r="W439" i="17"/>
  <c r="S316" i="18"/>
  <c r="Y873" i="13"/>
  <c r="O826" i="18"/>
  <c r="F135" i="21"/>
  <c r="Y83" i="13"/>
  <c r="Q316" i="18"/>
  <c r="Y282" i="18"/>
  <c r="Y183" i="17"/>
  <c r="S826" i="18"/>
  <c r="R816" i="18"/>
  <c r="W814" i="18"/>
  <c r="W355" i="18"/>
  <c r="O316" i="18"/>
  <c r="K855" i="18"/>
  <c r="U863" i="18"/>
  <c r="X355" i="18"/>
  <c r="Y830" i="14"/>
  <c r="Y853" i="18"/>
  <c r="Y68" i="17"/>
  <c r="X580" i="18"/>
  <c r="O852" i="18"/>
  <c r="X838" i="13"/>
  <c r="X30" i="13"/>
  <c r="I135" i="21"/>
  <c r="J864" i="18"/>
  <c r="Y72" i="18"/>
  <c r="Y284" i="17"/>
  <c r="X59" i="15"/>
  <c r="Y874" i="14"/>
  <c r="V52" i="18"/>
  <c r="W294" i="18"/>
  <c r="M814" i="18"/>
  <c r="V580" i="18"/>
  <c r="Y576" i="13"/>
  <c r="N606" i="17"/>
  <c r="Y606" i="17"/>
  <c r="Y875" i="18"/>
  <c r="W415" i="17"/>
  <c r="O816" i="18"/>
  <c r="Y521" i="17"/>
  <c r="R573" i="17"/>
  <c r="Y113" i="17"/>
  <c r="Y646" i="17"/>
  <c r="M863" i="18"/>
  <c r="Y276" i="17"/>
  <c r="I147" i="21"/>
  <c r="X33" i="15"/>
  <c r="U30" i="18"/>
  <c r="Y327" i="13"/>
  <c r="W633" i="13"/>
  <c r="W884" i="13"/>
  <c r="Y41" i="17"/>
  <c r="Y394" i="17"/>
  <c r="Q135" i="21"/>
  <c r="N826" i="18"/>
  <c r="W838" i="13"/>
  <c r="W30" i="13"/>
  <c r="Y76" i="17"/>
  <c r="X389" i="17"/>
  <c r="O593" i="18"/>
  <c r="L855" i="18"/>
  <c r="X588" i="17"/>
  <c r="X72" i="15"/>
  <c r="Y882" i="14"/>
  <c r="M816" i="18"/>
  <c r="T316" i="18"/>
  <c r="Y217" i="17"/>
  <c r="K826" i="18"/>
  <c r="S355" i="18"/>
  <c r="T30" i="18"/>
  <c r="J863" i="18"/>
  <c r="R316" i="18"/>
  <c r="Y880" i="14"/>
  <c r="O147" i="21"/>
  <c r="R580" i="18"/>
  <c r="P814" i="18"/>
  <c r="Y878" i="18"/>
  <c r="T546" i="18"/>
  <c r="T558" i="18"/>
  <c r="T814" i="18"/>
  <c r="Y879" i="14"/>
  <c r="N569" i="17"/>
  <c r="Y359" i="17"/>
  <c r="Y45" i="18"/>
  <c r="J837" i="18"/>
  <c r="Y615" i="18"/>
  <c r="Y849" i="18"/>
  <c r="S593" i="18"/>
  <c r="N879" i="18"/>
  <c r="Y524" i="17"/>
  <c r="L588" i="17"/>
  <c r="Y304" i="18"/>
  <c r="U355" i="18"/>
  <c r="V30" i="18"/>
  <c r="P580" i="18"/>
  <c r="X50" i="19"/>
  <c r="P294" i="18"/>
  <c r="L852" i="18"/>
  <c r="Y876" i="18"/>
  <c r="Y56" i="13"/>
  <c r="Y313" i="18"/>
  <c r="I100" i="19"/>
  <c r="X100" i="19"/>
  <c r="X22" i="19"/>
  <c r="Y80" i="18"/>
  <c r="J518" i="17"/>
  <c r="Y518" i="17"/>
  <c r="Y350" i="17"/>
  <c r="L135" i="21"/>
  <c r="S814" i="18"/>
  <c r="J573" i="17"/>
  <c r="L879" i="18"/>
  <c r="U879" i="18"/>
  <c r="P329" i="18"/>
  <c r="Y26" i="13"/>
  <c r="Y815" i="18"/>
  <c r="Y520" i="17"/>
  <c r="R91" i="18"/>
  <c r="Y887" i="13"/>
  <c r="Y567" i="18"/>
  <c r="K147" i="21"/>
  <c r="T580" i="18"/>
  <c r="Y593" i="17"/>
  <c r="Y317" i="17"/>
  <c r="Y836" i="13"/>
  <c r="X76" i="19"/>
  <c r="T593" i="18"/>
  <c r="Y60" i="17"/>
  <c r="Y569" i="18"/>
  <c r="T613" i="17"/>
  <c r="J806" i="18"/>
  <c r="V652" i="17"/>
  <c r="R519" i="17"/>
  <c r="P522" i="17"/>
  <c r="X65" i="18"/>
  <c r="X848" i="18"/>
  <c r="P645" i="17"/>
  <c r="W853" i="13"/>
  <c r="W52" i="13"/>
  <c r="Y324" i="18"/>
  <c r="W323" i="13"/>
  <c r="W847" i="13"/>
  <c r="L806" i="18"/>
  <c r="S652" i="17"/>
  <c r="K519" i="17"/>
  <c r="P590" i="17"/>
  <c r="T645" i="17"/>
  <c r="J102" i="19"/>
  <c r="J99" i="19"/>
  <c r="Y214" i="17"/>
  <c r="X853" i="13"/>
  <c r="X52" i="13"/>
  <c r="R546" i="18"/>
  <c r="R808" i="18"/>
  <c r="Y820" i="18"/>
  <c r="Y45" i="17"/>
  <c r="Y405" i="17"/>
  <c r="V587" i="17"/>
  <c r="Y886" i="13"/>
  <c r="Y807" i="18"/>
  <c r="U645" i="17"/>
  <c r="X573" i="17"/>
  <c r="M865" i="18"/>
  <c r="X73" i="15"/>
  <c r="Y422" i="17"/>
  <c r="K613" i="17"/>
  <c r="J587" i="17"/>
  <c r="T637" i="17"/>
  <c r="M848" i="18"/>
  <c r="W99" i="19"/>
  <c r="W24" i="19"/>
  <c r="W102" i="19"/>
  <c r="W581" i="17"/>
  <c r="S613" i="17"/>
  <c r="R613" i="17"/>
  <c r="J826" i="18"/>
  <c r="Y14" i="18"/>
  <c r="N806" i="18"/>
  <c r="U573" i="17"/>
  <c r="W320" i="17"/>
  <c r="W652" i="17"/>
  <c r="Q652" i="17"/>
  <c r="W890" i="13"/>
  <c r="W91" i="13"/>
  <c r="W199" i="17"/>
  <c r="W519" i="17"/>
  <c r="W221" i="17"/>
  <c r="W542" i="17"/>
  <c r="W865" i="18"/>
  <c r="W879" i="18"/>
  <c r="K879" i="18"/>
  <c r="S587" i="17"/>
  <c r="K587" i="17"/>
  <c r="W637" i="17"/>
  <c r="S637" i="17"/>
  <c r="X316" i="18"/>
  <c r="X829" i="18"/>
  <c r="R65" i="18"/>
  <c r="R848" i="18"/>
  <c r="S848" i="18"/>
  <c r="S65" i="18"/>
  <c r="X221" i="17"/>
  <c r="N645" i="17"/>
  <c r="W145" i="17"/>
  <c r="W645" i="17"/>
  <c r="Y337" i="18"/>
  <c r="L99" i="19"/>
  <c r="L102" i="19"/>
  <c r="M99" i="19"/>
  <c r="M102" i="19"/>
  <c r="O30" i="18"/>
  <c r="X23" i="19"/>
  <c r="Y525" i="17"/>
  <c r="L863" i="18"/>
  <c r="P863" i="18"/>
  <c r="P91" i="18"/>
  <c r="E30" i="23"/>
  <c r="X541" i="17"/>
  <c r="P546" i="18"/>
  <c r="P808" i="18"/>
  <c r="T355" i="18"/>
  <c r="Y255" i="17"/>
  <c r="R147" i="21"/>
  <c r="W301" i="13"/>
  <c r="W835" i="13"/>
  <c r="Y873" i="18"/>
  <c r="W541" i="17"/>
  <c r="P593" i="18"/>
  <c r="X73" i="19"/>
  <c r="Y100" i="17"/>
  <c r="X808" i="18"/>
  <c r="M806" i="18"/>
  <c r="R587" i="17"/>
  <c r="O637" i="17"/>
  <c r="Y262" i="17"/>
  <c r="V156" i="15"/>
  <c r="X18" i="18"/>
  <c r="X810" i="18"/>
  <c r="X806" i="18"/>
  <c r="N652" i="17"/>
  <c r="T519" i="17"/>
  <c r="N587" i="17"/>
  <c r="V637" i="17"/>
  <c r="Y18" i="17"/>
  <c r="Y39" i="14"/>
  <c r="X21" i="19"/>
  <c r="K863" i="18"/>
  <c r="R591" i="17"/>
  <c r="N147" i="21"/>
  <c r="Y88" i="17"/>
  <c r="U640" i="17"/>
  <c r="X30" i="18"/>
  <c r="Y198" i="17"/>
  <c r="N613" i="17"/>
  <c r="T18" i="18"/>
  <c r="T806" i="18"/>
  <c r="X652" i="17"/>
  <c r="X320" i="17"/>
  <c r="M879" i="18"/>
  <c r="W587" i="17"/>
  <c r="W103" i="17"/>
  <c r="U637" i="17"/>
  <c r="O855" i="18"/>
  <c r="P24" i="19"/>
  <c r="P102" i="19"/>
  <c r="P99" i="19"/>
  <c r="T329" i="18"/>
  <c r="T863" i="18"/>
  <c r="T91" i="18"/>
  <c r="Y40" i="13"/>
  <c r="Y901" i="13"/>
  <c r="Y854" i="18"/>
  <c r="V546" i="18"/>
  <c r="U316" i="18"/>
  <c r="P587" i="17"/>
  <c r="L637" i="17"/>
  <c r="Y301" i="18"/>
  <c r="K848" i="18"/>
  <c r="J645" i="17"/>
  <c r="V91" i="18"/>
  <c r="Y47" i="17"/>
  <c r="Y662" i="17"/>
  <c r="Y878" i="14"/>
  <c r="Y870" i="14"/>
  <c r="P640" i="17"/>
  <c r="V640" i="17"/>
  <c r="Y437" i="17"/>
  <c r="P613" i="17"/>
  <c r="W18" i="18"/>
  <c r="W806" i="18"/>
  <c r="O806" i="18"/>
  <c r="O18" i="18"/>
  <c r="O810" i="18"/>
  <c r="W154" i="15"/>
  <c r="K652" i="17"/>
  <c r="T652" i="17"/>
  <c r="L519" i="17"/>
  <c r="O519" i="17"/>
  <c r="Q879" i="18"/>
  <c r="O879" i="18"/>
  <c r="T619" i="18"/>
  <c r="Y619" i="18"/>
  <c r="L829" i="18"/>
  <c r="O587" i="17"/>
  <c r="M587" i="17"/>
  <c r="Y301" i="17"/>
  <c r="R637" i="17"/>
  <c r="W522" i="17"/>
  <c r="W31" i="17"/>
  <c r="Y607" i="13"/>
  <c r="L826" i="18"/>
  <c r="O848" i="18"/>
  <c r="O65" i="18"/>
  <c r="J848" i="18"/>
  <c r="O645" i="17"/>
  <c r="V649" i="17"/>
  <c r="V645" i="17"/>
  <c r="N99" i="19"/>
  <c r="N24" i="19"/>
  <c r="N102" i="19"/>
  <c r="K99" i="19"/>
  <c r="K102" i="19"/>
  <c r="X101" i="19"/>
  <c r="Y189" i="17"/>
  <c r="W863" i="18"/>
  <c r="W91" i="18"/>
  <c r="Y332" i="17"/>
  <c r="Y641" i="17"/>
  <c r="Y871" i="18"/>
  <c r="X329" i="18"/>
  <c r="Q147" i="21"/>
  <c r="U591" i="17"/>
  <c r="Y293" i="13"/>
  <c r="Y562" i="18"/>
  <c r="W816" i="18"/>
  <c r="V294" i="18"/>
  <c r="M637" i="17"/>
  <c r="Y894" i="13"/>
  <c r="W156" i="15"/>
  <c r="Q573" i="17"/>
  <c r="W65" i="13"/>
  <c r="W869" i="13"/>
  <c r="W878" i="13"/>
  <c r="J640" i="17"/>
  <c r="Q613" i="17"/>
  <c r="Y28" i="17"/>
  <c r="O652" i="17"/>
  <c r="Y59" i="18"/>
  <c r="X637" i="17"/>
  <c r="K829" i="18"/>
  <c r="U848" i="18"/>
  <c r="U65" i="18"/>
  <c r="R24" i="19"/>
  <c r="R102" i="19"/>
  <c r="R99" i="19"/>
  <c r="V563" i="17"/>
  <c r="X640" i="17"/>
  <c r="W271" i="17"/>
  <c r="Y353" i="18"/>
  <c r="L613" i="17"/>
  <c r="O573" i="17"/>
  <c r="L587" i="17"/>
  <c r="N637" i="17"/>
  <c r="V65" i="18"/>
  <c r="V848" i="18"/>
  <c r="R593" i="18"/>
  <c r="R645" i="17"/>
  <c r="Y428" i="17"/>
  <c r="Y871" i="13"/>
  <c r="Y137" i="17"/>
  <c r="O355" i="18"/>
  <c r="Y292" i="18"/>
  <c r="Y109" i="17"/>
  <c r="V806" i="18"/>
  <c r="V18" i="18"/>
  <c r="P519" i="17"/>
  <c r="Y206" i="17"/>
  <c r="W848" i="18"/>
  <c r="W65" i="18"/>
  <c r="W834" i="14"/>
  <c r="W52" i="14"/>
  <c r="U18" i="18"/>
  <c r="U806" i="18"/>
  <c r="M652" i="17"/>
  <c r="U519" i="17"/>
  <c r="X522" i="17"/>
  <c r="X31" i="17"/>
  <c r="M645" i="17"/>
  <c r="X834" i="14"/>
  <c r="X847" i="14"/>
  <c r="X52" i="14"/>
  <c r="T24" i="19"/>
  <c r="T102" i="19"/>
  <c r="T99" i="19"/>
  <c r="J591" i="17"/>
  <c r="J147" i="21"/>
  <c r="M591" i="17"/>
  <c r="Y529" i="17"/>
  <c r="V613" i="17"/>
  <c r="U613" i="17"/>
  <c r="Y591" i="18"/>
  <c r="P18" i="18"/>
  <c r="P806" i="18"/>
  <c r="Q18" i="18"/>
  <c r="Q806" i="18"/>
  <c r="R652" i="17"/>
  <c r="J652" i="17"/>
  <c r="V588" i="17"/>
  <c r="M519" i="17"/>
  <c r="N519" i="17"/>
  <c r="N591" i="17"/>
  <c r="J879" i="18"/>
  <c r="Y87" i="18"/>
  <c r="Y97" i="17"/>
  <c r="U587" i="17"/>
  <c r="Y83" i="17"/>
  <c r="J637" i="17"/>
  <c r="Y598" i="17"/>
  <c r="M522" i="17"/>
  <c r="S30" i="18"/>
  <c r="Y56" i="18"/>
  <c r="Q848" i="18"/>
  <c r="Q65" i="18"/>
  <c r="W30" i="18"/>
  <c r="S645" i="17"/>
  <c r="Q645" i="17"/>
  <c r="R329" i="18"/>
  <c r="O24" i="19"/>
  <c r="O102" i="19"/>
  <c r="O99" i="19"/>
  <c r="V24" i="19"/>
  <c r="V102" i="19"/>
  <c r="V99" i="19"/>
  <c r="T829" i="18"/>
  <c r="R863" i="18"/>
  <c r="O91" i="18"/>
  <c r="O863" i="18"/>
  <c r="Q808" i="18"/>
  <c r="Q546" i="18"/>
  <c r="Y335" i="18"/>
  <c r="Q355" i="18"/>
  <c r="X301" i="13"/>
  <c r="X835" i="13"/>
  <c r="P573" i="17"/>
  <c r="T52" i="18"/>
  <c r="Y67" i="17"/>
  <c r="O329" i="18"/>
  <c r="Y612" i="17"/>
  <c r="Y305" i="13"/>
  <c r="X869" i="13"/>
  <c r="X878" i="13"/>
  <c r="X65" i="13"/>
  <c r="X593" i="18"/>
  <c r="K640" i="17"/>
  <c r="O294" i="18"/>
  <c r="Y27" i="18"/>
  <c r="X199" i="17"/>
  <c r="X519" i="17"/>
  <c r="Q587" i="17"/>
  <c r="Y38" i="18"/>
  <c r="L645" i="17"/>
  <c r="U24" i="19"/>
  <c r="U102" i="19"/>
  <c r="U99" i="19"/>
  <c r="S863" i="18"/>
  <c r="S91" i="18"/>
  <c r="R355" i="18"/>
  <c r="O613" i="17"/>
  <c r="Y532" i="17"/>
  <c r="Y288" i="18"/>
  <c r="L848" i="18"/>
  <c r="Y26" i="17"/>
  <c r="U580" i="18"/>
  <c r="U826" i="18"/>
  <c r="Y461" i="17"/>
  <c r="Y361" i="17"/>
  <c r="L640" i="17"/>
  <c r="Y653" i="17"/>
  <c r="Y531" i="17"/>
  <c r="U652" i="17"/>
  <c r="Y77" i="13"/>
  <c r="J519" i="17"/>
  <c r="T879" i="18"/>
  <c r="V522" i="17"/>
  <c r="T65" i="18"/>
  <c r="T848" i="18"/>
  <c r="R294" i="18"/>
  <c r="Y62" i="17"/>
  <c r="X645" i="17"/>
  <c r="X145" i="17"/>
  <c r="Y530" i="17"/>
  <c r="Q99" i="19"/>
  <c r="Q24" i="19"/>
  <c r="Q102" i="19"/>
  <c r="Y71" i="18"/>
  <c r="Y544" i="18"/>
  <c r="P355" i="18"/>
  <c r="X47" i="19"/>
  <c r="Y534" i="17"/>
  <c r="Y572" i="13"/>
  <c r="K806" i="18"/>
  <c r="L652" i="17"/>
  <c r="X890" i="13"/>
  <c r="X91" i="13"/>
  <c r="S519" i="17"/>
  <c r="E108" i="21"/>
  <c r="X155" i="15"/>
  <c r="Y48" i="17"/>
  <c r="O591" i="17"/>
  <c r="X294" i="18"/>
  <c r="P581" i="17"/>
  <c r="L147" i="21"/>
  <c r="P826" i="18"/>
  <c r="Y881" i="18"/>
  <c r="U294" i="18"/>
  <c r="J613" i="17"/>
  <c r="M613" i="17"/>
  <c r="Y73" i="17"/>
  <c r="R806" i="18"/>
  <c r="R18" i="18"/>
  <c r="S18" i="18"/>
  <c r="S810" i="18"/>
  <c r="S806" i="18"/>
  <c r="V154" i="15"/>
  <c r="P652" i="17"/>
  <c r="Y316" i="17"/>
  <c r="P30" i="18"/>
  <c r="Y420" i="17"/>
  <c r="Q519" i="17"/>
  <c r="V519" i="17"/>
  <c r="P879" i="18"/>
  <c r="V879" i="18"/>
  <c r="T587" i="17"/>
  <c r="X587" i="17"/>
  <c r="X103" i="17"/>
  <c r="K637" i="17"/>
  <c r="P637" i="17"/>
  <c r="J522" i="17"/>
  <c r="Y533" i="17"/>
  <c r="N848" i="18"/>
  <c r="P65" i="18"/>
  <c r="P848" i="18"/>
  <c r="K645" i="17"/>
  <c r="Y141" i="17"/>
  <c r="Y210" i="17"/>
  <c r="X247" i="17"/>
  <c r="I122" i="17"/>
  <c r="S24" i="19"/>
  <c r="S102" i="19"/>
  <c r="S99" i="19"/>
  <c r="I102" i="19"/>
  <c r="I99" i="19"/>
  <c r="Y19" i="17"/>
  <c r="Q863" i="18"/>
  <c r="Q91" i="18"/>
  <c r="X863" i="18"/>
  <c r="X91" i="18"/>
  <c r="Y343" i="18"/>
  <c r="L808" i="18"/>
  <c r="K808" i="18"/>
  <c r="V355" i="18"/>
  <c r="R52" i="18"/>
  <c r="Y71" i="17"/>
  <c r="U91" i="18"/>
  <c r="Y245" i="17"/>
  <c r="W329" i="18"/>
  <c r="W852" i="18"/>
  <c r="J852" i="18"/>
  <c r="X323" i="13"/>
  <c r="X847" i="13"/>
  <c r="M826" i="18"/>
  <c r="Q30" i="18"/>
  <c r="T640" i="17"/>
  <c r="Y27" i="20"/>
  <c r="Y629" i="17"/>
  <c r="L639" i="17"/>
  <c r="Y647" i="17"/>
  <c r="N639" i="17"/>
  <c r="O639" i="17"/>
  <c r="S639" i="17"/>
  <c r="Y471" i="17"/>
  <c r="Y474" i="17"/>
  <c r="Y836" i="18"/>
  <c r="W639" i="17"/>
  <c r="V639" i="17"/>
  <c r="Y28" i="20"/>
  <c r="P649" i="17"/>
  <c r="Y827" i="18"/>
  <c r="Y627" i="17"/>
  <c r="Y568" i="17"/>
  <c r="Y852" i="13"/>
  <c r="Y863" i="13"/>
  <c r="Y817" i="18"/>
  <c r="Y821" i="14"/>
  <c r="Y840" i="18"/>
  <c r="Y831" i="14"/>
  <c r="Y831" i="18"/>
  <c r="X169" i="15"/>
  <c r="Y874" i="13"/>
  <c r="Y560" i="14"/>
  <c r="Y883" i="13"/>
  <c r="Y855" i="13"/>
  <c r="X649" i="17"/>
  <c r="Y822" i="14"/>
  <c r="Y856" i="13"/>
  <c r="Y874" i="18"/>
  <c r="Y844" i="14"/>
  <c r="Y893" i="13"/>
  <c r="Y849" i="13"/>
  <c r="Y845" i="14"/>
  <c r="Y595" i="17"/>
  <c r="Y567" i="17"/>
  <c r="Y592" i="17"/>
  <c r="Y858" i="13"/>
  <c r="Y837" i="13"/>
  <c r="Y850" i="13"/>
  <c r="Y601" i="17"/>
  <c r="Y848" i="13"/>
  <c r="Y861" i="13"/>
  <c r="Y833" i="18"/>
  <c r="Y604" i="17"/>
  <c r="Y638" i="17"/>
  <c r="Y850" i="18"/>
  <c r="Y579" i="17"/>
  <c r="Y605" i="17"/>
  <c r="Y840" i="13"/>
  <c r="Y859" i="13"/>
  <c r="Y875" i="13"/>
  <c r="Y819" i="18"/>
  <c r="Y841" i="14"/>
  <c r="Y872" i="13"/>
  <c r="Y875" i="14"/>
  <c r="Y571" i="17"/>
  <c r="Y860" i="13"/>
  <c r="Y837" i="14"/>
  <c r="Y829" i="14"/>
  <c r="Y851" i="13"/>
  <c r="Y596" i="17"/>
  <c r="Y872" i="18"/>
  <c r="Y580" i="17"/>
  <c r="Y833" i="14"/>
  <c r="Y594" i="17"/>
  <c r="Y851" i="18"/>
  <c r="Y839" i="13"/>
  <c r="Y575" i="17"/>
  <c r="Y590" i="17"/>
  <c r="Y867" i="14"/>
  <c r="Y876" i="13"/>
  <c r="Y566" i="17"/>
  <c r="Y823" i="14"/>
  <c r="Y602" i="17"/>
  <c r="Y837" i="18"/>
  <c r="M99" i="21"/>
  <c r="Y864" i="18"/>
  <c r="Y841" i="13"/>
  <c r="Y869" i="14"/>
  <c r="Y835" i="18"/>
  <c r="Y851" i="14"/>
  <c r="Y857" i="13"/>
  <c r="Y835" i="14"/>
  <c r="Y871" i="14"/>
  <c r="Y892" i="13"/>
  <c r="M649" i="17"/>
  <c r="K649" i="17"/>
  <c r="M656" i="17"/>
  <c r="J656" i="17"/>
  <c r="O649" i="17"/>
  <c r="T649" i="17"/>
  <c r="X656" i="17"/>
  <c r="Q639" i="17"/>
  <c r="X639" i="17"/>
  <c r="Y655" i="17"/>
  <c r="S642" i="17"/>
  <c r="O642" i="17"/>
  <c r="S649" i="17"/>
  <c r="X306" i="17"/>
  <c r="X642" i="17"/>
  <c r="Y303" i="17"/>
  <c r="M639" i="17"/>
  <c r="W649" i="17"/>
  <c r="N649" i="17"/>
  <c r="K642" i="17"/>
  <c r="N642" i="17"/>
  <c r="Y669" i="17"/>
  <c r="U649" i="17"/>
  <c r="K639" i="17"/>
  <c r="Y488" i="17"/>
  <c r="S656" i="17"/>
  <c r="T656" i="17"/>
  <c r="L649" i="17"/>
  <c r="L656" i="17"/>
  <c r="P639" i="17"/>
  <c r="R656" i="17"/>
  <c r="R639" i="17"/>
  <c r="Y481" i="17"/>
  <c r="Q649" i="17"/>
  <c r="Y135" i="17"/>
  <c r="U639" i="17"/>
  <c r="T642" i="17"/>
  <c r="R649" i="17"/>
  <c r="J642" i="17"/>
  <c r="Y589" i="17"/>
  <c r="V642" i="17"/>
  <c r="J639" i="17"/>
  <c r="Y617" i="17"/>
  <c r="Y603" i="17"/>
  <c r="L583" i="17"/>
  <c r="M583" i="17"/>
  <c r="J563" i="17"/>
  <c r="Q583" i="17"/>
  <c r="R583" i="17"/>
  <c r="O583" i="17"/>
  <c r="W79" i="17"/>
  <c r="W583" i="17"/>
  <c r="X79" i="17"/>
  <c r="X583" i="17"/>
  <c r="Y565" i="17"/>
  <c r="N583" i="17"/>
  <c r="Y564" i="17"/>
  <c r="Y562" i="17"/>
  <c r="T583" i="17"/>
  <c r="P583" i="17"/>
  <c r="S583" i="17"/>
  <c r="Y59" i="17"/>
  <c r="K563" i="17"/>
  <c r="U583" i="17"/>
  <c r="Y577" i="17"/>
  <c r="Y572" i="17"/>
  <c r="X457" i="17"/>
  <c r="W53" i="17"/>
  <c r="W557" i="17"/>
  <c r="Y44" i="17"/>
  <c r="G16" i="24"/>
  <c r="L114" i="8"/>
  <c r="I450" i="17"/>
  <c r="X53" i="17"/>
  <c r="X557" i="17"/>
  <c r="N99" i="21"/>
  <c r="K124" i="8"/>
  <c r="I292" i="17"/>
  <c r="X292" i="17"/>
  <c r="K112" i="8"/>
  <c r="I280" i="17"/>
  <c r="K121" i="8"/>
  <c r="I289" i="17"/>
  <c r="X289" i="17"/>
  <c r="L112" i="8"/>
  <c r="I448" i="17"/>
  <c r="W447" i="17"/>
  <c r="L126" i="8"/>
  <c r="I462" i="17"/>
  <c r="W462" i="17"/>
  <c r="L124" i="8"/>
  <c r="I460" i="17"/>
  <c r="W460" i="17"/>
  <c r="L122" i="8"/>
  <c r="I458" i="17"/>
  <c r="X458" i="17"/>
  <c r="L99" i="21"/>
  <c r="R99" i="21"/>
  <c r="Y891" i="13"/>
  <c r="V822" i="18"/>
  <c r="N883" i="18"/>
  <c r="O99" i="21"/>
  <c r="W847" i="14"/>
  <c r="Y832" i="14"/>
  <c r="Y820" i="14"/>
  <c r="W810" i="18"/>
  <c r="Y857" i="14"/>
  <c r="Y838" i="14"/>
  <c r="I99" i="21"/>
  <c r="P99" i="21"/>
  <c r="Y582" i="14"/>
  <c r="T810" i="18"/>
  <c r="Q656" i="17"/>
  <c r="J99" i="21"/>
  <c r="H99" i="21"/>
  <c r="W822" i="18"/>
  <c r="K114" i="8"/>
  <c r="I282" i="17"/>
  <c r="X282" i="17"/>
  <c r="L111" i="21"/>
  <c r="O111" i="21"/>
  <c r="K656" i="17"/>
  <c r="H111" i="21"/>
  <c r="R111" i="21"/>
  <c r="O656" i="17"/>
  <c r="K126" i="8"/>
  <c r="I294" i="17"/>
  <c r="W294" i="17"/>
  <c r="Y868" i="14"/>
  <c r="Y819" i="14"/>
  <c r="I111" i="21"/>
  <c r="K857" i="18"/>
  <c r="E43" i="23"/>
  <c r="Y870" i="13"/>
  <c r="Y840" i="14"/>
  <c r="L857" i="18"/>
  <c r="Y896" i="13"/>
  <c r="Y899" i="13"/>
  <c r="Y295" i="14"/>
  <c r="J111" i="21"/>
  <c r="G99" i="21"/>
  <c r="R883" i="18"/>
  <c r="W844" i="18"/>
  <c r="Y654" i="17"/>
  <c r="P111" i="21"/>
  <c r="Y856" i="14"/>
  <c r="Y356" i="14"/>
  <c r="O844" i="18"/>
  <c r="Y65" i="14"/>
  <c r="P656" i="17"/>
  <c r="X843" i="13"/>
  <c r="S822" i="18"/>
  <c r="X447" i="17"/>
  <c r="V656" i="17"/>
  <c r="Y882" i="13"/>
  <c r="Y830" i="18"/>
  <c r="K844" i="18"/>
  <c r="X883" i="18"/>
  <c r="M111" i="21"/>
  <c r="Y633" i="13"/>
  <c r="L822" i="18"/>
  <c r="Q111" i="21"/>
  <c r="K583" i="17"/>
  <c r="K111" i="21"/>
  <c r="K99" i="21"/>
  <c r="Y889" i="13"/>
  <c r="Y317" i="14"/>
  <c r="W883" i="18"/>
  <c r="Y152" i="17"/>
  <c r="W656" i="17"/>
  <c r="Y818" i="14"/>
  <c r="W642" i="17"/>
  <c r="Y872" i="14"/>
  <c r="P857" i="18"/>
  <c r="U822" i="18"/>
  <c r="Y91" i="14"/>
  <c r="Y330" i="14"/>
  <c r="Y854" i="14"/>
  <c r="G111" i="21"/>
  <c r="N656" i="17"/>
  <c r="M642" i="17"/>
  <c r="X279" i="17"/>
  <c r="Y853" i="14"/>
  <c r="Y30" i="14"/>
  <c r="P844" i="18"/>
  <c r="Y621" i="14"/>
  <c r="J883" i="18"/>
  <c r="Q99" i="21"/>
  <c r="Y877" i="14"/>
  <c r="U656" i="17"/>
  <c r="Y336" i="13"/>
  <c r="X886" i="14"/>
  <c r="L844" i="18"/>
  <c r="Y865" i="18"/>
  <c r="Y362" i="13"/>
  <c r="Y594" i="13"/>
  <c r="W860" i="14"/>
  <c r="S844" i="18"/>
  <c r="U857" i="18"/>
  <c r="E28" i="23"/>
  <c r="J111" i="8"/>
  <c r="Y817" i="14"/>
  <c r="Q857" i="18"/>
  <c r="Y816" i="18"/>
  <c r="Y838" i="13"/>
  <c r="N822" i="18"/>
  <c r="X860" i="14"/>
  <c r="Y569" i="17"/>
  <c r="Y865" i="14"/>
  <c r="P822" i="18"/>
  <c r="N111" i="21"/>
  <c r="Y884" i="13"/>
  <c r="Q642" i="17"/>
  <c r="W843" i="13"/>
  <c r="Y415" i="17"/>
  <c r="Y595" i="14"/>
  <c r="M822" i="18"/>
  <c r="Y65" i="18"/>
  <c r="W535" i="17"/>
  <c r="M883" i="18"/>
  <c r="Q844" i="18"/>
  <c r="Y581" i="17"/>
  <c r="Y814" i="18"/>
  <c r="X607" i="17"/>
  <c r="P810" i="18"/>
  <c r="U883" i="18"/>
  <c r="Y30" i="13"/>
  <c r="Y558" i="18"/>
  <c r="Y808" i="18"/>
  <c r="K822" i="18"/>
  <c r="X904" i="13"/>
  <c r="R822" i="18"/>
  <c r="T844" i="18"/>
  <c r="V857" i="18"/>
  <c r="Y573" i="17"/>
  <c r="Y588" i="17"/>
  <c r="Y855" i="14"/>
  <c r="V810" i="18"/>
  <c r="Q822" i="18"/>
  <c r="E123" i="21"/>
  <c r="Q124" i="21"/>
  <c r="N857" i="18"/>
  <c r="U810" i="18"/>
  <c r="R844" i="18"/>
  <c r="X24" i="19"/>
  <c r="R642" i="17"/>
  <c r="X844" i="18"/>
  <c r="Y853" i="13"/>
  <c r="Y852" i="18"/>
  <c r="V844" i="18"/>
  <c r="X290" i="17"/>
  <c r="W290" i="17"/>
  <c r="L642" i="17"/>
  <c r="Y580" i="18"/>
  <c r="S883" i="18"/>
  <c r="Y829" i="18"/>
  <c r="Y91" i="13"/>
  <c r="U844" i="18"/>
  <c r="K607" i="17"/>
  <c r="E147" i="21"/>
  <c r="M148" i="21"/>
  <c r="Y316" i="18"/>
  <c r="Y65" i="13"/>
  <c r="T883" i="18"/>
  <c r="Y855" i="18"/>
  <c r="N607" i="17"/>
  <c r="V607" i="17"/>
  <c r="Y247" i="17"/>
  <c r="J822" i="18"/>
  <c r="Y271" i="17"/>
  <c r="W904" i="13"/>
  <c r="Y613" i="17"/>
  <c r="Y863" i="18"/>
  <c r="L607" i="17"/>
  <c r="N844" i="18"/>
  <c r="Y52" i="14"/>
  <c r="R607" i="17"/>
  <c r="S857" i="18"/>
  <c r="T822" i="18"/>
  <c r="X112" i="17"/>
  <c r="W112" i="17"/>
  <c r="Y869" i="13"/>
  <c r="Y52" i="13"/>
  <c r="Y847" i="13"/>
  <c r="R857" i="18"/>
  <c r="Y323" i="13"/>
  <c r="J607" i="17"/>
  <c r="Y103" i="17"/>
  <c r="X99" i="19"/>
  <c r="Y199" i="17"/>
  <c r="Y652" i="17"/>
  <c r="Y52" i="18"/>
  <c r="Y587" i="17"/>
  <c r="X102" i="19"/>
  <c r="O109" i="21"/>
  <c r="J109" i="21"/>
  <c r="F109" i="21"/>
  <c r="L109" i="21"/>
  <c r="Q109" i="21"/>
  <c r="H109" i="21"/>
  <c r="N109" i="21"/>
  <c r="M109" i="21"/>
  <c r="P109" i="21"/>
  <c r="I109" i="21"/>
  <c r="R109" i="21"/>
  <c r="K109" i="21"/>
  <c r="G109" i="21"/>
  <c r="K810" i="18"/>
  <c r="Y519" i="17"/>
  <c r="Q810" i="18"/>
  <c r="X535" i="17"/>
  <c r="W857" i="18"/>
  <c r="Y640" i="17"/>
  <c r="Y355" i="18"/>
  <c r="P642" i="17"/>
  <c r="U642" i="17"/>
  <c r="M810" i="18"/>
  <c r="L883" i="18"/>
  <c r="P883" i="18"/>
  <c r="O822" i="18"/>
  <c r="N810" i="18"/>
  <c r="M844" i="18"/>
  <c r="F31" i="23"/>
  <c r="G31" i="23"/>
  <c r="H31" i="23"/>
  <c r="Y879" i="18"/>
  <c r="Y835" i="13"/>
  <c r="Y637" i="17"/>
  <c r="X114" i="17"/>
  <c r="W114" i="17"/>
  <c r="X822" i="18"/>
  <c r="F99" i="21"/>
  <c r="X865" i="13"/>
  <c r="J583" i="17"/>
  <c r="U607" i="17"/>
  <c r="Y591" i="17"/>
  <c r="W607" i="17"/>
  <c r="W865" i="13"/>
  <c r="X154" i="15"/>
  <c r="Y848" i="18"/>
  <c r="X126" i="17"/>
  <c r="W126" i="17"/>
  <c r="Y806" i="18"/>
  <c r="Y834" i="14"/>
  <c r="Y890" i="13"/>
  <c r="J810" i="18"/>
  <c r="Y18" i="18"/>
  <c r="E135" i="21"/>
  <c r="Y546" i="18"/>
  <c r="Q883" i="18"/>
  <c r="T607" i="17"/>
  <c r="Y221" i="17"/>
  <c r="X156" i="15"/>
  <c r="J844" i="18"/>
  <c r="T857" i="18"/>
  <c r="O883" i="18"/>
  <c r="Y294" i="18"/>
  <c r="F111" i="21"/>
  <c r="M607" i="17"/>
  <c r="V883" i="18"/>
  <c r="P607" i="17"/>
  <c r="Y826" i="18"/>
  <c r="M857" i="18"/>
  <c r="Y645" i="17"/>
  <c r="W121" i="17"/>
  <c r="X121" i="17"/>
  <c r="Y301" i="13"/>
  <c r="W124" i="17"/>
  <c r="X124" i="17"/>
  <c r="O857" i="18"/>
  <c r="Y320" i="17"/>
  <c r="X857" i="18"/>
  <c r="K883" i="18"/>
  <c r="Y329" i="18"/>
  <c r="W122" i="17"/>
  <c r="X122" i="17"/>
  <c r="Y522" i="17"/>
  <c r="R810" i="18"/>
  <c r="Y31" i="17"/>
  <c r="Y593" i="18"/>
  <c r="Y91" i="18"/>
  <c r="Q607" i="17"/>
  <c r="Y439" i="17"/>
  <c r="V583" i="17"/>
  <c r="J857" i="18"/>
  <c r="O607" i="17"/>
  <c r="J649" i="17"/>
  <c r="Y145" i="17"/>
  <c r="Y30" i="18"/>
  <c r="S607" i="17"/>
  <c r="L810" i="18"/>
  <c r="Y306" i="17"/>
  <c r="Y138" i="17"/>
  <c r="Y649" i="17"/>
  <c r="Y639" i="17"/>
  <c r="Y563" i="17"/>
  <c r="Y79" i="17"/>
  <c r="X462" i="17"/>
  <c r="Y53" i="17"/>
  <c r="M112" i="8"/>
  <c r="X460" i="17"/>
  <c r="X628" i="17"/>
  <c r="W292" i="17"/>
  <c r="W628" i="17"/>
  <c r="X450" i="17"/>
  <c r="X618" i="17"/>
  <c r="X294" i="17"/>
  <c r="W450" i="17"/>
  <c r="X448" i="17"/>
  <c r="M126" i="8"/>
  <c r="M124" i="8"/>
  <c r="M121" i="8"/>
  <c r="W448" i="17"/>
  <c r="W289" i="17"/>
  <c r="W625" i="17"/>
  <c r="M122" i="8"/>
  <c r="W282" i="17"/>
  <c r="W458" i="17"/>
  <c r="W626" i="17"/>
  <c r="G39" i="23"/>
  <c r="H39" i="23"/>
  <c r="M114" i="8"/>
  <c r="Y825" i="14"/>
  <c r="O48" i="21"/>
  <c r="F48" i="21"/>
  <c r="K48" i="21"/>
  <c r="L48" i="21"/>
  <c r="Q48" i="21"/>
  <c r="Y847" i="14"/>
  <c r="E99" i="21"/>
  <c r="J100" i="21"/>
  <c r="G48" i="21"/>
  <c r="P48" i="21"/>
  <c r="J48" i="21"/>
  <c r="Y656" i="17"/>
  <c r="Y886" i="14"/>
  <c r="M124" i="21"/>
  <c r="H48" i="21"/>
  <c r="Y447" i="17"/>
  <c r="M48" i="21"/>
  <c r="E111" i="21"/>
  <c r="J112" i="21"/>
  <c r="N48" i="21"/>
  <c r="X626" i="17"/>
  <c r="Y843" i="13"/>
  <c r="Y860" i="14"/>
  <c r="R48" i="21"/>
  <c r="G148" i="21"/>
  <c r="H124" i="21"/>
  <c r="P124" i="21"/>
  <c r="K124" i="21"/>
  <c r="O124" i="21"/>
  <c r="G124" i="21"/>
  <c r="R124" i="21"/>
  <c r="N124" i="21"/>
  <c r="Y878" i="13"/>
  <c r="Q148" i="21"/>
  <c r="F39" i="23"/>
  <c r="I111" i="17"/>
  <c r="M111" i="8"/>
  <c r="I48" i="21"/>
  <c r="J148" i="21"/>
  <c r="F124" i="21"/>
  <c r="Y865" i="13"/>
  <c r="R148" i="21"/>
  <c r="O148" i="21"/>
  <c r="L148" i="21"/>
  <c r="P148" i="21"/>
  <c r="Y883" i="18"/>
  <c r="Y904" i="13"/>
  <c r="L124" i="21"/>
  <c r="J124" i="21"/>
  <c r="F148" i="21"/>
  <c r="K148" i="21"/>
  <c r="N148" i="21"/>
  <c r="H148" i="21"/>
  <c r="I124" i="21"/>
  <c r="I148" i="21"/>
  <c r="Y810" i="18"/>
  <c r="Y844" i="18"/>
  <c r="Y822" i="18"/>
  <c r="W630" i="17"/>
  <c r="X625" i="17"/>
  <c r="X280" i="17"/>
  <c r="W280" i="17"/>
  <c r="K129" i="6"/>
  <c r="I394" i="14"/>
  <c r="K98" i="5"/>
  <c r="I369" i="13"/>
  <c r="K106" i="5"/>
  <c r="I377" i="13"/>
  <c r="K114" i="5"/>
  <c r="I385" i="13"/>
  <c r="K122" i="5"/>
  <c r="I393" i="13"/>
  <c r="K143" i="5"/>
  <c r="I414" i="13"/>
  <c r="K155" i="5"/>
  <c r="I426" i="13"/>
  <c r="K163" i="5"/>
  <c r="I434" i="13"/>
  <c r="K171" i="5"/>
  <c r="I442" i="13"/>
  <c r="K179" i="5"/>
  <c r="I450" i="13"/>
  <c r="K195" i="5"/>
  <c r="I466" i="13"/>
  <c r="K203" i="5"/>
  <c r="I474" i="13"/>
  <c r="K211" i="5"/>
  <c r="I482" i="13"/>
  <c r="K219" i="5"/>
  <c r="I490" i="13"/>
  <c r="K235" i="5"/>
  <c r="K243" i="5"/>
  <c r="I514" i="13"/>
  <c r="K251" i="5"/>
  <c r="I522" i="13"/>
  <c r="K259" i="5"/>
  <c r="I530" i="13"/>
  <c r="K267" i="5"/>
  <c r="I538" i="13"/>
  <c r="K102" i="6"/>
  <c r="I367" i="14"/>
  <c r="K110" i="6"/>
  <c r="I375" i="14"/>
  <c r="K118" i="6"/>
  <c r="I383" i="14"/>
  <c r="K126" i="6"/>
  <c r="I391" i="14"/>
  <c r="K149" i="6"/>
  <c r="I414" i="14"/>
  <c r="K157" i="6"/>
  <c r="I422" i="14"/>
  <c r="K165" i="6"/>
  <c r="I430" i="14"/>
  <c r="K173" i="6"/>
  <c r="I438" i="14"/>
  <c r="K181" i="6"/>
  <c r="I446" i="14"/>
  <c r="K195" i="6"/>
  <c r="I460" i="14"/>
  <c r="K203" i="6"/>
  <c r="I468" i="14"/>
  <c r="K211" i="6"/>
  <c r="I476" i="14"/>
  <c r="K219" i="6"/>
  <c r="I484" i="14"/>
  <c r="K233" i="6"/>
  <c r="I498" i="14"/>
  <c r="K241" i="6"/>
  <c r="I506" i="14"/>
  <c r="K249" i="6"/>
  <c r="I514" i="14"/>
  <c r="K257" i="6"/>
  <c r="I522" i="14"/>
  <c r="K265" i="6"/>
  <c r="I530" i="14"/>
  <c r="K100" i="5"/>
  <c r="I371" i="13"/>
  <c r="K108" i="5"/>
  <c r="I379" i="13"/>
  <c r="K116" i="5"/>
  <c r="I387" i="13"/>
  <c r="K124" i="5"/>
  <c r="I395" i="13"/>
  <c r="K15" i="5"/>
  <c r="I286" i="13"/>
  <c r="K149" i="5"/>
  <c r="K157" i="5"/>
  <c r="I428" i="13"/>
  <c r="K165" i="5"/>
  <c r="I436" i="13"/>
  <c r="K173" i="5"/>
  <c r="I444" i="13"/>
  <c r="K181" i="5"/>
  <c r="I452" i="13"/>
  <c r="K197" i="5"/>
  <c r="I468" i="13"/>
  <c r="K205" i="5"/>
  <c r="I476" i="13"/>
  <c r="K213" i="5"/>
  <c r="I484" i="13"/>
  <c r="K221" i="5"/>
  <c r="I492" i="13"/>
  <c r="K237" i="5"/>
  <c r="I508" i="13"/>
  <c r="K245" i="5"/>
  <c r="I516" i="13"/>
  <c r="K253" i="5"/>
  <c r="I524" i="13"/>
  <c r="K261" i="5"/>
  <c r="I532" i="13"/>
  <c r="K96" i="6"/>
  <c r="I361" i="14"/>
  <c r="K104" i="6"/>
  <c r="I369" i="14"/>
  <c r="K112" i="6"/>
  <c r="I377" i="14"/>
  <c r="K120" i="6"/>
  <c r="I385" i="14"/>
  <c r="K130" i="6"/>
  <c r="I395" i="14"/>
  <c r="K151" i="6"/>
  <c r="I416" i="14"/>
  <c r="K159" i="6"/>
  <c r="I424" i="14"/>
  <c r="K167" i="6"/>
  <c r="I432" i="14"/>
  <c r="K175" i="6"/>
  <c r="I440" i="14"/>
  <c r="K197" i="6"/>
  <c r="I462" i="14"/>
  <c r="K205" i="6"/>
  <c r="I470" i="14"/>
  <c r="K213" i="6"/>
  <c r="I478" i="14"/>
  <c r="K221" i="6"/>
  <c r="I486" i="14"/>
  <c r="K235" i="6"/>
  <c r="I500" i="14"/>
  <c r="K243" i="6"/>
  <c r="I508" i="14"/>
  <c r="K251" i="6"/>
  <c r="I516" i="14"/>
  <c r="K259" i="6"/>
  <c r="I524" i="14"/>
  <c r="K95" i="5"/>
  <c r="K103" i="5"/>
  <c r="I374" i="13"/>
  <c r="K111" i="5"/>
  <c r="I382" i="13"/>
  <c r="K119" i="5"/>
  <c r="I390" i="13"/>
  <c r="K127" i="5"/>
  <c r="I398" i="13"/>
  <c r="K152" i="5"/>
  <c r="I423" i="13"/>
  <c r="K160" i="5"/>
  <c r="I431" i="13"/>
  <c r="K168" i="5"/>
  <c r="I439" i="13"/>
  <c r="K176" i="5"/>
  <c r="I447" i="13"/>
  <c r="K192" i="5"/>
  <c r="K200" i="5"/>
  <c r="I471" i="13"/>
  <c r="K208" i="5"/>
  <c r="I479" i="13"/>
  <c r="K216" i="5"/>
  <c r="I487" i="13"/>
  <c r="K224" i="5"/>
  <c r="I495" i="13"/>
  <c r="K240" i="5"/>
  <c r="I511" i="13"/>
  <c r="K248" i="5"/>
  <c r="I519" i="13"/>
  <c r="K256" i="5"/>
  <c r="I527" i="13"/>
  <c r="K264" i="5"/>
  <c r="I535" i="13"/>
  <c r="K186" i="5"/>
  <c r="I457" i="13"/>
  <c r="K99" i="6"/>
  <c r="I364" i="14"/>
  <c r="K107" i="6"/>
  <c r="I372" i="14"/>
  <c r="K115" i="6"/>
  <c r="I380" i="14"/>
  <c r="K123" i="6"/>
  <c r="I388" i="14"/>
  <c r="K142" i="6"/>
  <c r="I407" i="14"/>
  <c r="K154" i="6"/>
  <c r="I419" i="14"/>
  <c r="K162" i="6"/>
  <c r="I427" i="14"/>
  <c r="K170" i="6"/>
  <c r="I435" i="14"/>
  <c r="K178" i="6"/>
  <c r="I443" i="14"/>
  <c r="K192" i="6"/>
  <c r="I457" i="14"/>
  <c r="K200" i="6"/>
  <c r="I465" i="14"/>
  <c r="K208" i="6"/>
  <c r="I473" i="14"/>
  <c r="K216" i="6"/>
  <c r="I481" i="14"/>
  <c r="K224" i="6"/>
  <c r="I489" i="14"/>
  <c r="K238" i="6"/>
  <c r="I503" i="14"/>
  <c r="K246" i="6"/>
  <c r="I511" i="14"/>
  <c r="K254" i="6"/>
  <c r="I519" i="14"/>
  <c r="K262" i="6"/>
  <c r="I527" i="14"/>
  <c r="K128" i="6"/>
  <c r="I393" i="14"/>
  <c r="K107" i="5"/>
  <c r="I378" i="13"/>
  <c r="K120" i="5"/>
  <c r="I391" i="13"/>
  <c r="K154" i="5"/>
  <c r="I425" i="13"/>
  <c r="K167" i="5"/>
  <c r="I438" i="13"/>
  <c r="K180" i="5"/>
  <c r="I451" i="13"/>
  <c r="K201" i="5"/>
  <c r="I472" i="13"/>
  <c r="K214" i="5"/>
  <c r="I485" i="13"/>
  <c r="K247" i="5"/>
  <c r="I518" i="13"/>
  <c r="K260" i="5"/>
  <c r="I531" i="13"/>
  <c r="K229" i="5"/>
  <c r="I500" i="13"/>
  <c r="K105" i="6"/>
  <c r="I370" i="14"/>
  <c r="K117" i="6"/>
  <c r="I382" i="14"/>
  <c r="K14" i="6"/>
  <c r="K150" i="6"/>
  <c r="I415" i="14"/>
  <c r="K163" i="6"/>
  <c r="I428" i="14"/>
  <c r="K176" i="6"/>
  <c r="I441" i="14"/>
  <c r="K194" i="6"/>
  <c r="I459" i="14"/>
  <c r="K207" i="6"/>
  <c r="I472" i="14"/>
  <c r="K220" i="6"/>
  <c r="I485" i="14"/>
  <c r="K239" i="6"/>
  <c r="I504" i="14"/>
  <c r="K252" i="6"/>
  <c r="I517" i="14"/>
  <c r="K264" i="6"/>
  <c r="I529" i="14"/>
  <c r="K96" i="5"/>
  <c r="I367" i="13"/>
  <c r="K109" i="5"/>
  <c r="I380" i="13"/>
  <c r="K121" i="5"/>
  <c r="I392" i="13"/>
  <c r="K156" i="5"/>
  <c r="I427" i="13"/>
  <c r="K169" i="5"/>
  <c r="I440" i="13"/>
  <c r="K182" i="5"/>
  <c r="I453" i="13"/>
  <c r="K202" i="5"/>
  <c r="I473" i="13"/>
  <c r="K215" i="5"/>
  <c r="I486" i="13"/>
  <c r="K236" i="5"/>
  <c r="I507" i="13"/>
  <c r="K249" i="5"/>
  <c r="I520" i="13"/>
  <c r="K262" i="5"/>
  <c r="I533" i="13"/>
  <c r="K272" i="5"/>
  <c r="I543" i="13"/>
  <c r="K106" i="6"/>
  <c r="I371" i="14"/>
  <c r="K119" i="6"/>
  <c r="I384" i="14"/>
  <c r="K15" i="6"/>
  <c r="I280" i="14"/>
  <c r="K152" i="6"/>
  <c r="I417" i="14"/>
  <c r="K164" i="6"/>
  <c r="I429" i="14"/>
  <c r="K177" i="6"/>
  <c r="I442" i="14"/>
  <c r="K196" i="6"/>
  <c r="I461" i="14"/>
  <c r="K209" i="6"/>
  <c r="I474" i="14"/>
  <c r="K222" i="6"/>
  <c r="I487" i="14"/>
  <c r="K240" i="6"/>
  <c r="I505" i="14"/>
  <c r="K253" i="6"/>
  <c r="I518" i="14"/>
  <c r="K266" i="6"/>
  <c r="I531" i="14"/>
  <c r="K97" i="5"/>
  <c r="I368" i="13"/>
  <c r="K110" i="5"/>
  <c r="I381" i="13"/>
  <c r="K123" i="5"/>
  <c r="I394" i="13"/>
  <c r="K141" i="5"/>
  <c r="K158" i="5"/>
  <c r="I429" i="13"/>
  <c r="K170" i="5"/>
  <c r="I441" i="13"/>
  <c r="K204" i="5"/>
  <c r="I475" i="13"/>
  <c r="K217" i="5"/>
  <c r="I488" i="13"/>
  <c r="K238" i="5"/>
  <c r="I509" i="13"/>
  <c r="K250" i="5"/>
  <c r="I521" i="13"/>
  <c r="K263" i="5"/>
  <c r="I534" i="13"/>
  <c r="K95" i="6"/>
  <c r="K108" i="6"/>
  <c r="I373" i="14"/>
  <c r="K121" i="6"/>
  <c r="I386" i="14"/>
  <c r="K153" i="6"/>
  <c r="I418" i="14"/>
  <c r="K166" i="6"/>
  <c r="I431" i="14"/>
  <c r="K179" i="6"/>
  <c r="I444" i="14"/>
  <c r="K198" i="6"/>
  <c r="I463" i="14"/>
  <c r="K210" i="6"/>
  <c r="I475" i="14"/>
  <c r="K223" i="6"/>
  <c r="I488" i="14"/>
  <c r="K242" i="6"/>
  <c r="I507" i="14"/>
  <c r="K255" i="6"/>
  <c r="I520" i="14"/>
  <c r="K101" i="5"/>
  <c r="I372" i="13"/>
  <c r="K113" i="5"/>
  <c r="I384" i="13"/>
  <c r="K126" i="5"/>
  <c r="I397" i="13"/>
  <c r="K161" i="5"/>
  <c r="I432" i="13"/>
  <c r="K174" i="5"/>
  <c r="I445" i="13"/>
  <c r="K194" i="5"/>
  <c r="I465" i="13"/>
  <c r="K207" i="5"/>
  <c r="I478" i="13"/>
  <c r="K220" i="5"/>
  <c r="I491" i="13"/>
  <c r="K241" i="5"/>
  <c r="I512" i="13"/>
  <c r="K254" i="5"/>
  <c r="I525" i="13"/>
  <c r="K266" i="5"/>
  <c r="I537" i="13"/>
  <c r="K98" i="6"/>
  <c r="I363" i="14"/>
  <c r="K111" i="6"/>
  <c r="I376" i="14"/>
  <c r="K124" i="6"/>
  <c r="I389" i="14"/>
  <c r="K140" i="6"/>
  <c r="K156" i="6"/>
  <c r="I421" i="14"/>
  <c r="K169" i="6"/>
  <c r="I434" i="14"/>
  <c r="K182" i="6"/>
  <c r="I447" i="14"/>
  <c r="K201" i="6"/>
  <c r="I466" i="14"/>
  <c r="K214" i="6"/>
  <c r="I479" i="14"/>
  <c r="K232" i="6"/>
  <c r="K245" i="6"/>
  <c r="I510" i="14"/>
  <c r="K258" i="6"/>
  <c r="I523" i="14"/>
  <c r="K112" i="5"/>
  <c r="I383" i="13"/>
  <c r="K166" i="5"/>
  <c r="I437" i="13"/>
  <c r="K199" i="5"/>
  <c r="I470" i="13"/>
  <c r="K225" i="5"/>
  <c r="I496" i="13"/>
  <c r="K258" i="5"/>
  <c r="I529" i="13"/>
  <c r="K103" i="6"/>
  <c r="I368" i="14"/>
  <c r="K160" i="6"/>
  <c r="I425" i="14"/>
  <c r="K191" i="6"/>
  <c r="I456" i="14"/>
  <c r="K217" i="6"/>
  <c r="I482" i="14"/>
  <c r="K248" i="6"/>
  <c r="I513" i="14"/>
  <c r="K115" i="5"/>
  <c r="I386" i="13"/>
  <c r="K142" i="5"/>
  <c r="I413" i="13"/>
  <c r="K172" i="5"/>
  <c r="I443" i="13"/>
  <c r="K206" i="5"/>
  <c r="I477" i="13"/>
  <c r="K239" i="5"/>
  <c r="I510" i="13"/>
  <c r="K265" i="5"/>
  <c r="I536" i="13"/>
  <c r="K109" i="6"/>
  <c r="I374" i="14"/>
  <c r="K161" i="6"/>
  <c r="I426" i="14"/>
  <c r="K193" i="6"/>
  <c r="I458" i="14"/>
  <c r="K218" i="6"/>
  <c r="I483" i="14"/>
  <c r="K250" i="6"/>
  <c r="I515" i="14"/>
  <c r="K117" i="5"/>
  <c r="I388" i="13"/>
  <c r="K150" i="5"/>
  <c r="I421" i="13"/>
  <c r="K175" i="5"/>
  <c r="I446" i="13"/>
  <c r="K209" i="5"/>
  <c r="I480" i="13"/>
  <c r="K242" i="5"/>
  <c r="I513" i="13"/>
  <c r="K268" i="5"/>
  <c r="I539" i="13"/>
  <c r="K113" i="6"/>
  <c r="I378" i="14"/>
  <c r="K168" i="6"/>
  <c r="I433" i="14"/>
  <c r="K199" i="6"/>
  <c r="I464" i="14"/>
  <c r="K256" i="6"/>
  <c r="I521" i="14"/>
  <c r="K102" i="5"/>
  <c r="I373" i="13"/>
  <c r="K128" i="5"/>
  <c r="I399" i="13"/>
  <c r="K159" i="5"/>
  <c r="I430" i="13"/>
  <c r="K193" i="5"/>
  <c r="I464" i="13"/>
  <c r="K218" i="5"/>
  <c r="I489" i="13"/>
  <c r="K252" i="5"/>
  <c r="I523" i="13"/>
  <c r="K97" i="6"/>
  <c r="I362" i="14"/>
  <c r="K122" i="6"/>
  <c r="I387" i="14"/>
  <c r="K148" i="6"/>
  <c r="K174" i="6"/>
  <c r="I439" i="14"/>
  <c r="K206" i="6"/>
  <c r="I471" i="14"/>
  <c r="K237" i="6"/>
  <c r="I502" i="14"/>
  <c r="K263" i="6"/>
  <c r="I528" i="14"/>
  <c r="K129" i="5"/>
  <c r="I400" i="13"/>
  <c r="K178" i="5"/>
  <c r="I449" i="13"/>
  <c r="K246" i="5"/>
  <c r="I517" i="13"/>
  <c r="K116" i="6"/>
  <c r="I381" i="14"/>
  <c r="K172" i="6"/>
  <c r="I437" i="14"/>
  <c r="K236" i="6"/>
  <c r="I501" i="14"/>
  <c r="K198" i="5"/>
  <c r="I469" i="13"/>
  <c r="K257" i="5"/>
  <c r="I528" i="13"/>
  <c r="K127" i="6"/>
  <c r="I392" i="14"/>
  <c r="K190" i="6"/>
  <c r="K247" i="6"/>
  <c r="I512" i="14"/>
  <c r="K99" i="5"/>
  <c r="I370" i="13"/>
  <c r="K151" i="5"/>
  <c r="I422" i="13"/>
  <c r="K210" i="5"/>
  <c r="I481" i="13"/>
  <c r="K141" i="6"/>
  <c r="I406" i="14"/>
  <c r="K202" i="6"/>
  <c r="I467" i="14"/>
  <c r="K260" i="6"/>
  <c r="I525" i="14"/>
  <c r="K104" i="5"/>
  <c r="I375" i="13"/>
  <c r="K153" i="5"/>
  <c r="I424" i="13"/>
  <c r="K212" i="5"/>
  <c r="I483" i="13"/>
  <c r="K135" i="5"/>
  <c r="K204" i="6"/>
  <c r="I469" i="14"/>
  <c r="K261" i="6"/>
  <c r="I526" i="14"/>
  <c r="K125" i="5"/>
  <c r="I396" i="13"/>
  <c r="K223" i="5"/>
  <c r="I494" i="13"/>
  <c r="K171" i="6"/>
  <c r="I436" i="14"/>
  <c r="K255" i="5"/>
  <c r="I526" i="13"/>
  <c r="K212" i="6"/>
  <c r="I477" i="14"/>
  <c r="K162" i="5"/>
  <c r="I433" i="13"/>
  <c r="K100" i="6"/>
  <c r="I365" i="14"/>
  <c r="K215" i="6"/>
  <c r="I480" i="14"/>
  <c r="K177" i="5"/>
  <c r="I448" i="13"/>
  <c r="K114" i="6"/>
  <c r="I379" i="14"/>
  <c r="K244" i="6"/>
  <c r="I509" i="14"/>
  <c r="K14" i="5"/>
  <c r="K158" i="6"/>
  <c r="I423" i="14"/>
  <c r="K164" i="5"/>
  <c r="I435" i="13"/>
  <c r="K234" i="6"/>
  <c r="I499" i="14"/>
  <c r="K196" i="5"/>
  <c r="I467" i="13"/>
  <c r="K222" i="5"/>
  <c r="I493" i="13"/>
  <c r="K101" i="6"/>
  <c r="I366" i="14"/>
  <c r="K180" i="6"/>
  <c r="I445" i="14"/>
  <c r="K105" i="5"/>
  <c r="I376" i="13"/>
  <c r="K118" i="5"/>
  <c r="I389" i="13"/>
  <c r="K244" i="5"/>
  <c r="I515" i="13"/>
  <c r="K125" i="6"/>
  <c r="I390" i="14"/>
  <c r="K155" i="6"/>
  <c r="I420" i="14"/>
  <c r="K258" i="10"/>
  <c r="I522" i="18"/>
  <c r="K141" i="10"/>
  <c r="I405" i="18"/>
  <c r="K264" i="10"/>
  <c r="I528" i="18"/>
  <c r="K260" i="10"/>
  <c r="I524" i="18"/>
  <c r="K255" i="10"/>
  <c r="I519" i="18"/>
  <c r="K251" i="10"/>
  <c r="I515" i="18"/>
  <c r="K247" i="10"/>
  <c r="I511" i="18"/>
  <c r="K243" i="10"/>
  <c r="I507" i="18"/>
  <c r="K239" i="10"/>
  <c r="I503" i="18"/>
  <c r="K235" i="10"/>
  <c r="I499" i="18"/>
  <c r="K231" i="10"/>
  <c r="K123" i="10"/>
  <c r="I387" i="18"/>
  <c r="K115" i="10"/>
  <c r="I379" i="18"/>
  <c r="K107" i="10"/>
  <c r="I371" i="18"/>
  <c r="K99" i="10"/>
  <c r="I363" i="18"/>
  <c r="K160" i="10"/>
  <c r="I424" i="18"/>
  <c r="K152" i="10"/>
  <c r="I416" i="18"/>
  <c r="K126" i="10"/>
  <c r="I390" i="18"/>
  <c r="K118" i="10"/>
  <c r="I382" i="18"/>
  <c r="K110" i="10"/>
  <c r="I374" i="18"/>
  <c r="K102" i="10"/>
  <c r="I366" i="18"/>
  <c r="K140" i="10"/>
  <c r="I404" i="18"/>
  <c r="K263" i="10"/>
  <c r="I527" i="18"/>
  <c r="K259" i="10"/>
  <c r="I523" i="18"/>
  <c r="K254" i="10"/>
  <c r="I518" i="18"/>
  <c r="K250" i="10"/>
  <c r="I514" i="18"/>
  <c r="K246" i="10"/>
  <c r="I510" i="18"/>
  <c r="K242" i="10"/>
  <c r="I506" i="18"/>
  <c r="K238" i="10"/>
  <c r="I502" i="18"/>
  <c r="K234" i="10"/>
  <c r="I498" i="18"/>
  <c r="K121" i="10"/>
  <c r="I385" i="18"/>
  <c r="K113" i="10"/>
  <c r="I377" i="18"/>
  <c r="K105" i="10"/>
  <c r="I369" i="18"/>
  <c r="K97" i="10"/>
  <c r="I361" i="18"/>
  <c r="K158" i="10"/>
  <c r="I422" i="18"/>
  <c r="K150" i="10"/>
  <c r="I414" i="18"/>
  <c r="K124" i="10"/>
  <c r="I388" i="18"/>
  <c r="K116" i="10"/>
  <c r="I380" i="18"/>
  <c r="K108" i="10"/>
  <c r="I372" i="18"/>
  <c r="K100" i="10"/>
  <c r="I364" i="18"/>
  <c r="K219" i="10"/>
  <c r="I483" i="18"/>
  <c r="K215" i="10"/>
  <c r="I479" i="18"/>
  <c r="K211" i="10"/>
  <c r="I475" i="18"/>
  <c r="K207" i="10"/>
  <c r="I471" i="18"/>
  <c r="K203" i="10"/>
  <c r="I467" i="18"/>
  <c r="K199" i="10"/>
  <c r="I463" i="18"/>
  <c r="K195" i="10"/>
  <c r="I459" i="18"/>
  <c r="K191" i="10"/>
  <c r="I455" i="18"/>
  <c r="K179" i="10"/>
  <c r="I443" i="18"/>
  <c r="K175" i="10"/>
  <c r="I439" i="18"/>
  <c r="K171" i="10"/>
  <c r="I435" i="18"/>
  <c r="K167" i="10"/>
  <c r="I431" i="18"/>
  <c r="K163" i="10"/>
  <c r="I427" i="18"/>
  <c r="K155" i="10"/>
  <c r="I419" i="18"/>
  <c r="K147" i="10"/>
  <c r="K218" i="10"/>
  <c r="I482" i="18"/>
  <c r="K212" i="10"/>
  <c r="I476" i="18"/>
  <c r="K193" i="10"/>
  <c r="I457" i="18"/>
  <c r="K252" i="10"/>
  <c r="I516" i="18"/>
  <c r="K245" i="10"/>
  <c r="I509" i="18"/>
  <c r="K176" i="10"/>
  <c r="I440" i="18"/>
  <c r="K151" i="10"/>
  <c r="I415" i="18"/>
  <c r="K162" i="10"/>
  <c r="I426" i="18"/>
  <c r="K148" i="10"/>
  <c r="I412" i="18"/>
  <c r="J16" i="11"/>
  <c r="H41" i="19"/>
  <c r="K217" i="10"/>
  <c r="I481" i="18"/>
  <c r="K210" i="10"/>
  <c r="I474" i="18"/>
  <c r="K204" i="10"/>
  <c r="I468" i="18"/>
  <c r="K244" i="10"/>
  <c r="I508" i="18"/>
  <c r="K237" i="10"/>
  <c r="I501" i="18"/>
  <c r="K174" i="10"/>
  <c r="I438" i="18"/>
  <c r="K168" i="10"/>
  <c r="I432" i="18"/>
  <c r="K127" i="10"/>
  <c r="I391" i="18"/>
  <c r="K128" i="10"/>
  <c r="I392" i="18"/>
  <c r="K114" i="10"/>
  <c r="I378" i="18"/>
  <c r="K222" i="10"/>
  <c r="I486" i="18"/>
  <c r="K216" i="10"/>
  <c r="I480" i="18"/>
  <c r="K197" i="10"/>
  <c r="I461" i="18"/>
  <c r="K190" i="10"/>
  <c r="I454" i="18"/>
  <c r="K256" i="10"/>
  <c r="I520" i="18"/>
  <c r="K249" i="10"/>
  <c r="I513" i="18"/>
  <c r="K180" i="10"/>
  <c r="I444" i="18"/>
  <c r="K159" i="10"/>
  <c r="I423" i="18"/>
  <c r="K101" i="10"/>
  <c r="I365" i="18"/>
  <c r="K156" i="10"/>
  <c r="I420" i="18"/>
  <c r="K202" i="10"/>
  <c r="I466" i="18"/>
  <c r="K253" i="10"/>
  <c r="I517" i="18"/>
  <c r="K233" i="10"/>
  <c r="I497" i="18"/>
  <c r="K172" i="10"/>
  <c r="I436" i="18"/>
  <c r="K161" i="10"/>
  <c r="I425" i="18"/>
  <c r="K221" i="10"/>
  <c r="I485" i="18"/>
  <c r="K201" i="10"/>
  <c r="I465" i="18"/>
  <c r="K170" i="10"/>
  <c r="I434" i="18"/>
  <c r="K117" i="10"/>
  <c r="I381" i="18"/>
  <c r="K95" i="10"/>
  <c r="K106" i="10"/>
  <c r="I370" i="18"/>
  <c r="K220" i="10"/>
  <c r="I484" i="18"/>
  <c r="K209" i="10"/>
  <c r="I473" i="18"/>
  <c r="K200" i="10"/>
  <c r="I464" i="18"/>
  <c r="K189" i="10"/>
  <c r="K261" i="10"/>
  <c r="I525" i="18"/>
  <c r="K240" i="10"/>
  <c r="I504" i="18"/>
  <c r="K178" i="10"/>
  <c r="I442" i="18"/>
  <c r="K169" i="10"/>
  <c r="I433" i="18"/>
  <c r="K153" i="10"/>
  <c r="I417" i="18"/>
  <c r="K111" i="10"/>
  <c r="I375" i="18"/>
  <c r="K122" i="10"/>
  <c r="I386" i="18"/>
  <c r="K104" i="10"/>
  <c r="I368" i="18"/>
  <c r="K213" i="10"/>
  <c r="I477" i="18"/>
  <c r="K262" i="10"/>
  <c r="I526" i="18"/>
  <c r="K164" i="10"/>
  <c r="I428" i="18"/>
  <c r="K109" i="10"/>
  <c r="I373" i="18"/>
  <c r="K96" i="10"/>
  <c r="I360" i="18"/>
  <c r="K192" i="10"/>
  <c r="I456" i="18"/>
  <c r="K257" i="10"/>
  <c r="I521" i="18"/>
  <c r="K241" i="10"/>
  <c r="I505" i="18"/>
  <c r="K103" i="10"/>
  <c r="I367" i="18"/>
  <c r="K120" i="10"/>
  <c r="I384" i="18"/>
  <c r="K206" i="10"/>
  <c r="I470" i="18"/>
  <c r="K173" i="10"/>
  <c r="I437" i="18"/>
  <c r="K149" i="10"/>
  <c r="I413" i="18"/>
  <c r="K139" i="10"/>
  <c r="K166" i="10"/>
  <c r="I430" i="18"/>
  <c r="K98" i="10"/>
  <c r="I362" i="18"/>
  <c r="K208" i="10"/>
  <c r="I472" i="18"/>
  <c r="K236" i="10"/>
  <c r="I500" i="18"/>
  <c r="K165" i="10"/>
  <c r="I429" i="18"/>
  <c r="K198" i="10"/>
  <c r="I462" i="18"/>
  <c r="K232" i="10"/>
  <c r="I496" i="18"/>
  <c r="K205" i="10"/>
  <c r="I469" i="18"/>
  <c r="K157" i="10"/>
  <c r="I421" i="18"/>
  <c r="K248" i="10"/>
  <c r="I512" i="18"/>
  <c r="K125" i="10"/>
  <c r="I389" i="18"/>
  <c r="K196" i="10"/>
  <c r="I460" i="18"/>
  <c r="K119" i="10"/>
  <c r="I383" i="18"/>
  <c r="K194" i="10"/>
  <c r="I458" i="18"/>
  <c r="K177" i="10"/>
  <c r="I441" i="18"/>
  <c r="K154" i="10"/>
  <c r="I418" i="18"/>
  <c r="K214" i="10"/>
  <c r="I478" i="18"/>
  <c r="K112" i="10"/>
  <c r="I376" i="18"/>
  <c r="E130" i="21"/>
  <c r="J128" i="6"/>
  <c r="J100" i="5"/>
  <c r="J105" i="5"/>
  <c r="J115" i="5"/>
  <c r="J150" i="5"/>
  <c r="J155" i="5"/>
  <c r="J167" i="5"/>
  <c r="J197" i="5"/>
  <c r="J203" i="5"/>
  <c r="J209" i="5"/>
  <c r="J235" i="5"/>
  <c r="J248" i="5"/>
  <c r="J255" i="5"/>
  <c r="J135" i="5"/>
  <c r="J97" i="5"/>
  <c r="J101" i="5"/>
  <c r="J117" i="5"/>
  <c r="J123" i="5"/>
  <c r="J128" i="5"/>
  <c r="J141" i="5"/>
  <c r="J152" i="5"/>
  <c r="J157" i="5"/>
  <c r="J169" i="5"/>
  <c r="J193" i="5"/>
  <c r="J198" i="5"/>
  <c r="J210" i="5"/>
  <c r="J242" i="5"/>
  <c r="J250" i="5"/>
  <c r="J229" i="5"/>
  <c r="J98" i="6"/>
  <c r="J102" i="6"/>
  <c r="J96" i="5"/>
  <c r="J102" i="5"/>
  <c r="J113" i="5"/>
  <c r="J121" i="5"/>
  <c r="J142" i="5"/>
  <c r="J161" i="5"/>
  <c r="J173" i="5"/>
  <c r="J178" i="5"/>
  <c r="J207" i="5"/>
  <c r="J236" i="5"/>
  <c r="J241" i="5"/>
  <c r="J252" i="5"/>
  <c r="J258" i="5"/>
  <c r="J263" i="5"/>
  <c r="J268" i="5"/>
  <c r="J96" i="6"/>
  <c r="J101" i="6"/>
  <c r="J107" i="6"/>
  <c r="J112" i="6"/>
  <c r="J117" i="6"/>
  <c r="J123" i="6"/>
  <c r="J160" i="6"/>
  <c r="J171" i="6"/>
  <c r="J176" i="6"/>
  <c r="J181" i="6"/>
  <c r="J193" i="6"/>
  <c r="J208" i="6"/>
  <c r="J233" i="6"/>
  <c r="J238" i="6"/>
  <c r="J245" i="6"/>
  <c r="J252" i="6"/>
  <c r="J129" i="6"/>
  <c r="J103" i="5"/>
  <c r="J109" i="5"/>
  <c r="J127" i="5"/>
  <c r="J143" i="5"/>
  <c r="J154" i="5"/>
  <c r="J168" i="5"/>
  <c r="J194" i="5"/>
  <c r="J201" i="5"/>
  <c r="J208" i="5"/>
  <c r="J215" i="5"/>
  <c r="J219" i="5"/>
  <c r="J223" i="5"/>
  <c r="J243" i="5"/>
  <c r="J97" i="6"/>
  <c r="J108" i="6"/>
  <c r="J124" i="6"/>
  <c r="J130" i="6"/>
  <c r="J149" i="6"/>
  <c r="J98" i="5"/>
  <c r="J104" i="5"/>
  <c r="J110" i="5"/>
  <c r="J114" i="5"/>
  <c r="J122" i="5"/>
  <c r="J129" i="5"/>
  <c r="J162" i="5"/>
  <c r="J170" i="5"/>
  <c r="J174" i="5"/>
  <c r="J179" i="5"/>
  <c r="J195" i="5"/>
  <c r="J202" i="5"/>
  <c r="J237" i="5"/>
  <c r="J244" i="5"/>
  <c r="J253" i="5"/>
  <c r="J259" i="5"/>
  <c r="J264" i="5"/>
  <c r="J103" i="6"/>
  <c r="J113" i="6"/>
  <c r="J118" i="6"/>
  <c r="J150" i="6"/>
  <c r="J155" i="6"/>
  <c r="J161" i="6"/>
  <c r="J167" i="6"/>
  <c r="J172" i="6"/>
  <c r="J177" i="6"/>
  <c r="J182" i="6"/>
  <c r="J210" i="6"/>
  <c r="J234" i="6"/>
  <c r="J247" i="6"/>
  <c r="J118" i="5"/>
  <c r="J125" i="5"/>
  <c r="J15" i="5"/>
  <c r="J151" i="5"/>
  <c r="J158" i="5"/>
  <c r="J164" i="5"/>
  <c r="J176" i="5"/>
  <c r="J181" i="5"/>
  <c r="J205" i="5"/>
  <c r="J213" i="5"/>
  <c r="J217" i="5"/>
  <c r="J221" i="5"/>
  <c r="J225" i="5"/>
  <c r="J247" i="5"/>
  <c r="J105" i="6"/>
  <c r="J115" i="6"/>
  <c r="J121" i="6"/>
  <c r="J126" i="6"/>
  <c r="J142" i="6"/>
  <c r="J152" i="6"/>
  <c r="J157" i="6"/>
  <c r="J163" i="6"/>
  <c r="J196" i="6"/>
  <c r="J201" i="6"/>
  <c r="J206" i="6"/>
  <c r="J212" i="6"/>
  <c r="J216" i="6"/>
  <c r="J220" i="6"/>
  <c r="J224" i="6"/>
  <c r="J242" i="6"/>
  <c r="J255" i="6"/>
  <c r="J260" i="6"/>
  <c r="J264" i="6"/>
  <c r="J107" i="5"/>
  <c r="J160" i="5"/>
  <c r="J171" i="5"/>
  <c r="J206" i="5"/>
  <c r="J216" i="5"/>
  <c r="J249" i="5"/>
  <c r="J265" i="5"/>
  <c r="J120" i="6"/>
  <c r="J192" i="6"/>
  <c r="J198" i="6"/>
  <c r="J217" i="6"/>
  <c r="J235" i="6"/>
  <c r="J241" i="6"/>
  <c r="J251" i="6"/>
  <c r="J257" i="6"/>
  <c r="J99" i="5"/>
  <c r="J108" i="5"/>
  <c r="J116" i="5"/>
  <c r="J126" i="5"/>
  <c r="J222" i="5"/>
  <c r="J238" i="5"/>
  <c r="J251" i="5"/>
  <c r="J14" i="6"/>
  <c r="J151" i="6"/>
  <c r="J158" i="6"/>
  <c r="J166" i="6"/>
  <c r="J173" i="6"/>
  <c r="J179" i="6"/>
  <c r="J194" i="6"/>
  <c r="J204" i="6"/>
  <c r="J213" i="6"/>
  <c r="J222" i="6"/>
  <c r="J236" i="6"/>
  <c r="J243" i="6"/>
  <c r="J253" i="6"/>
  <c r="J263" i="6"/>
  <c r="J153" i="5"/>
  <c r="J172" i="5"/>
  <c r="J199" i="5"/>
  <c r="J211" i="5"/>
  <c r="J239" i="5"/>
  <c r="J260" i="5"/>
  <c r="J266" i="5"/>
  <c r="J99" i="6"/>
  <c r="J106" i="6"/>
  <c r="J122" i="6"/>
  <c r="J15" i="6"/>
  <c r="J159" i="6"/>
  <c r="J168" i="6"/>
  <c r="J180" i="6"/>
  <c r="J199" i="6"/>
  <c r="J205" i="6"/>
  <c r="J218" i="6"/>
  <c r="J244" i="6"/>
  <c r="J258" i="6"/>
  <c r="J111" i="5"/>
  <c r="J120" i="5"/>
  <c r="J14" i="5"/>
  <c r="J165" i="5"/>
  <c r="J182" i="5"/>
  <c r="J224" i="5"/>
  <c r="J240" i="5"/>
  <c r="J256" i="5"/>
  <c r="J261" i="5"/>
  <c r="J186" i="5"/>
  <c r="J100" i="6"/>
  <c r="J109" i="6"/>
  <c r="J116" i="6"/>
  <c r="J125" i="6"/>
  <c r="J140" i="6"/>
  <c r="J153" i="6"/>
  <c r="J175" i="6"/>
  <c r="J219" i="6"/>
  <c r="J248" i="6"/>
  <c r="J265" i="6"/>
  <c r="J124" i="5"/>
  <c r="J246" i="5"/>
  <c r="J114" i="6"/>
  <c r="J127" i="6"/>
  <c r="J164" i="6"/>
  <c r="J190" i="6"/>
  <c r="J207" i="6"/>
  <c r="J221" i="6"/>
  <c r="J163" i="5"/>
  <c r="J175" i="5"/>
  <c r="J196" i="5"/>
  <c r="J218" i="5"/>
  <c r="J262" i="5"/>
  <c r="J165" i="6"/>
  <c r="J215" i="6"/>
  <c r="J237" i="6"/>
  <c r="J250" i="6"/>
  <c r="J259" i="6"/>
  <c r="J112" i="5"/>
  <c r="J166" i="5"/>
  <c r="J177" i="5"/>
  <c r="J212" i="5"/>
  <c r="J254" i="5"/>
  <c r="J110" i="6"/>
  <c r="J154" i="6"/>
  <c r="J174" i="6"/>
  <c r="J191" i="6"/>
  <c r="J200" i="6"/>
  <c r="J209" i="6"/>
  <c r="J266" i="6"/>
  <c r="J95" i="5"/>
  <c r="J106" i="5"/>
  <c r="J267" i="5"/>
  <c r="J148" i="6"/>
  <c r="J170" i="6"/>
  <c r="J178" i="6"/>
  <c r="J240" i="6"/>
  <c r="J262" i="6"/>
  <c r="J156" i="5"/>
  <c r="J203" i="6"/>
  <c r="J256" i="6"/>
  <c r="J159" i="5"/>
  <c r="J214" i="5"/>
  <c r="J197" i="6"/>
  <c r="J249" i="6"/>
  <c r="J119" i="5"/>
  <c r="J149" i="5"/>
  <c r="J200" i="5"/>
  <c r="J245" i="5"/>
  <c r="J111" i="6"/>
  <c r="J169" i="6"/>
  <c r="J211" i="6"/>
  <c r="J232" i="6"/>
  <c r="J261" i="6"/>
  <c r="J192" i="5"/>
  <c r="J220" i="5"/>
  <c r="J202" i="6"/>
  <c r="J246" i="6"/>
  <c r="J195" i="6"/>
  <c r="J254" i="6"/>
  <c r="J204" i="5"/>
  <c r="J95" i="6"/>
  <c r="J162" i="6"/>
  <c r="J180" i="5"/>
  <c r="J239" i="6"/>
  <c r="J257" i="5"/>
  <c r="J272" i="5"/>
  <c r="J119" i="6"/>
  <c r="J223" i="6"/>
  <c r="J104" i="6"/>
  <c r="J156" i="6"/>
  <c r="J214" i="6"/>
  <c r="J141" i="6"/>
  <c r="J258" i="10"/>
  <c r="J248" i="10"/>
  <c r="J232" i="10"/>
  <c r="J208" i="10"/>
  <c r="J192" i="10"/>
  <c r="J168" i="10"/>
  <c r="J152" i="10"/>
  <c r="J121" i="10"/>
  <c r="J105" i="10"/>
  <c r="J262" i="10"/>
  <c r="J245" i="10"/>
  <c r="J221" i="10"/>
  <c r="J205" i="10"/>
  <c r="J189" i="10"/>
  <c r="J165" i="10"/>
  <c r="J149" i="10"/>
  <c r="J118" i="10"/>
  <c r="J102" i="10"/>
  <c r="J261" i="10"/>
  <c r="J244" i="10"/>
  <c r="J220" i="10"/>
  <c r="J204" i="10"/>
  <c r="J180" i="10"/>
  <c r="J164" i="10"/>
  <c r="J148" i="10"/>
  <c r="J117" i="10"/>
  <c r="J101" i="10"/>
  <c r="J257" i="10"/>
  <c r="J241" i="10"/>
  <c r="J217" i="10"/>
  <c r="J201" i="10"/>
  <c r="J177" i="10"/>
  <c r="J161" i="10"/>
  <c r="J140" i="10"/>
  <c r="J114" i="10"/>
  <c r="J98" i="10"/>
  <c r="J259" i="10"/>
  <c r="J242" i="10"/>
  <c r="J218" i="10"/>
  <c r="J202" i="10"/>
  <c r="J178" i="10"/>
  <c r="J162" i="10"/>
  <c r="J141" i="10"/>
  <c r="J115" i="10"/>
  <c r="J99" i="10"/>
  <c r="J255" i="10"/>
  <c r="J239" i="10"/>
  <c r="J215" i="10"/>
  <c r="J199" i="10"/>
  <c r="J175" i="10"/>
  <c r="J159" i="10"/>
  <c r="J128" i="10"/>
  <c r="J112" i="10"/>
  <c r="J96" i="10"/>
  <c r="J238" i="10"/>
  <c r="J206" i="10"/>
  <c r="J172" i="10"/>
  <c r="J139" i="10"/>
  <c r="J107" i="10"/>
  <c r="J251" i="10"/>
  <c r="J219" i="10"/>
  <c r="J193" i="10"/>
  <c r="J157" i="10"/>
  <c r="J120" i="10"/>
  <c r="E31" i="23"/>
  <c r="J256" i="10"/>
  <c r="J234" i="10"/>
  <c r="J198" i="10"/>
  <c r="J166" i="10"/>
  <c r="J125" i="10"/>
  <c r="J97" i="10"/>
  <c r="J247" i="10"/>
  <c r="J211" i="10"/>
  <c r="J179" i="10"/>
  <c r="J153" i="10"/>
  <c r="J110" i="10"/>
  <c r="J254" i="10"/>
  <c r="J222" i="10"/>
  <c r="J196" i="10"/>
  <c r="J160" i="10"/>
  <c r="J123" i="10"/>
  <c r="J95" i="10"/>
  <c r="J243" i="10"/>
  <c r="J209" i="10"/>
  <c r="J173" i="10"/>
  <c r="J151" i="10"/>
  <c r="J108" i="10"/>
  <c r="J252" i="10"/>
  <c r="J210" i="10"/>
  <c r="J156" i="10"/>
  <c r="J103" i="10"/>
  <c r="J233" i="10"/>
  <c r="J171" i="10"/>
  <c r="J122" i="10"/>
  <c r="J246" i="10"/>
  <c r="J194" i="10"/>
  <c r="J150" i="10"/>
  <c r="J264" i="10"/>
  <c r="J213" i="10"/>
  <c r="J167" i="10"/>
  <c r="J106" i="10"/>
  <c r="J240" i="10"/>
  <c r="J190" i="10"/>
  <c r="J127" i="10"/>
  <c r="J260" i="10"/>
  <c r="J207" i="10"/>
  <c r="J163" i="10"/>
  <c r="J104" i="10"/>
  <c r="J212" i="10"/>
  <c r="J113" i="10"/>
  <c r="J231" i="10"/>
  <c r="J126" i="10"/>
  <c r="J176" i="10"/>
  <c r="J109" i="10"/>
  <c r="J197" i="10"/>
  <c r="J116" i="10"/>
  <c r="J263" i="10"/>
  <c r="J174" i="10"/>
  <c r="J195" i="10"/>
  <c r="J100" i="10"/>
  <c r="J250" i="10"/>
  <c r="J119" i="10"/>
  <c r="J191" i="10"/>
  <c r="J216" i="10"/>
  <c r="J155" i="10"/>
  <c r="J170" i="10"/>
  <c r="J237" i="10"/>
  <c r="J200" i="10"/>
  <c r="J203" i="10"/>
  <c r="J158" i="10"/>
  <c r="J169" i="10"/>
  <c r="J154" i="10"/>
  <c r="J147" i="10"/>
  <c r="J111" i="10"/>
  <c r="J124" i="10"/>
  <c r="J253" i="10"/>
  <c r="I16" i="11"/>
  <c r="J236" i="10"/>
  <c r="J249" i="10"/>
  <c r="J235" i="10"/>
  <c r="J214" i="10"/>
  <c r="E145" i="21"/>
  <c r="Y857" i="18"/>
  <c r="Q136" i="21"/>
  <c r="J136" i="21"/>
  <c r="I136" i="21"/>
  <c r="O136" i="21"/>
  <c r="P136" i="21"/>
  <c r="K136" i="21"/>
  <c r="L136" i="21"/>
  <c r="M136" i="21"/>
  <c r="R136" i="21"/>
  <c r="F136" i="21"/>
  <c r="H136" i="21"/>
  <c r="G136" i="21"/>
  <c r="N136" i="21"/>
  <c r="Y583" i="17"/>
  <c r="E133" i="21"/>
  <c r="Y607" i="17"/>
  <c r="L128" i="6"/>
  <c r="I658" i="14"/>
  <c r="L98" i="5"/>
  <c r="I640" i="13"/>
  <c r="L106" i="5"/>
  <c r="I648" i="13"/>
  <c r="L114" i="5"/>
  <c r="I656" i="13"/>
  <c r="L122" i="5"/>
  <c r="I664" i="13"/>
  <c r="L143" i="5"/>
  <c r="I685" i="13"/>
  <c r="L155" i="5"/>
  <c r="I697" i="13"/>
  <c r="L163" i="5"/>
  <c r="I705" i="13"/>
  <c r="L171" i="5"/>
  <c r="I713" i="13"/>
  <c r="L179" i="5"/>
  <c r="I721" i="13"/>
  <c r="L195" i="5"/>
  <c r="I737" i="13"/>
  <c r="L203" i="5"/>
  <c r="I745" i="13"/>
  <c r="L211" i="5"/>
  <c r="I753" i="13"/>
  <c r="L219" i="5"/>
  <c r="I761" i="13"/>
  <c r="L235" i="5"/>
  <c r="L100" i="5"/>
  <c r="I642" i="13"/>
  <c r="L108" i="5"/>
  <c r="I650" i="13"/>
  <c r="L116" i="5"/>
  <c r="I658" i="13"/>
  <c r="L124" i="5"/>
  <c r="I666" i="13"/>
  <c r="L15" i="5"/>
  <c r="I557" i="13"/>
  <c r="L149" i="5"/>
  <c r="L157" i="5"/>
  <c r="I699" i="13"/>
  <c r="L165" i="5"/>
  <c r="I707" i="13"/>
  <c r="L173" i="5"/>
  <c r="I715" i="13"/>
  <c r="L181" i="5"/>
  <c r="I723" i="13"/>
  <c r="L197" i="5"/>
  <c r="I739" i="13"/>
  <c r="L205" i="5"/>
  <c r="I747" i="13"/>
  <c r="L213" i="5"/>
  <c r="I755" i="13"/>
  <c r="L221" i="5"/>
  <c r="I763" i="13"/>
  <c r="L237" i="5"/>
  <c r="I779" i="13"/>
  <c r="L245" i="5"/>
  <c r="I787" i="13"/>
  <c r="L253" i="5"/>
  <c r="I795" i="13"/>
  <c r="L261" i="5"/>
  <c r="I803" i="13"/>
  <c r="L96" i="6"/>
  <c r="I626" i="14"/>
  <c r="L104" i="6"/>
  <c r="I634" i="14"/>
  <c r="L112" i="6"/>
  <c r="I642" i="14"/>
  <c r="L120" i="6"/>
  <c r="I650" i="14"/>
  <c r="L130" i="6"/>
  <c r="I660" i="14"/>
  <c r="L151" i="6"/>
  <c r="I681" i="14"/>
  <c r="L159" i="6"/>
  <c r="I689" i="14"/>
  <c r="L167" i="6"/>
  <c r="I697" i="14"/>
  <c r="L175" i="6"/>
  <c r="I705" i="14"/>
  <c r="L197" i="6"/>
  <c r="I727" i="14"/>
  <c r="L205" i="6"/>
  <c r="I735" i="14"/>
  <c r="L213" i="6"/>
  <c r="I743" i="14"/>
  <c r="L221" i="6"/>
  <c r="I751" i="14"/>
  <c r="L235" i="6"/>
  <c r="I765" i="14"/>
  <c r="L243" i="6"/>
  <c r="I773" i="14"/>
  <c r="L95" i="5"/>
  <c r="L103" i="5"/>
  <c r="I645" i="13"/>
  <c r="L111" i="5"/>
  <c r="I653" i="13"/>
  <c r="L119" i="5"/>
  <c r="I661" i="13"/>
  <c r="L127" i="5"/>
  <c r="I669" i="13"/>
  <c r="L152" i="5"/>
  <c r="I694" i="13"/>
  <c r="L160" i="5"/>
  <c r="I702" i="13"/>
  <c r="L168" i="5"/>
  <c r="I710" i="13"/>
  <c r="L176" i="5"/>
  <c r="I718" i="13"/>
  <c r="L192" i="5"/>
  <c r="L200" i="5"/>
  <c r="I742" i="13"/>
  <c r="L208" i="5"/>
  <c r="I750" i="13"/>
  <c r="L216" i="5"/>
  <c r="I758" i="13"/>
  <c r="L224" i="5"/>
  <c r="I766" i="13"/>
  <c r="L240" i="5"/>
  <c r="I782" i="13"/>
  <c r="L248" i="5"/>
  <c r="I790" i="13"/>
  <c r="L256" i="5"/>
  <c r="I798" i="13"/>
  <c r="L264" i="5"/>
  <c r="I806" i="13"/>
  <c r="L186" i="5"/>
  <c r="I728" i="13"/>
  <c r="L99" i="6"/>
  <c r="I629" i="14"/>
  <c r="L107" i="6"/>
  <c r="I637" i="14"/>
  <c r="L115" i="6"/>
  <c r="I645" i="14"/>
  <c r="L123" i="6"/>
  <c r="I653" i="14"/>
  <c r="L129" i="6"/>
  <c r="I659" i="14"/>
  <c r="L102" i="5"/>
  <c r="I644" i="13"/>
  <c r="L115" i="5"/>
  <c r="I657" i="13"/>
  <c r="L128" i="5"/>
  <c r="I670" i="13"/>
  <c r="L150" i="5"/>
  <c r="I692" i="13"/>
  <c r="L162" i="5"/>
  <c r="I704" i="13"/>
  <c r="L175" i="5"/>
  <c r="I717" i="13"/>
  <c r="L196" i="5"/>
  <c r="I738" i="13"/>
  <c r="L209" i="5"/>
  <c r="I751" i="13"/>
  <c r="L222" i="5"/>
  <c r="I764" i="13"/>
  <c r="L242" i="5"/>
  <c r="I784" i="13"/>
  <c r="L252" i="5"/>
  <c r="I794" i="13"/>
  <c r="L263" i="5"/>
  <c r="I805" i="13"/>
  <c r="L272" i="5"/>
  <c r="I814" i="13"/>
  <c r="L103" i="6"/>
  <c r="I633" i="14"/>
  <c r="L114" i="6"/>
  <c r="I644" i="14"/>
  <c r="L125" i="6"/>
  <c r="I655" i="14"/>
  <c r="L152" i="6"/>
  <c r="I682" i="14"/>
  <c r="L161" i="6"/>
  <c r="I691" i="14"/>
  <c r="L170" i="6"/>
  <c r="I700" i="14"/>
  <c r="L179" i="6"/>
  <c r="I709" i="14"/>
  <c r="L194" i="6"/>
  <c r="I724" i="14"/>
  <c r="L203" i="6"/>
  <c r="I733" i="14"/>
  <c r="L212" i="6"/>
  <c r="I742" i="14"/>
  <c r="L222" i="6"/>
  <c r="I752" i="14"/>
  <c r="L237" i="6"/>
  <c r="I767" i="14"/>
  <c r="L246" i="6"/>
  <c r="I776" i="14"/>
  <c r="L254" i="6"/>
  <c r="I784" i="14"/>
  <c r="L262" i="6"/>
  <c r="I792" i="14"/>
  <c r="L104" i="5"/>
  <c r="I646" i="13"/>
  <c r="L117" i="5"/>
  <c r="I659" i="13"/>
  <c r="L129" i="5"/>
  <c r="I671" i="13"/>
  <c r="L151" i="5"/>
  <c r="I693" i="13"/>
  <c r="L164" i="5"/>
  <c r="I706" i="13"/>
  <c r="L177" i="5"/>
  <c r="I719" i="13"/>
  <c r="L198" i="5"/>
  <c r="I740" i="13"/>
  <c r="L210" i="5"/>
  <c r="I752" i="13"/>
  <c r="L223" i="5"/>
  <c r="I765" i="13"/>
  <c r="L243" i="5"/>
  <c r="I785" i="13"/>
  <c r="L254" i="5"/>
  <c r="I796" i="13"/>
  <c r="L265" i="5"/>
  <c r="I807" i="13"/>
  <c r="L105" i="6"/>
  <c r="I635" i="14"/>
  <c r="L116" i="6"/>
  <c r="I646" i="14"/>
  <c r="L126" i="6"/>
  <c r="I656" i="14"/>
  <c r="L105" i="5"/>
  <c r="I647" i="13"/>
  <c r="L118" i="5"/>
  <c r="I660" i="13"/>
  <c r="L14" i="5"/>
  <c r="L153" i="5"/>
  <c r="I695" i="13"/>
  <c r="L166" i="5"/>
  <c r="I708" i="13"/>
  <c r="L178" i="5"/>
  <c r="I720" i="13"/>
  <c r="L199" i="5"/>
  <c r="I741" i="13"/>
  <c r="L212" i="5"/>
  <c r="I754" i="13"/>
  <c r="L225" i="5"/>
  <c r="I767" i="13"/>
  <c r="L244" i="5"/>
  <c r="I786" i="13"/>
  <c r="L255" i="5"/>
  <c r="I797" i="13"/>
  <c r="L266" i="5"/>
  <c r="I808" i="13"/>
  <c r="L95" i="6"/>
  <c r="L106" i="6"/>
  <c r="I636" i="14"/>
  <c r="L117" i="6"/>
  <c r="I647" i="14"/>
  <c r="L127" i="6"/>
  <c r="I657" i="14"/>
  <c r="L141" i="6"/>
  <c r="I671" i="14"/>
  <c r="L154" i="6"/>
  <c r="I684" i="14"/>
  <c r="L163" i="6"/>
  <c r="I693" i="14"/>
  <c r="L172" i="6"/>
  <c r="I702" i="14"/>
  <c r="L181" i="6"/>
  <c r="I711" i="14"/>
  <c r="L196" i="6"/>
  <c r="I726" i="14"/>
  <c r="L206" i="6"/>
  <c r="I736" i="14"/>
  <c r="L215" i="6"/>
  <c r="I745" i="14"/>
  <c r="L224" i="6"/>
  <c r="I754" i="14"/>
  <c r="L239" i="6"/>
  <c r="I769" i="14"/>
  <c r="L248" i="6"/>
  <c r="I778" i="14"/>
  <c r="L256" i="6"/>
  <c r="I786" i="14"/>
  <c r="L264" i="6"/>
  <c r="I794" i="14"/>
  <c r="L96" i="5"/>
  <c r="I638" i="13"/>
  <c r="L109" i="5"/>
  <c r="I651" i="13"/>
  <c r="L121" i="5"/>
  <c r="I663" i="13"/>
  <c r="L156" i="5"/>
  <c r="I698" i="13"/>
  <c r="L169" i="5"/>
  <c r="I711" i="13"/>
  <c r="L182" i="5"/>
  <c r="I724" i="13"/>
  <c r="L202" i="5"/>
  <c r="I744" i="13"/>
  <c r="L215" i="5"/>
  <c r="I757" i="13"/>
  <c r="L236" i="5"/>
  <c r="I778" i="13"/>
  <c r="L247" i="5"/>
  <c r="I789" i="13"/>
  <c r="L258" i="5"/>
  <c r="I800" i="13"/>
  <c r="L268" i="5"/>
  <c r="I810" i="13"/>
  <c r="L99" i="5"/>
  <c r="I641" i="13"/>
  <c r="L125" i="5"/>
  <c r="I667" i="13"/>
  <c r="L159" i="5"/>
  <c r="I701" i="13"/>
  <c r="L193" i="5"/>
  <c r="I735" i="13"/>
  <c r="L218" i="5"/>
  <c r="I760" i="13"/>
  <c r="L250" i="5"/>
  <c r="I792" i="13"/>
  <c r="L135" i="5"/>
  <c r="L109" i="6"/>
  <c r="I639" i="14"/>
  <c r="L124" i="6"/>
  <c r="I654" i="14"/>
  <c r="L158" i="6"/>
  <c r="I688" i="14"/>
  <c r="L171" i="6"/>
  <c r="I701" i="14"/>
  <c r="L190" i="6"/>
  <c r="L201" i="6"/>
  <c r="I731" i="14"/>
  <c r="L214" i="6"/>
  <c r="I744" i="14"/>
  <c r="L232" i="6"/>
  <c r="L244" i="6"/>
  <c r="I774" i="14"/>
  <c r="L255" i="6"/>
  <c r="I785" i="14"/>
  <c r="L266" i="6"/>
  <c r="I796" i="14"/>
  <c r="L101" i="5"/>
  <c r="I643" i="13"/>
  <c r="L126" i="5"/>
  <c r="I668" i="13"/>
  <c r="L161" i="5"/>
  <c r="I703" i="13"/>
  <c r="L194" i="5"/>
  <c r="I736" i="13"/>
  <c r="L220" i="5"/>
  <c r="I762" i="13"/>
  <c r="L251" i="5"/>
  <c r="I793" i="13"/>
  <c r="L229" i="5"/>
  <c r="I771" i="13"/>
  <c r="L110" i="6"/>
  <c r="I640" i="14"/>
  <c r="L148" i="6"/>
  <c r="L160" i="6"/>
  <c r="I690" i="14"/>
  <c r="L173" i="6"/>
  <c r="I703" i="14"/>
  <c r="L191" i="6"/>
  <c r="I721" i="14"/>
  <c r="L202" i="6"/>
  <c r="I732" i="14"/>
  <c r="L216" i="6"/>
  <c r="I746" i="14"/>
  <c r="L233" i="6"/>
  <c r="I763" i="14"/>
  <c r="L245" i="6"/>
  <c r="I775" i="14"/>
  <c r="L257" i="6"/>
  <c r="I787" i="14"/>
  <c r="L107" i="5"/>
  <c r="I649" i="13"/>
  <c r="L167" i="5"/>
  <c r="I709" i="13"/>
  <c r="L201" i="5"/>
  <c r="I743" i="13"/>
  <c r="L257" i="5"/>
  <c r="I799" i="13"/>
  <c r="L97" i="6"/>
  <c r="I627" i="14"/>
  <c r="L111" i="6"/>
  <c r="I641" i="14"/>
  <c r="L149" i="6"/>
  <c r="I679" i="14"/>
  <c r="L162" i="6"/>
  <c r="I692" i="14"/>
  <c r="L174" i="6"/>
  <c r="I704" i="14"/>
  <c r="L192" i="6"/>
  <c r="I722" i="14"/>
  <c r="L204" i="6"/>
  <c r="I734" i="14"/>
  <c r="L217" i="6"/>
  <c r="I747" i="14"/>
  <c r="L234" i="6"/>
  <c r="I764" i="14"/>
  <c r="L247" i="6"/>
  <c r="I777" i="14"/>
  <c r="L258" i="6"/>
  <c r="I788" i="14"/>
  <c r="L113" i="5"/>
  <c r="I655" i="13"/>
  <c r="L174" i="5"/>
  <c r="I716" i="13"/>
  <c r="L207" i="5"/>
  <c r="I749" i="13"/>
  <c r="L241" i="5"/>
  <c r="I783" i="13"/>
  <c r="L262" i="5"/>
  <c r="I804" i="13"/>
  <c r="L101" i="6"/>
  <c r="I631" i="14"/>
  <c r="L119" i="6"/>
  <c r="I649" i="14"/>
  <c r="L155" i="6"/>
  <c r="I685" i="14"/>
  <c r="L166" i="6"/>
  <c r="I696" i="14"/>
  <c r="L178" i="6"/>
  <c r="I708" i="14"/>
  <c r="L198" i="6"/>
  <c r="I728" i="14"/>
  <c r="L209" i="6"/>
  <c r="I739" i="14"/>
  <c r="L220" i="6"/>
  <c r="I750" i="14"/>
  <c r="L240" i="6"/>
  <c r="I770" i="14"/>
  <c r="L251" i="6"/>
  <c r="I781" i="14"/>
  <c r="L261" i="6"/>
  <c r="I791" i="14"/>
  <c r="L112" i="5"/>
  <c r="I654" i="13"/>
  <c r="L170" i="5"/>
  <c r="I712" i="13"/>
  <c r="L238" i="5"/>
  <c r="I780" i="13"/>
  <c r="L98" i="6"/>
  <c r="I628" i="14"/>
  <c r="L15" i="6"/>
  <c r="I545" i="14"/>
  <c r="L164" i="6"/>
  <c r="I694" i="14"/>
  <c r="L193" i="6"/>
  <c r="I723" i="14"/>
  <c r="L218" i="6"/>
  <c r="I748" i="14"/>
  <c r="L249" i="6"/>
  <c r="I779" i="14"/>
  <c r="L123" i="5"/>
  <c r="I665" i="13"/>
  <c r="L180" i="5"/>
  <c r="I722" i="13"/>
  <c r="L246" i="5"/>
  <c r="I788" i="13"/>
  <c r="L102" i="6"/>
  <c r="I632" i="14"/>
  <c r="L140" i="6"/>
  <c r="L168" i="6"/>
  <c r="I698" i="14"/>
  <c r="L199" i="6"/>
  <c r="I729" i="14"/>
  <c r="L223" i="6"/>
  <c r="I753" i="14"/>
  <c r="L252" i="6"/>
  <c r="I782" i="14"/>
  <c r="L249" i="5"/>
  <c r="I791" i="13"/>
  <c r="L108" i="6"/>
  <c r="I638" i="14"/>
  <c r="L142" i="6"/>
  <c r="I672" i="14"/>
  <c r="L169" i="6"/>
  <c r="I699" i="14"/>
  <c r="L200" i="6"/>
  <c r="I730" i="14"/>
  <c r="L253" i="6"/>
  <c r="I783" i="14"/>
  <c r="L141" i="5"/>
  <c r="L204" i="5"/>
  <c r="I746" i="13"/>
  <c r="L259" i="5"/>
  <c r="I801" i="13"/>
  <c r="L113" i="6"/>
  <c r="I643" i="14"/>
  <c r="L150" i="6"/>
  <c r="I680" i="14"/>
  <c r="L176" i="6"/>
  <c r="I706" i="14"/>
  <c r="L207" i="6"/>
  <c r="I737" i="14"/>
  <c r="L236" i="6"/>
  <c r="I766" i="14"/>
  <c r="L259" i="6"/>
  <c r="I789" i="14"/>
  <c r="L110" i="5"/>
  <c r="I652" i="13"/>
  <c r="L214" i="5"/>
  <c r="I756" i="13"/>
  <c r="L121" i="6"/>
  <c r="I651" i="14"/>
  <c r="L180" i="6"/>
  <c r="I710" i="14"/>
  <c r="L241" i="6"/>
  <c r="I771" i="14"/>
  <c r="L239" i="5"/>
  <c r="I781" i="13"/>
  <c r="L195" i="6"/>
  <c r="I725" i="14"/>
  <c r="L250" i="6"/>
  <c r="I780" i="14"/>
  <c r="L142" i="5"/>
  <c r="I684" i="13"/>
  <c r="L260" i="5"/>
  <c r="I802" i="13"/>
  <c r="L153" i="6"/>
  <c r="I683" i="14"/>
  <c r="L208" i="6"/>
  <c r="I738" i="14"/>
  <c r="L260" i="6"/>
  <c r="I790" i="14"/>
  <c r="L158" i="5"/>
  <c r="I700" i="13"/>
  <c r="L157" i="6"/>
  <c r="I687" i="14"/>
  <c r="L211" i="6"/>
  <c r="I741" i="14"/>
  <c r="L265" i="6"/>
  <c r="I795" i="14"/>
  <c r="L172" i="5"/>
  <c r="I714" i="13"/>
  <c r="L156" i="6"/>
  <c r="I686" i="14"/>
  <c r="L263" i="6"/>
  <c r="I793" i="14"/>
  <c r="L217" i="5"/>
  <c r="I759" i="13"/>
  <c r="L177" i="6"/>
  <c r="I707" i="14"/>
  <c r="L267" i="5"/>
  <c r="I809" i="13"/>
  <c r="L182" i="6"/>
  <c r="I712" i="14"/>
  <c r="L97" i="5"/>
  <c r="I639" i="13"/>
  <c r="L100" i="6"/>
  <c r="I630" i="14"/>
  <c r="L210" i="6"/>
  <c r="I740" i="14"/>
  <c r="L122" i="6"/>
  <c r="I652" i="14"/>
  <c r="L14" i="6"/>
  <c r="L165" i="6"/>
  <c r="I695" i="14"/>
  <c r="L238" i="6"/>
  <c r="I768" i="14"/>
  <c r="L154" i="5"/>
  <c r="I696" i="13"/>
  <c r="L242" i="6"/>
  <c r="I772" i="14"/>
  <c r="L118" i="6"/>
  <c r="I648" i="14"/>
  <c r="L120" i="5"/>
  <c r="I662" i="13"/>
  <c r="L206" i="5"/>
  <c r="I748" i="13"/>
  <c r="L219" i="6"/>
  <c r="I749" i="14"/>
  <c r="L258" i="10"/>
  <c r="I786" i="18"/>
  <c r="L261" i="10"/>
  <c r="I789" i="18"/>
  <c r="L256" i="10"/>
  <c r="I784" i="18"/>
  <c r="L252" i="10"/>
  <c r="I780" i="18"/>
  <c r="L248" i="10"/>
  <c r="I776" i="18"/>
  <c r="L244" i="10"/>
  <c r="I772" i="18"/>
  <c r="L240" i="10"/>
  <c r="I768" i="18"/>
  <c r="L236" i="10"/>
  <c r="I764" i="18"/>
  <c r="L232" i="10"/>
  <c r="I760" i="18"/>
  <c r="L127" i="10"/>
  <c r="I655" i="18"/>
  <c r="L123" i="10"/>
  <c r="I651" i="18"/>
  <c r="L119" i="10"/>
  <c r="I647" i="18"/>
  <c r="L115" i="10"/>
  <c r="I643" i="18"/>
  <c r="L111" i="10"/>
  <c r="I639" i="18"/>
  <c r="L107" i="10"/>
  <c r="I635" i="18"/>
  <c r="L103" i="10"/>
  <c r="I631" i="18"/>
  <c r="L99" i="10"/>
  <c r="I627" i="18"/>
  <c r="L95" i="10"/>
  <c r="L141" i="10"/>
  <c r="I669" i="18"/>
  <c r="L264" i="10"/>
  <c r="I792" i="18"/>
  <c r="L260" i="10"/>
  <c r="I788" i="18"/>
  <c r="L255" i="10"/>
  <c r="I783" i="18"/>
  <c r="L251" i="10"/>
  <c r="I779" i="18"/>
  <c r="L247" i="10"/>
  <c r="I775" i="18"/>
  <c r="L243" i="10"/>
  <c r="I771" i="18"/>
  <c r="L239" i="10"/>
  <c r="I767" i="18"/>
  <c r="L235" i="10"/>
  <c r="I763" i="18"/>
  <c r="L231" i="10"/>
  <c r="L126" i="10"/>
  <c r="I654" i="18"/>
  <c r="L122" i="10"/>
  <c r="I650" i="18"/>
  <c r="L118" i="10"/>
  <c r="I646" i="18"/>
  <c r="L114" i="10"/>
  <c r="I642" i="18"/>
  <c r="L110" i="10"/>
  <c r="I638" i="18"/>
  <c r="L106" i="10"/>
  <c r="I634" i="18"/>
  <c r="L220" i="10"/>
  <c r="I748" i="18"/>
  <c r="L216" i="10"/>
  <c r="I744" i="18"/>
  <c r="L212" i="10"/>
  <c r="I740" i="18"/>
  <c r="L208" i="10"/>
  <c r="I736" i="18"/>
  <c r="L204" i="10"/>
  <c r="I732" i="18"/>
  <c r="L200" i="10"/>
  <c r="I728" i="18"/>
  <c r="L196" i="10"/>
  <c r="I724" i="18"/>
  <c r="L192" i="10"/>
  <c r="I720" i="18"/>
  <c r="L180" i="10"/>
  <c r="I708" i="18"/>
  <c r="L176" i="10"/>
  <c r="I704" i="18"/>
  <c r="L172" i="10"/>
  <c r="I700" i="18"/>
  <c r="L168" i="10"/>
  <c r="I696" i="18"/>
  <c r="L164" i="10"/>
  <c r="I692" i="18"/>
  <c r="L160" i="10"/>
  <c r="I688" i="18"/>
  <c r="L156" i="10"/>
  <c r="I684" i="18"/>
  <c r="L152" i="10"/>
  <c r="I680" i="18"/>
  <c r="L148" i="10"/>
  <c r="I676" i="18"/>
  <c r="K16" i="11"/>
  <c r="H67" i="19"/>
  <c r="L217" i="10"/>
  <c r="I745" i="18"/>
  <c r="L198" i="10"/>
  <c r="I726" i="18"/>
  <c r="L191" i="10"/>
  <c r="I719" i="18"/>
  <c r="L257" i="10"/>
  <c r="I785" i="18"/>
  <c r="L250" i="10"/>
  <c r="I778" i="18"/>
  <c r="L162" i="10"/>
  <c r="I690" i="18"/>
  <c r="L155" i="10"/>
  <c r="I683" i="18"/>
  <c r="L149" i="10"/>
  <c r="I677" i="18"/>
  <c r="L124" i="10"/>
  <c r="I652" i="18"/>
  <c r="L117" i="10"/>
  <c r="I645" i="18"/>
  <c r="L222" i="10"/>
  <c r="I750" i="18"/>
  <c r="L215" i="10"/>
  <c r="I743" i="18"/>
  <c r="L209" i="10"/>
  <c r="I737" i="18"/>
  <c r="L190" i="10"/>
  <c r="I718" i="18"/>
  <c r="L249" i="10"/>
  <c r="I777" i="18"/>
  <c r="L242" i="10"/>
  <c r="I770" i="18"/>
  <c r="L179" i="10"/>
  <c r="I707" i="18"/>
  <c r="L173" i="10"/>
  <c r="I701" i="18"/>
  <c r="L154" i="10"/>
  <c r="I682" i="18"/>
  <c r="L147" i="10"/>
  <c r="L116" i="10"/>
  <c r="I644" i="18"/>
  <c r="L109" i="10"/>
  <c r="I637" i="18"/>
  <c r="L98" i="10"/>
  <c r="I626" i="18"/>
  <c r="L221" i="10"/>
  <c r="I749" i="18"/>
  <c r="L202" i="10"/>
  <c r="I730" i="18"/>
  <c r="L195" i="10"/>
  <c r="I723" i="18"/>
  <c r="L189" i="10"/>
  <c r="L262" i="10"/>
  <c r="I790" i="18"/>
  <c r="L254" i="10"/>
  <c r="I782" i="18"/>
  <c r="L166" i="10"/>
  <c r="I694" i="18"/>
  <c r="L159" i="10"/>
  <c r="I687" i="18"/>
  <c r="L153" i="10"/>
  <c r="I681" i="18"/>
  <c r="L128" i="10"/>
  <c r="I656" i="18"/>
  <c r="L121" i="10"/>
  <c r="I649" i="18"/>
  <c r="L97" i="10"/>
  <c r="I625" i="18"/>
  <c r="L219" i="10"/>
  <c r="I747" i="18"/>
  <c r="L210" i="10"/>
  <c r="I738" i="18"/>
  <c r="L199" i="10"/>
  <c r="I727" i="18"/>
  <c r="L140" i="10"/>
  <c r="I668" i="18"/>
  <c r="L259" i="10"/>
  <c r="I787" i="18"/>
  <c r="L238" i="10"/>
  <c r="I766" i="18"/>
  <c r="L177" i="10"/>
  <c r="I705" i="18"/>
  <c r="L167" i="10"/>
  <c r="I695" i="18"/>
  <c r="L157" i="10"/>
  <c r="I685" i="18"/>
  <c r="L218" i="10"/>
  <c r="I746" i="18"/>
  <c r="L197" i="10"/>
  <c r="I725" i="18"/>
  <c r="L139" i="10"/>
  <c r="L234" i="10"/>
  <c r="I762" i="18"/>
  <c r="L175" i="10"/>
  <c r="I703" i="18"/>
  <c r="L125" i="10"/>
  <c r="I653" i="18"/>
  <c r="L105" i="10"/>
  <c r="I633" i="18"/>
  <c r="L96" i="10"/>
  <c r="I624" i="18"/>
  <c r="L206" i="10"/>
  <c r="I734" i="18"/>
  <c r="L245" i="10"/>
  <c r="I773" i="18"/>
  <c r="L174" i="10"/>
  <c r="I702" i="18"/>
  <c r="L163" i="10"/>
  <c r="I691" i="18"/>
  <c r="L113" i="10"/>
  <c r="I641" i="18"/>
  <c r="L104" i="10"/>
  <c r="I632" i="18"/>
  <c r="L214" i="10"/>
  <c r="I742" i="18"/>
  <c r="L165" i="10"/>
  <c r="I693" i="18"/>
  <c r="L150" i="10"/>
  <c r="I678" i="18"/>
  <c r="L100" i="10"/>
  <c r="I628" i="18"/>
  <c r="L194" i="10"/>
  <c r="I722" i="18"/>
  <c r="L178" i="10"/>
  <c r="I706" i="18"/>
  <c r="L161" i="10"/>
  <c r="I689" i="18"/>
  <c r="L211" i="10"/>
  <c r="I739" i="18"/>
  <c r="L193" i="10"/>
  <c r="I721" i="18"/>
  <c r="L241" i="10"/>
  <c r="I769" i="18"/>
  <c r="L108" i="10"/>
  <c r="I636" i="18"/>
  <c r="L101" i="10"/>
  <c r="I629" i="18"/>
  <c r="L207" i="10"/>
  <c r="I735" i="18"/>
  <c r="L169" i="10"/>
  <c r="I697" i="18"/>
  <c r="L120" i="10"/>
  <c r="I648" i="18"/>
  <c r="L201" i="10"/>
  <c r="I729" i="18"/>
  <c r="L233" i="10"/>
  <c r="I761" i="18"/>
  <c r="L112" i="10"/>
  <c r="I640" i="18"/>
  <c r="L205" i="10"/>
  <c r="I733" i="18"/>
  <c r="L253" i="10"/>
  <c r="I781" i="18"/>
  <c r="L102" i="10"/>
  <c r="I630" i="18"/>
  <c r="L203" i="10"/>
  <c r="I731" i="18"/>
  <c r="L158" i="10"/>
  <c r="I686" i="18"/>
  <c r="L246" i="10"/>
  <c r="I774" i="18"/>
  <c r="L151" i="10"/>
  <c r="I679" i="18"/>
  <c r="L171" i="10"/>
  <c r="I699" i="18"/>
  <c r="L237" i="10"/>
  <c r="I765" i="18"/>
  <c r="L170" i="10"/>
  <c r="I698" i="18"/>
  <c r="L213" i="10"/>
  <c r="I741" i="18"/>
  <c r="L263" i="10"/>
  <c r="I791" i="18"/>
  <c r="Y642" i="17"/>
  <c r="E109" i="21"/>
  <c r="Y295" i="17"/>
  <c r="E142" i="21"/>
  <c r="X630" i="17"/>
  <c r="Y450" i="17"/>
  <c r="X616" i="17"/>
  <c r="W618" i="17"/>
  <c r="W616" i="17"/>
  <c r="E39" i="23"/>
  <c r="H40" i="23"/>
  <c r="Y448" i="17"/>
  <c r="O649" i="18"/>
  <c r="F112" i="21"/>
  <c r="Q112" i="21"/>
  <c r="L112" i="21"/>
  <c r="Q100" i="21"/>
  <c r="K100" i="21"/>
  <c r="S631" i="17"/>
  <c r="M631" i="17"/>
  <c r="M100" i="21"/>
  <c r="L100" i="21"/>
  <c r="P632" i="17"/>
  <c r="J619" i="17"/>
  <c r="L619" i="17"/>
  <c r="N632" i="17"/>
  <c r="N631" i="17"/>
  <c r="J632" i="17"/>
  <c r="P112" i="21"/>
  <c r="L632" i="17"/>
  <c r="N619" i="17"/>
  <c r="F100" i="21"/>
  <c r="H100" i="21"/>
  <c r="E48" i="21"/>
  <c r="M49" i="21"/>
  <c r="P619" i="17"/>
  <c r="O100" i="21"/>
  <c r="I100" i="21"/>
  <c r="G100" i="21"/>
  <c r="P100" i="21"/>
  <c r="N100" i="21"/>
  <c r="L631" i="17"/>
  <c r="R100" i="21"/>
  <c r="U631" i="17"/>
  <c r="R631" i="17"/>
  <c r="M112" i="21"/>
  <c r="E106" i="21"/>
  <c r="E121" i="21"/>
  <c r="H112" i="21"/>
  <c r="O112" i="21"/>
  <c r="E127" i="21"/>
  <c r="Y458" i="17"/>
  <c r="K112" i="21"/>
  <c r="G112" i="21"/>
  <c r="K619" i="17"/>
  <c r="I112" i="21"/>
  <c r="N112" i="21"/>
  <c r="E118" i="21"/>
  <c r="T383" i="18"/>
  <c r="R112" i="21"/>
  <c r="S619" i="17"/>
  <c r="S632" i="17"/>
  <c r="P631" i="17"/>
  <c r="E148" i="21"/>
  <c r="W111" i="17"/>
  <c r="W615" i="17"/>
  <c r="X111" i="17"/>
  <c r="X615" i="17"/>
  <c r="J631" i="17"/>
  <c r="T619" i="17"/>
  <c r="E124" i="21"/>
  <c r="O631" i="17"/>
  <c r="O619" i="17"/>
  <c r="Q631" i="17"/>
  <c r="E139" i="21"/>
  <c r="V631" i="17"/>
  <c r="X686" i="18"/>
  <c r="W686" i="18"/>
  <c r="Q686" i="18"/>
  <c r="X766" i="18"/>
  <c r="W766" i="18"/>
  <c r="Q766" i="18"/>
  <c r="X730" i="18"/>
  <c r="W730" i="18"/>
  <c r="Q730" i="18"/>
  <c r="W740" i="18"/>
  <c r="X740" i="18"/>
  <c r="Q740" i="18"/>
  <c r="X643" i="18"/>
  <c r="W643" i="18"/>
  <c r="Q643" i="18"/>
  <c r="W802" i="13"/>
  <c r="X802" i="13"/>
  <c r="W722" i="13"/>
  <c r="X722" i="13"/>
  <c r="W722" i="14"/>
  <c r="X722" i="14"/>
  <c r="X760" i="13"/>
  <c r="W760" i="13"/>
  <c r="X726" i="14"/>
  <c r="W726" i="14"/>
  <c r="W706" i="13"/>
  <c r="X706" i="13"/>
  <c r="X644" i="13"/>
  <c r="W644" i="13"/>
  <c r="W697" i="14"/>
  <c r="X697" i="14"/>
  <c r="X650" i="13"/>
  <c r="W650" i="13"/>
  <c r="M147" i="10"/>
  <c r="I147" i="18"/>
  <c r="J183" i="10"/>
  <c r="M212" i="10"/>
  <c r="I212" i="18"/>
  <c r="M254" i="10"/>
  <c r="I254" i="18"/>
  <c r="I112" i="18"/>
  <c r="M112" i="10"/>
  <c r="I205" i="18"/>
  <c r="M205" i="10"/>
  <c r="I119" i="13"/>
  <c r="M119" i="5"/>
  <c r="I266" i="14"/>
  <c r="M266" i="6"/>
  <c r="I186" i="13"/>
  <c r="M186" i="5"/>
  <c r="I236" i="14"/>
  <c r="M236" i="6"/>
  <c r="I107" i="13"/>
  <c r="M107" i="5"/>
  <c r="I167" i="14"/>
  <c r="M167" i="6"/>
  <c r="I170" i="13"/>
  <c r="M170" i="5"/>
  <c r="I107" i="14"/>
  <c r="M107" i="6"/>
  <c r="I102" i="13"/>
  <c r="M102" i="5"/>
  <c r="I128" i="14"/>
  <c r="M128" i="6"/>
  <c r="X384" i="18"/>
  <c r="W384" i="18"/>
  <c r="S384" i="18"/>
  <c r="W466" i="18"/>
  <c r="X466" i="18"/>
  <c r="S466" i="18"/>
  <c r="W463" i="18"/>
  <c r="S463" i="18"/>
  <c r="X463" i="18"/>
  <c r="W498" i="18"/>
  <c r="S498" i="18"/>
  <c r="X498" i="18"/>
  <c r="X435" i="13"/>
  <c r="W435" i="13"/>
  <c r="W437" i="14"/>
  <c r="X437" i="14"/>
  <c r="W374" i="14"/>
  <c r="X374" i="14"/>
  <c r="X520" i="14"/>
  <c r="W520" i="14"/>
  <c r="W505" i="14"/>
  <c r="X505" i="14"/>
  <c r="X438" i="13"/>
  <c r="W438" i="13"/>
  <c r="X535" i="13"/>
  <c r="W535" i="13"/>
  <c r="W484" i="13"/>
  <c r="X484" i="13"/>
  <c r="W286" i="13"/>
  <c r="X286" i="13"/>
  <c r="W506" i="14"/>
  <c r="X506" i="14"/>
  <c r="X697" i="18"/>
  <c r="W697" i="18"/>
  <c r="Q697" i="18"/>
  <c r="W691" i="18"/>
  <c r="X691" i="18"/>
  <c r="Q691" i="18"/>
  <c r="W770" i="18"/>
  <c r="X770" i="18"/>
  <c r="Q770" i="18"/>
  <c r="W744" i="18"/>
  <c r="Q744" i="18"/>
  <c r="X744" i="18"/>
  <c r="W780" i="18"/>
  <c r="Q780" i="18"/>
  <c r="X780" i="18"/>
  <c r="X652" i="13"/>
  <c r="W652" i="13"/>
  <c r="W665" i="13"/>
  <c r="X665" i="13"/>
  <c r="W649" i="13"/>
  <c r="X649" i="13"/>
  <c r="X757" i="13"/>
  <c r="W757" i="13"/>
  <c r="L132" i="6"/>
  <c r="I625" i="14"/>
  <c r="W655" i="14"/>
  <c r="X655" i="14"/>
  <c r="X773" i="14"/>
  <c r="W773" i="14"/>
  <c r="M216" i="10"/>
  <c r="I216" i="18"/>
  <c r="I233" i="18"/>
  <c r="M233" i="10"/>
  <c r="M251" i="10"/>
  <c r="I251" i="18"/>
  <c r="M221" i="10"/>
  <c r="I221" i="18"/>
  <c r="J268" i="6"/>
  <c r="I232" i="14"/>
  <c r="M232" i="6"/>
  <c r="I262" i="13"/>
  <c r="M262" i="5"/>
  <c r="I111" i="13"/>
  <c r="M111" i="5"/>
  <c r="I151" i="14"/>
  <c r="M151" i="6"/>
  <c r="I264" i="14"/>
  <c r="M264" i="6"/>
  <c r="I118" i="13"/>
  <c r="M118" i="5"/>
  <c r="I208" i="13"/>
  <c r="M208" i="5"/>
  <c r="I96" i="13"/>
  <c r="M96" i="5"/>
  <c r="W389" i="18"/>
  <c r="X389" i="18"/>
  <c r="S389" i="18"/>
  <c r="W477" i="18"/>
  <c r="S477" i="18"/>
  <c r="X477" i="18"/>
  <c r="W508" i="18"/>
  <c r="X508" i="18"/>
  <c r="S508" i="18"/>
  <c r="W467" i="18"/>
  <c r="X467" i="18"/>
  <c r="S467" i="18"/>
  <c r="X379" i="18"/>
  <c r="S379" i="18"/>
  <c r="W379" i="18"/>
  <c r="X477" i="14"/>
  <c r="W477" i="14"/>
  <c r="K184" i="6"/>
  <c r="I449" i="14"/>
  <c r="I413" i="14"/>
  <c r="W456" i="14"/>
  <c r="X456" i="14"/>
  <c r="X507" i="14"/>
  <c r="W507" i="14"/>
  <c r="W440" i="13"/>
  <c r="X440" i="13"/>
  <c r="W425" i="13"/>
  <c r="X425" i="13"/>
  <c r="K131" i="5"/>
  <c r="I366" i="13"/>
  <c r="X476" i="13"/>
  <c r="W476" i="13"/>
  <c r="X522" i="13"/>
  <c r="W522" i="13"/>
  <c r="W722" i="18"/>
  <c r="X722" i="18"/>
  <c r="Q722" i="18"/>
  <c r="O668" i="18"/>
  <c r="P668" i="18"/>
  <c r="R668" i="18"/>
  <c r="V668" i="18"/>
  <c r="Q668" i="18"/>
  <c r="S668" i="18"/>
  <c r="T668" i="18"/>
  <c r="W668" i="18"/>
  <c r="X668" i="18"/>
  <c r="U668" i="18"/>
  <c r="X676" i="18"/>
  <c r="Q676" i="18"/>
  <c r="W676" i="18"/>
  <c r="W651" i="18"/>
  <c r="X651" i="18"/>
  <c r="Q651" i="18"/>
  <c r="X712" i="14"/>
  <c r="W712" i="14"/>
  <c r="X753" i="14"/>
  <c r="W753" i="14"/>
  <c r="W696" i="14"/>
  <c r="X696" i="14"/>
  <c r="L184" i="6"/>
  <c r="I714" i="14"/>
  <c r="I678" i="14"/>
  <c r="W786" i="14"/>
  <c r="X786" i="14"/>
  <c r="W796" i="13"/>
  <c r="X796" i="13"/>
  <c r="W653" i="14"/>
  <c r="X653" i="14"/>
  <c r="M191" i="10"/>
  <c r="I191" i="18"/>
  <c r="I243" i="18"/>
  <c r="M243" i="10"/>
  <c r="M234" i="10"/>
  <c r="I234" i="18"/>
  <c r="I141" i="18"/>
  <c r="M141" i="10"/>
  <c r="I261" i="18"/>
  <c r="M261" i="10"/>
  <c r="I119" i="14"/>
  <c r="M119" i="6"/>
  <c r="I211" i="14"/>
  <c r="M211" i="6"/>
  <c r="I200" i="14"/>
  <c r="M200" i="6"/>
  <c r="I127" i="14"/>
  <c r="M127" i="6"/>
  <c r="I258" i="14"/>
  <c r="M258" i="6"/>
  <c r="J18" i="6"/>
  <c r="I14" i="14"/>
  <c r="M14" i="6"/>
  <c r="I201" i="14"/>
  <c r="M201" i="6"/>
  <c r="I247" i="14"/>
  <c r="M247" i="6"/>
  <c r="I129" i="13"/>
  <c r="M129" i="5"/>
  <c r="I129" i="14"/>
  <c r="M129" i="6"/>
  <c r="I178" i="13"/>
  <c r="M178" i="5"/>
  <c r="I97" i="13"/>
  <c r="M97" i="5"/>
  <c r="X512" i="18"/>
  <c r="W512" i="18"/>
  <c r="S512" i="18"/>
  <c r="X368" i="18"/>
  <c r="S368" i="18"/>
  <c r="W368" i="18"/>
  <c r="I453" i="18"/>
  <c r="K225" i="10"/>
  <c r="I489" i="18"/>
  <c r="X486" i="18"/>
  <c r="S486" i="18"/>
  <c r="W486" i="18"/>
  <c r="W431" i="18"/>
  <c r="S431" i="18"/>
  <c r="X431" i="18"/>
  <c r="W506" i="18"/>
  <c r="X506" i="18"/>
  <c r="S506" i="18"/>
  <c r="W524" i="18"/>
  <c r="X524" i="18"/>
  <c r="S524" i="18"/>
  <c r="X526" i="13"/>
  <c r="W526" i="13"/>
  <c r="W517" i="13"/>
  <c r="X517" i="13"/>
  <c r="W421" i="13"/>
  <c r="X421" i="13"/>
  <c r="W510" i="14"/>
  <c r="X510" i="14"/>
  <c r="W488" i="14"/>
  <c r="X488" i="14"/>
  <c r="K145" i="5"/>
  <c r="I416" i="13"/>
  <c r="I412" i="13"/>
  <c r="W427" i="13"/>
  <c r="X427" i="13"/>
  <c r="W391" i="13"/>
  <c r="X391" i="13"/>
  <c r="W519" i="13"/>
  <c r="X519" i="13"/>
  <c r="X440" i="14"/>
  <c r="W440" i="14"/>
  <c r="W468" i="13"/>
  <c r="X468" i="13"/>
  <c r="W414" i="14"/>
  <c r="X414" i="14"/>
  <c r="X628" i="18"/>
  <c r="W628" i="18"/>
  <c r="Q628" i="18"/>
  <c r="W727" i="18"/>
  <c r="X727" i="18"/>
  <c r="Q727" i="18"/>
  <c r="X718" i="18"/>
  <c r="Q718" i="18"/>
  <c r="W718" i="18"/>
  <c r="W720" i="18"/>
  <c r="Q720" i="18"/>
  <c r="X720" i="18"/>
  <c r="L131" i="10"/>
  <c r="I623" i="18"/>
  <c r="X768" i="14"/>
  <c r="W768" i="14"/>
  <c r="X725" i="14"/>
  <c r="W725" i="14"/>
  <c r="W729" i="14"/>
  <c r="X729" i="14"/>
  <c r="W685" i="14"/>
  <c r="X685" i="14"/>
  <c r="X775" i="14"/>
  <c r="W775" i="14"/>
  <c r="X688" i="14"/>
  <c r="W688" i="14"/>
  <c r="X778" i="14"/>
  <c r="W778" i="14"/>
  <c r="L18" i="5"/>
  <c r="I560" i="13"/>
  <c r="I556" i="13"/>
  <c r="X733" i="14"/>
  <c r="W733" i="14"/>
  <c r="X645" i="14"/>
  <c r="W645" i="14"/>
  <c r="W751" i="14"/>
  <c r="X751" i="14"/>
  <c r="X761" i="13"/>
  <c r="W761" i="13"/>
  <c r="M158" i="10"/>
  <c r="I158" i="18"/>
  <c r="M207" i="10"/>
  <c r="I207" i="18"/>
  <c r="J131" i="10"/>
  <c r="I95" i="18"/>
  <c r="M95" i="10"/>
  <c r="I139" i="18"/>
  <c r="M139" i="10"/>
  <c r="J143" i="10"/>
  <c r="M140" i="10"/>
  <c r="I140" i="18"/>
  <c r="M248" i="10"/>
  <c r="I248" i="18"/>
  <c r="I214" i="13"/>
  <c r="M214" i="5"/>
  <c r="I112" i="13"/>
  <c r="M112" i="5"/>
  <c r="J144" i="6"/>
  <c r="I140" i="14"/>
  <c r="M140" i="6"/>
  <c r="I122" i="14"/>
  <c r="M122" i="6"/>
  <c r="I204" i="14"/>
  <c r="M204" i="6"/>
  <c r="I251" i="13"/>
  <c r="M251" i="5"/>
  <c r="I251" i="14"/>
  <c r="M251" i="6"/>
  <c r="I249" i="13"/>
  <c r="M249" i="5"/>
  <c r="I255" i="14"/>
  <c r="M255" i="6"/>
  <c r="I196" i="14"/>
  <c r="M196" i="6"/>
  <c r="I105" i="14"/>
  <c r="M105" i="6"/>
  <c r="I176" i="13"/>
  <c r="M176" i="5"/>
  <c r="I234" i="14"/>
  <c r="M234" i="6"/>
  <c r="I150" i="14"/>
  <c r="M150" i="6"/>
  <c r="I237" i="13"/>
  <c r="M237" i="5"/>
  <c r="I194" i="13"/>
  <c r="M194" i="5"/>
  <c r="I252" i="14"/>
  <c r="M252" i="6"/>
  <c r="I171" i="14"/>
  <c r="M171" i="6"/>
  <c r="I268" i="13"/>
  <c r="M268" i="5"/>
  <c r="I173" i="13"/>
  <c r="M173" i="5"/>
  <c r="I98" i="14"/>
  <c r="M98" i="6"/>
  <c r="I157" i="13"/>
  <c r="M157" i="5"/>
  <c r="J276" i="5"/>
  <c r="I135" i="13"/>
  <c r="M135" i="5"/>
  <c r="I155" i="13"/>
  <c r="M155" i="5"/>
  <c r="Y296" i="17"/>
  <c r="X478" i="18"/>
  <c r="W478" i="18"/>
  <c r="S478" i="18"/>
  <c r="W421" i="18"/>
  <c r="X421" i="18"/>
  <c r="S421" i="18"/>
  <c r="X430" i="18"/>
  <c r="W430" i="18"/>
  <c r="S430" i="18"/>
  <c r="W521" i="18"/>
  <c r="S521" i="18"/>
  <c r="X521" i="18"/>
  <c r="W386" i="18"/>
  <c r="S386" i="18"/>
  <c r="X386" i="18"/>
  <c r="X464" i="18"/>
  <c r="W464" i="18"/>
  <c r="S464" i="18"/>
  <c r="W485" i="18"/>
  <c r="X485" i="18"/>
  <c r="S485" i="18"/>
  <c r="S423" i="18"/>
  <c r="W423" i="18"/>
  <c r="X423" i="18"/>
  <c r="S378" i="18"/>
  <c r="W378" i="18"/>
  <c r="X378" i="18"/>
  <c r="W474" i="18"/>
  <c r="X474" i="18"/>
  <c r="S474" i="18"/>
  <c r="W516" i="18"/>
  <c r="S516" i="18"/>
  <c r="X516" i="18"/>
  <c r="X435" i="18"/>
  <c r="W435" i="18"/>
  <c r="S435" i="18"/>
  <c r="W475" i="18"/>
  <c r="X475" i="18"/>
  <c r="S475" i="18"/>
  <c r="W422" i="18"/>
  <c r="X422" i="18"/>
  <c r="S422" i="18"/>
  <c r="X510" i="18"/>
  <c r="W510" i="18"/>
  <c r="S510" i="18"/>
  <c r="W382" i="18"/>
  <c r="X382" i="18"/>
  <c r="S382" i="18"/>
  <c r="K267" i="10"/>
  <c r="I531" i="18"/>
  <c r="I495" i="18"/>
  <c r="X528" i="18"/>
  <c r="S528" i="18"/>
  <c r="W528" i="18"/>
  <c r="W445" i="14"/>
  <c r="X445" i="14"/>
  <c r="W509" i="14"/>
  <c r="X509" i="14"/>
  <c r="X436" i="14"/>
  <c r="W436" i="14"/>
  <c r="X375" i="13"/>
  <c r="W375" i="13"/>
  <c r="K226" i="6"/>
  <c r="I491" i="14"/>
  <c r="I455" i="14"/>
  <c r="X449" i="13"/>
  <c r="W449" i="13"/>
  <c r="W362" i="14"/>
  <c r="X362" i="14"/>
  <c r="X464" i="14"/>
  <c r="W464" i="14"/>
  <c r="X388" i="13"/>
  <c r="W388" i="13"/>
  <c r="W477" i="13"/>
  <c r="X477" i="13"/>
  <c r="X368" i="14"/>
  <c r="W368" i="14"/>
  <c r="K268" i="6"/>
  <c r="I533" i="14"/>
  <c r="I497" i="14"/>
  <c r="X376" i="14"/>
  <c r="W376" i="14"/>
  <c r="W445" i="13"/>
  <c r="X445" i="13"/>
  <c r="W475" i="14"/>
  <c r="X475" i="14"/>
  <c r="W534" i="13"/>
  <c r="X534" i="13"/>
  <c r="W394" i="13"/>
  <c r="X394" i="13"/>
  <c r="W461" i="14"/>
  <c r="X461" i="14"/>
  <c r="W533" i="13"/>
  <c r="X533" i="13"/>
  <c r="X392" i="13"/>
  <c r="W392" i="13"/>
  <c r="X459" i="14"/>
  <c r="W459" i="14"/>
  <c r="X531" i="13"/>
  <c r="W531" i="13"/>
  <c r="W378" i="13"/>
  <c r="X378" i="13"/>
  <c r="X473" i="14"/>
  <c r="W473" i="14"/>
  <c r="W388" i="14"/>
  <c r="X388" i="14"/>
  <c r="X511" i="13"/>
  <c r="W511" i="13"/>
  <c r="W431" i="13"/>
  <c r="X431" i="13"/>
  <c r="X516" i="14"/>
  <c r="W516" i="14"/>
  <c r="W432" i="14"/>
  <c r="X432" i="14"/>
  <c r="X532" i="13"/>
  <c r="W532" i="13"/>
  <c r="W452" i="13"/>
  <c r="X452" i="13"/>
  <c r="W379" i="13"/>
  <c r="X379" i="13"/>
  <c r="W476" i="14"/>
  <c r="X476" i="14"/>
  <c r="X391" i="14"/>
  <c r="W391" i="14"/>
  <c r="K270" i="5"/>
  <c r="I541" i="13"/>
  <c r="I506" i="13"/>
  <c r="X426" i="13"/>
  <c r="W426" i="13"/>
  <c r="W648" i="18"/>
  <c r="X648" i="18"/>
  <c r="Q648" i="18"/>
  <c r="W656" i="18"/>
  <c r="X656" i="18"/>
  <c r="Q656" i="18"/>
  <c r="X700" i="18"/>
  <c r="Q700" i="18"/>
  <c r="W700" i="18"/>
  <c r="W788" i="18"/>
  <c r="X788" i="18"/>
  <c r="Q788" i="18"/>
  <c r="X714" i="13"/>
  <c r="W714" i="13"/>
  <c r="W801" i="13"/>
  <c r="X801" i="13"/>
  <c r="X749" i="13"/>
  <c r="W749" i="13"/>
  <c r="W703" i="13"/>
  <c r="X703" i="13"/>
  <c r="X638" i="13"/>
  <c r="W638" i="13"/>
  <c r="W767" i="14"/>
  <c r="X767" i="14"/>
  <c r="X798" i="13"/>
  <c r="W798" i="13"/>
  <c r="X803" i="13"/>
  <c r="W803" i="13"/>
  <c r="W713" i="13"/>
  <c r="X713" i="13"/>
  <c r="M263" i="10"/>
  <c r="I263" i="18"/>
  <c r="M166" i="10"/>
  <c r="I166" i="18"/>
  <c r="I99" i="18"/>
  <c r="M99" i="10"/>
  <c r="I192" i="18"/>
  <c r="M192" i="10"/>
  <c r="I262" i="14"/>
  <c r="M262" i="6"/>
  <c r="I165" i="14"/>
  <c r="M165" i="6"/>
  <c r="I168" i="14"/>
  <c r="M168" i="6"/>
  <c r="I192" i="14"/>
  <c r="M192" i="6"/>
  <c r="I212" i="14"/>
  <c r="M212" i="6"/>
  <c r="I259" i="13"/>
  <c r="M259" i="5"/>
  <c r="I215" i="13"/>
  <c r="M215" i="5"/>
  <c r="I236" i="13"/>
  <c r="M236" i="5"/>
  <c r="I203" i="13"/>
  <c r="M203" i="5"/>
  <c r="S460" i="18"/>
  <c r="X460" i="18"/>
  <c r="W460" i="18"/>
  <c r="W504" i="18"/>
  <c r="S504" i="18"/>
  <c r="X504" i="18"/>
  <c r="W501" i="18"/>
  <c r="S501" i="18"/>
  <c r="X501" i="18"/>
  <c r="W380" i="18"/>
  <c r="S380" i="18"/>
  <c r="X380" i="18"/>
  <c r="W515" i="13"/>
  <c r="X515" i="13"/>
  <c r="K276" i="5"/>
  <c r="I547" i="13"/>
  <c r="I406" i="13"/>
  <c r="W480" i="13"/>
  <c r="X480" i="13"/>
  <c r="W383" i="13"/>
  <c r="X383" i="13"/>
  <c r="X441" i="13"/>
  <c r="W441" i="13"/>
  <c r="W453" i="13"/>
  <c r="X453" i="13"/>
  <c r="W427" i="14"/>
  <c r="X427" i="14"/>
  <c r="X470" i="14"/>
  <c r="W470" i="14"/>
  <c r="W530" i="13"/>
  <c r="X530" i="13"/>
  <c r="Q706" i="18"/>
  <c r="X706" i="18"/>
  <c r="W706" i="18"/>
  <c r="W787" i="18"/>
  <c r="X787" i="18"/>
  <c r="Q787" i="18"/>
  <c r="V67" i="19"/>
  <c r="W67" i="19"/>
  <c r="P67" i="19"/>
  <c r="W647" i="18"/>
  <c r="X647" i="18"/>
  <c r="Q647" i="18"/>
  <c r="W639" i="13"/>
  <c r="X639" i="13"/>
  <c r="X782" i="14"/>
  <c r="W782" i="14"/>
  <c r="X704" i="14"/>
  <c r="W704" i="14"/>
  <c r="X668" i="13"/>
  <c r="W668" i="13"/>
  <c r="W711" i="14"/>
  <c r="X711" i="14"/>
  <c r="X807" i="13"/>
  <c r="W807" i="13"/>
  <c r="X751" i="13"/>
  <c r="W751" i="13"/>
  <c r="X689" i="14"/>
  <c r="W689" i="14"/>
  <c r="W795" i="13"/>
  <c r="X795" i="13"/>
  <c r="X705" i="13"/>
  <c r="W705" i="13"/>
  <c r="I116" i="18"/>
  <c r="M116" i="10"/>
  <c r="I209" i="18"/>
  <c r="M209" i="10"/>
  <c r="M128" i="10"/>
  <c r="I128" i="18"/>
  <c r="M244" i="10"/>
  <c r="I244" i="18"/>
  <c r="I204" i="13"/>
  <c r="M204" i="5"/>
  <c r="I177" i="13"/>
  <c r="M177" i="5"/>
  <c r="I159" i="14"/>
  <c r="M159" i="6"/>
  <c r="I99" i="13"/>
  <c r="M99" i="5"/>
  <c r="I121" i="14"/>
  <c r="M121" i="6"/>
  <c r="I253" i="13"/>
  <c r="M253" i="5"/>
  <c r="I181" i="14"/>
  <c r="M181" i="6"/>
  <c r="I193" i="13"/>
  <c r="M193" i="5"/>
  <c r="X472" i="18"/>
  <c r="S472" i="18"/>
  <c r="W472" i="18"/>
  <c r="W525" i="18"/>
  <c r="S525" i="18"/>
  <c r="X525" i="18"/>
  <c r="W440" i="18"/>
  <c r="X440" i="18"/>
  <c r="S440" i="18"/>
  <c r="W388" i="18"/>
  <c r="S388" i="18"/>
  <c r="X388" i="18"/>
  <c r="W389" i="13"/>
  <c r="X389" i="13"/>
  <c r="W370" i="13"/>
  <c r="X370" i="13"/>
  <c r="X373" i="13"/>
  <c r="W373" i="13"/>
  <c r="X478" i="13"/>
  <c r="W478" i="13"/>
  <c r="W429" i="13"/>
  <c r="X429" i="13"/>
  <c r="X370" i="14"/>
  <c r="W370" i="14"/>
  <c r="X527" i="13"/>
  <c r="W527" i="13"/>
  <c r="W462" i="14"/>
  <c r="X462" i="14"/>
  <c r="W442" i="13"/>
  <c r="X442" i="13"/>
  <c r="W702" i="18"/>
  <c r="X702" i="18"/>
  <c r="Q702" i="18"/>
  <c r="X626" i="18"/>
  <c r="W626" i="18"/>
  <c r="Q626" i="18"/>
  <c r="X708" i="18"/>
  <c r="W708" i="18"/>
  <c r="Q708" i="18"/>
  <c r="Q784" i="18"/>
  <c r="W784" i="18"/>
  <c r="X784" i="18"/>
  <c r="X741" i="14"/>
  <c r="W741" i="14"/>
  <c r="W779" i="14"/>
  <c r="X779" i="14"/>
  <c r="X787" i="14"/>
  <c r="W787" i="14"/>
  <c r="X701" i="14"/>
  <c r="W701" i="14"/>
  <c r="X808" i="13"/>
  <c r="W808" i="13"/>
  <c r="W742" i="14"/>
  <c r="X742" i="14"/>
  <c r="W782" i="13"/>
  <c r="X782" i="13"/>
  <c r="M169" i="10"/>
  <c r="I169" i="18"/>
  <c r="I103" i="18"/>
  <c r="M103" i="10"/>
  <c r="I107" i="18"/>
  <c r="M107" i="10"/>
  <c r="I114" i="18"/>
  <c r="M114" i="10"/>
  <c r="M245" i="10"/>
  <c r="I245" i="18"/>
  <c r="I254" i="14"/>
  <c r="M254" i="6"/>
  <c r="I178" i="14"/>
  <c r="M178" i="6"/>
  <c r="I218" i="13"/>
  <c r="M218" i="5"/>
  <c r="I256" i="13"/>
  <c r="M256" i="5"/>
  <c r="I213" i="14"/>
  <c r="M213" i="6"/>
  <c r="I265" i="13"/>
  <c r="M265" i="5"/>
  <c r="I181" i="13"/>
  <c r="M181" i="5"/>
  <c r="I244" i="13"/>
  <c r="M244" i="5"/>
  <c r="I201" i="13"/>
  <c r="M201" i="5"/>
  <c r="I96" i="14"/>
  <c r="M96" i="6"/>
  <c r="I169" i="13"/>
  <c r="M169" i="5"/>
  <c r="W376" i="18"/>
  <c r="X376" i="18"/>
  <c r="S376" i="18"/>
  <c r="W505" i="18"/>
  <c r="S505" i="18"/>
  <c r="X505" i="18"/>
  <c r="W465" i="18"/>
  <c r="X465" i="18"/>
  <c r="S465" i="18"/>
  <c r="S468" i="18"/>
  <c r="W468" i="18"/>
  <c r="X468" i="18"/>
  <c r="S471" i="18"/>
  <c r="X471" i="18"/>
  <c r="W471" i="18"/>
  <c r="X374" i="18"/>
  <c r="W374" i="18"/>
  <c r="S374" i="18"/>
  <c r="X376" i="13"/>
  <c r="W376" i="13"/>
  <c r="W424" i="13"/>
  <c r="X424" i="13"/>
  <c r="W387" i="14"/>
  <c r="X387" i="14"/>
  <c r="W510" i="13"/>
  <c r="X510" i="13"/>
  <c r="X389" i="14"/>
  <c r="W389" i="14"/>
  <c r="K132" i="6"/>
  <c r="I360" i="14"/>
  <c r="X543" i="13"/>
  <c r="W543" i="13"/>
  <c r="W500" i="13"/>
  <c r="X500" i="13"/>
  <c r="R407" i="14"/>
  <c r="S407" i="14"/>
  <c r="V407" i="14"/>
  <c r="W407" i="14"/>
  <c r="X407" i="14"/>
  <c r="T407" i="14"/>
  <c r="M407" i="14"/>
  <c r="O407" i="14"/>
  <c r="J407" i="14"/>
  <c r="N407" i="14"/>
  <c r="P407" i="14"/>
  <c r="K407" i="14"/>
  <c r="L407" i="14"/>
  <c r="Q407" i="14"/>
  <c r="U407" i="14"/>
  <c r="W524" i="14"/>
  <c r="X524" i="14"/>
  <c r="X387" i="13"/>
  <c r="W387" i="13"/>
  <c r="X698" i="18"/>
  <c r="Q698" i="18"/>
  <c r="W698" i="18"/>
  <c r="X629" i="18"/>
  <c r="W629" i="18"/>
  <c r="Q629" i="18"/>
  <c r="X725" i="18"/>
  <c r="W725" i="18"/>
  <c r="Q725" i="18"/>
  <c r="X637" i="18"/>
  <c r="W637" i="18"/>
  <c r="Q637" i="18"/>
  <c r="X680" i="18"/>
  <c r="W680" i="18"/>
  <c r="Q680" i="18"/>
  <c r="X634" i="18"/>
  <c r="Q634" i="18"/>
  <c r="W634" i="18"/>
  <c r="X655" i="18"/>
  <c r="W655" i="18"/>
  <c r="Q655" i="18"/>
  <c r="W809" i="13"/>
  <c r="X809" i="13"/>
  <c r="W766" i="14"/>
  <c r="X766" i="14"/>
  <c r="X748" i="14"/>
  <c r="W748" i="14"/>
  <c r="W788" i="14"/>
  <c r="X788" i="14"/>
  <c r="W640" i="14"/>
  <c r="X640" i="14"/>
  <c r="W667" i="13"/>
  <c r="X667" i="13"/>
  <c r="W693" i="14"/>
  <c r="X693" i="14"/>
  <c r="W785" i="13"/>
  <c r="X785" i="13"/>
  <c r="X633" i="14"/>
  <c r="W633" i="14"/>
  <c r="W766" i="13"/>
  <c r="X766" i="13"/>
  <c r="W660" i="14"/>
  <c r="X660" i="14"/>
  <c r="W699" i="13"/>
  <c r="X699" i="13"/>
  <c r="R619" i="17"/>
  <c r="M236" i="10"/>
  <c r="I236" i="18"/>
  <c r="I109" i="18"/>
  <c r="M109" i="10"/>
  <c r="M156" i="10"/>
  <c r="I156" i="18"/>
  <c r="M179" i="10"/>
  <c r="I179" i="18"/>
  <c r="I175" i="18"/>
  <c r="M175" i="10"/>
  <c r="M117" i="10"/>
  <c r="I117" i="18"/>
  <c r="M262" i="10"/>
  <c r="I262" i="18"/>
  <c r="I195" i="14"/>
  <c r="M195" i="6"/>
  <c r="I170" i="14"/>
  <c r="M170" i="6"/>
  <c r="I196" i="13"/>
  <c r="M196" i="5"/>
  <c r="I244" i="14"/>
  <c r="M244" i="6"/>
  <c r="I108" i="14"/>
  <c r="M108" i="6"/>
  <c r="K631" i="17"/>
  <c r="W765" i="18"/>
  <c r="X765" i="18"/>
  <c r="Q765" i="18"/>
  <c r="Q733" i="18"/>
  <c r="X733" i="18"/>
  <c r="W733" i="18"/>
  <c r="W636" i="18"/>
  <c r="Q636" i="18"/>
  <c r="X636" i="18"/>
  <c r="X678" i="18"/>
  <c r="Q678" i="18"/>
  <c r="W678" i="18"/>
  <c r="X734" i="18"/>
  <c r="Q734" i="18"/>
  <c r="W734" i="18"/>
  <c r="X746" i="18"/>
  <c r="Q746" i="18"/>
  <c r="W746" i="18"/>
  <c r="W738" i="18"/>
  <c r="Q738" i="18"/>
  <c r="X738" i="18"/>
  <c r="X782" i="18"/>
  <c r="Q782" i="18"/>
  <c r="W782" i="18"/>
  <c r="X644" i="18"/>
  <c r="W644" i="18"/>
  <c r="Q644" i="18"/>
  <c r="X737" i="18"/>
  <c r="Q737" i="18"/>
  <c r="W737" i="18"/>
  <c r="X778" i="18"/>
  <c r="Q778" i="18"/>
  <c r="W778" i="18"/>
  <c r="X684" i="18"/>
  <c r="W684" i="18"/>
  <c r="Q684" i="18"/>
  <c r="W724" i="18"/>
  <c r="X724" i="18"/>
  <c r="Q724" i="18"/>
  <c r="W638" i="18"/>
  <c r="X638" i="18"/>
  <c r="Q638" i="18"/>
  <c r="X771" i="18"/>
  <c r="Q771" i="18"/>
  <c r="W771" i="18"/>
  <c r="X627" i="18"/>
  <c r="Q627" i="18"/>
  <c r="W627" i="18"/>
  <c r="X760" i="18"/>
  <c r="Q760" i="18"/>
  <c r="W760" i="18"/>
  <c r="X786" i="18"/>
  <c r="W786" i="18"/>
  <c r="Q786" i="18"/>
  <c r="W695" i="14"/>
  <c r="X695" i="14"/>
  <c r="W707" i="14"/>
  <c r="X707" i="14"/>
  <c r="X700" i="13"/>
  <c r="W700" i="13"/>
  <c r="W781" i="13"/>
  <c r="X781" i="13"/>
  <c r="X737" i="14"/>
  <c r="W737" i="14"/>
  <c r="W730" i="14"/>
  <c r="X730" i="14"/>
  <c r="X698" i="14"/>
  <c r="W698" i="14"/>
  <c r="X723" i="14"/>
  <c r="W723" i="14"/>
  <c r="X781" i="14"/>
  <c r="W781" i="14"/>
  <c r="X649" i="14"/>
  <c r="W649" i="14"/>
  <c r="W777" i="14"/>
  <c r="X777" i="14"/>
  <c r="X641" i="14"/>
  <c r="W641" i="14"/>
  <c r="W763" i="14"/>
  <c r="X763" i="14"/>
  <c r="X771" i="13"/>
  <c r="W771" i="13"/>
  <c r="X785" i="14"/>
  <c r="W785" i="14"/>
  <c r="X654" i="14"/>
  <c r="W654" i="14"/>
  <c r="X641" i="13"/>
  <c r="W641" i="13"/>
  <c r="X711" i="13"/>
  <c r="W711" i="13"/>
  <c r="X769" i="14"/>
  <c r="W769" i="14"/>
  <c r="W684" i="14"/>
  <c r="X684" i="14"/>
  <c r="X786" i="13"/>
  <c r="W786" i="13"/>
  <c r="W660" i="13"/>
  <c r="X660" i="13"/>
  <c r="W765" i="13"/>
  <c r="X765" i="13"/>
  <c r="X646" i="13"/>
  <c r="W646" i="13"/>
  <c r="W724" i="14"/>
  <c r="X724" i="14"/>
  <c r="W814" i="13"/>
  <c r="X814" i="13"/>
  <c r="W704" i="13"/>
  <c r="X704" i="13"/>
  <c r="W637" i="14"/>
  <c r="X637" i="14"/>
  <c r="X758" i="13"/>
  <c r="W758" i="13"/>
  <c r="W669" i="13"/>
  <c r="X669" i="13"/>
  <c r="W743" i="14"/>
  <c r="X743" i="14"/>
  <c r="X650" i="14"/>
  <c r="W650" i="14"/>
  <c r="X763" i="13"/>
  <c r="W763" i="13"/>
  <c r="L184" i="5"/>
  <c r="I726" i="13"/>
  <c r="I691" i="13"/>
  <c r="W753" i="13"/>
  <c r="X753" i="13"/>
  <c r="W664" i="13"/>
  <c r="X664" i="13"/>
  <c r="V619" i="17"/>
  <c r="V616" i="17"/>
  <c r="E115" i="21"/>
  <c r="H15" i="19"/>
  <c r="L16" i="11"/>
  <c r="I203" i="18"/>
  <c r="M203" i="10"/>
  <c r="M250" i="10"/>
  <c r="I250" i="18"/>
  <c r="M176" i="10"/>
  <c r="I176" i="18"/>
  <c r="M260" i="10"/>
  <c r="I260" i="18"/>
  <c r="M150" i="10"/>
  <c r="I150" i="18"/>
  <c r="M210" i="10"/>
  <c r="I210" i="18"/>
  <c r="I123" i="18"/>
  <c r="M123" i="10"/>
  <c r="M211" i="10"/>
  <c r="I211" i="18"/>
  <c r="I172" i="18"/>
  <c r="M172" i="10"/>
  <c r="I199" i="18"/>
  <c r="M199" i="10"/>
  <c r="M178" i="10"/>
  <c r="I178" i="18"/>
  <c r="M161" i="10"/>
  <c r="I161" i="18"/>
  <c r="I148" i="18"/>
  <c r="M148" i="10"/>
  <c r="I118" i="18"/>
  <c r="M118" i="10"/>
  <c r="M105" i="10"/>
  <c r="I105" i="18"/>
  <c r="M258" i="10"/>
  <c r="I258" i="18"/>
  <c r="I257" i="13"/>
  <c r="M257" i="5"/>
  <c r="I246" i="14"/>
  <c r="M246" i="6"/>
  <c r="I111" i="14"/>
  <c r="M111" i="6"/>
  <c r="I159" i="13"/>
  <c r="M159" i="5"/>
  <c r="J184" i="6"/>
  <c r="I148" i="14"/>
  <c r="M148" i="6"/>
  <c r="I174" i="14"/>
  <c r="M174" i="6"/>
  <c r="I259" i="14"/>
  <c r="M259" i="6"/>
  <c r="I175" i="13"/>
  <c r="M175" i="5"/>
  <c r="I246" i="13"/>
  <c r="M246" i="5"/>
  <c r="I125" i="14"/>
  <c r="M125" i="6"/>
  <c r="I224" i="13"/>
  <c r="M224" i="5"/>
  <c r="I218" i="14"/>
  <c r="M218" i="6"/>
  <c r="I106" i="14"/>
  <c r="M106" i="6"/>
  <c r="I153" i="13"/>
  <c r="M153" i="5"/>
  <c r="I194" i="14"/>
  <c r="M194" i="6"/>
  <c r="I238" i="13"/>
  <c r="M238" i="5"/>
  <c r="I241" i="14"/>
  <c r="M241" i="6"/>
  <c r="I216" i="13"/>
  <c r="M216" i="5"/>
  <c r="I242" i="14"/>
  <c r="M242" i="6"/>
  <c r="I163" i="14"/>
  <c r="M163" i="6"/>
  <c r="I247" i="13"/>
  <c r="M247" i="5"/>
  <c r="I164" i="13"/>
  <c r="M164" i="5"/>
  <c r="I210" i="14"/>
  <c r="M210" i="6"/>
  <c r="I118" i="14"/>
  <c r="M118" i="6"/>
  <c r="I202" i="13"/>
  <c r="M202" i="5"/>
  <c r="I114" i="13"/>
  <c r="M114" i="5"/>
  <c r="I97" i="14"/>
  <c r="M97" i="6"/>
  <c r="I168" i="13"/>
  <c r="M168" i="5"/>
  <c r="I245" i="14"/>
  <c r="M245" i="6"/>
  <c r="I160" i="14"/>
  <c r="M160" i="6"/>
  <c r="I263" i="13"/>
  <c r="M263" i="5"/>
  <c r="I161" i="13"/>
  <c r="M161" i="5"/>
  <c r="I229" i="13"/>
  <c r="M229" i="5"/>
  <c r="I152" i="13"/>
  <c r="M152" i="5"/>
  <c r="I255" i="13"/>
  <c r="M255" i="5"/>
  <c r="I150" i="13"/>
  <c r="M150" i="5"/>
  <c r="X418" i="18"/>
  <c r="W418" i="18"/>
  <c r="S418" i="18"/>
  <c r="W469" i="18"/>
  <c r="S469" i="18"/>
  <c r="X469" i="18"/>
  <c r="K143" i="10"/>
  <c r="I407" i="18"/>
  <c r="I403" i="18"/>
  <c r="X456" i="18"/>
  <c r="W456" i="18"/>
  <c r="S456" i="18"/>
  <c r="W375" i="18"/>
  <c r="X375" i="18"/>
  <c r="S375" i="18"/>
  <c r="W473" i="18"/>
  <c r="X473" i="18"/>
  <c r="S473" i="18"/>
  <c r="W425" i="18"/>
  <c r="S425" i="18"/>
  <c r="X425" i="18"/>
  <c r="X444" i="18"/>
  <c r="S444" i="18"/>
  <c r="W444" i="18"/>
  <c r="W392" i="18"/>
  <c r="S392" i="18"/>
  <c r="X392" i="18"/>
  <c r="W481" i="18"/>
  <c r="X481" i="18"/>
  <c r="S481" i="18"/>
  <c r="W457" i="18"/>
  <c r="X457" i="18"/>
  <c r="S457" i="18"/>
  <c r="W439" i="18"/>
  <c r="S439" i="18"/>
  <c r="X439" i="18"/>
  <c r="W479" i="18"/>
  <c r="X479" i="18"/>
  <c r="S479" i="18"/>
  <c r="X361" i="18"/>
  <c r="W361" i="18"/>
  <c r="S361" i="18"/>
  <c r="W514" i="18"/>
  <c r="S514" i="18"/>
  <c r="X514" i="18"/>
  <c r="X390" i="18"/>
  <c r="W390" i="18"/>
  <c r="S390" i="18"/>
  <c r="W499" i="18"/>
  <c r="S499" i="18"/>
  <c r="X499" i="18"/>
  <c r="X405" i="18"/>
  <c r="O405" i="18"/>
  <c r="P405" i="18"/>
  <c r="R405" i="18"/>
  <c r="V405" i="18"/>
  <c r="Q405" i="18"/>
  <c r="U405" i="18"/>
  <c r="T405" i="18"/>
  <c r="S405" i="18"/>
  <c r="W405" i="18"/>
  <c r="W366" i="14"/>
  <c r="X366" i="14"/>
  <c r="W379" i="14"/>
  <c r="X379" i="14"/>
  <c r="X494" i="13"/>
  <c r="W494" i="13"/>
  <c r="W525" i="14"/>
  <c r="X525" i="14"/>
  <c r="X392" i="14"/>
  <c r="W392" i="14"/>
  <c r="X400" i="13"/>
  <c r="W400" i="13"/>
  <c r="X523" i="13"/>
  <c r="W523" i="13"/>
  <c r="W433" i="14"/>
  <c r="X433" i="14"/>
  <c r="X515" i="14"/>
  <c r="W515" i="14"/>
  <c r="X443" i="13"/>
  <c r="W443" i="13"/>
  <c r="X529" i="13"/>
  <c r="W529" i="13"/>
  <c r="X479" i="14"/>
  <c r="W479" i="14"/>
  <c r="W363" i="14"/>
  <c r="X363" i="14"/>
  <c r="W432" i="13"/>
  <c r="X432" i="13"/>
  <c r="X463" i="14"/>
  <c r="W463" i="14"/>
  <c r="X521" i="13"/>
  <c r="W521" i="13"/>
  <c r="W381" i="13"/>
  <c r="X381" i="13"/>
  <c r="X442" i="14"/>
  <c r="W442" i="14"/>
  <c r="X520" i="13"/>
  <c r="W520" i="13"/>
  <c r="W380" i="13"/>
  <c r="X380" i="13"/>
  <c r="W441" i="14"/>
  <c r="X441" i="14"/>
  <c r="X518" i="13"/>
  <c r="W518" i="13"/>
  <c r="X393" i="14"/>
  <c r="W393" i="14"/>
  <c r="W465" i="14"/>
  <c r="X465" i="14"/>
  <c r="W380" i="14"/>
  <c r="X380" i="14"/>
  <c r="W495" i="13"/>
  <c r="X495" i="13"/>
  <c r="W423" i="13"/>
  <c r="X423" i="13"/>
  <c r="W508" i="14"/>
  <c r="X508" i="14"/>
  <c r="X424" i="14"/>
  <c r="W424" i="14"/>
  <c r="X524" i="13"/>
  <c r="W524" i="13"/>
  <c r="W444" i="13"/>
  <c r="X444" i="13"/>
  <c r="W371" i="13"/>
  <c r="X371" i="13"/>
  <c r="W468" i="14"/>
  <c r="X468" i="14"/>
  <c r="X383" i="14"/>
  <c r="W383" i="14"/>
  <c r="X490" i="13"/>
  <c r="W490" i="13"/>
  <c r="X414" i="13"/>
  <c r="W414" i="13"/>
  <c r="W703" i="18"/>
  <c r="Q703" i="18"/>
  <c r="X703" i="18"/>
  <c r="W707" i="18"/>
  <c r="X707" i="18"/>
  <c r="Q707" i="18"/>
  <c r="W654" i="18"/>
  <c r="Q654" i="18"/>
  <c r="X654" i="18"/>
  <c r="X630" i="14"/>
  <c r="W630" i="14"/>
  <c r="X756" i="13"/>
  <c r="W756" i="13"/>
  <c r="X728" i="14"/>
  <c r="W728" i="14"/>
  <c r="W703" i="14"/>
  <c r="X703" i="14"/>
  <c r="W778" i="13"/>
  <c r="X778" i="13"/>
  <c r="W635" i="14"/>
  <c r="X635" i="14"/>
  <c r="X682" i="14"/>
  <c r="W682" i="14"/>
  <c r="L131" i="5"/>
  <c r="I637" i="13"/>
  <c r="M155" i="10"/>
  <c r="I155" i="18"/>
  <c r="M173" i="10"/>
  <c r="I173" i="18"/>
  <c r="M219" i="10"/>
  <c r="I219" i="18"/>
  <c r="I220" i="18"/>
  <c r="M220" i="10"/>
  <c r="I261" i="14"/>
  <c r="M261" i="6"/>
  <c r="I212" i="13"/>
  <c r="M212" i="5"/>
  <c r="I120" i="13"/>
  <c r="M120" i="5"/>
  <c r="I108" i="13"/>
  <c r="M108" i="5"/>
  <c r="I126" i="14"/>
  <c r="M126" i="6"/>
  <c r="I149" i="14"/>
  <c r="M149" i="6"/>
  <c r="X381" i="18"/>
  <c r="W381" i="18"/>
  <c r="S381" i="18"/>
  <c r="X419" i="18"/>
  <c r="W419" i="18"/>
  <c r="S419" i="18"/>
  <c r="R404" i="18"/>
  <c r="S404" i="18"/>
  <c r="V404" i="18"/>
  <c r="W404" i="18"/>
  <c r="X404" i="18"/>
  <c r="U404" i="18"/>
  <c r="P404" i="18"/>
  <c r="T404" i="18"/>
  <c r="Q404" i="18"/>
  <c r="O404" i="18"/>
  <c r="W433" i="13"/>
  <c r="X433" i="13"/>
  <c r="W399" i="13"/>
  <c r="X399" i="13"/>
  <c r="X482" i="14"/>
  <c r="W482" i="14"/>
  <c r="X386" i="14"/>
  <c r="W386" i="14"/>
  <c r="X384" i="14"/>
  <c r="W384" i="14"/>
  <c r="W503" i="14"/>
  <c r="X503" i="14"/>
  <c r="X377" i="14"/>
  <c r="W377" i="14"/>
  <c r="W450" i="13"/>
  <c r="X450" i="13"/>
  <c r="X731" i="18"/>
  <c r="Q731" i="18"/>
  <c r="W731" i="18"/>
  <c r="Q762" i="18"/>
  <c r="W762" i="18"/>
  <c r="X762" i="18"/>
  <c r="X677" i="18"/>
  <c r="W677" i="18"/>
  <c r="Q677" i="18"/>
  <c r="I759" i="18"/>
  <c r="L267" i="10"/>
  <c r="I795" i="18"/>
  <c r="W772" i="14"/>
  <c r="X772" i="14"/>
  <c r="X746" i="13"/>
  <c r="W746" i="13"/>
  <c r="W708" i="14"/>
  <c r="X708" i="14"/>
  <c r="X690" i="14"/>
  <c r="W690" i="14"/>
  <c r="W794" i="14"/>
  <c r="X794" i="14"/>
  <c r="X708" i="13"/>
  <c r="W708" i="13"/>
  <c r="W659" i="14"/>
  <c r="X659" i="14"/>
  <c r="M235" i="10"/>
  <c r="I235" i="18"/>
  <c r="I104" i="18"/>
  <c r="M104" i="10"/>
  <c r="I198" i="18"/>
  <c r="M198" i="10"/>
  <c r="I98" i="18"/>
  <c r="M98" i="10"/>
  <c r="I208" i="18"/>
  <c r="M208" i="10"/>
  <c r="I249" i="14"/>
  <c r="M249" i="6"/>
  <c r="I209" i="14"/>
  <c r="M209" i="6"/>
  <c r="I175" i="14"/>
  <c r="M175" i="6"/>
  <c r="I222" i="14"/>
  <c r="M222" i="6"/>
  <c r="I206" i="14"/>
  <c r="M206" i="6"/>
  <c r="I161" i="14"/>
  <c r="M161" i="6"/>
  <c r="I103" i="13"/>
  <c r="M103" i="5"/>
  <c r="I207" i="13"/>
  <c r="M207" i="5"/>
  <c r="I197" i="13"/>
  <c r="M197" i="5"/>
  <c r="W367" i="18"/>
  <c r="S367" i="18"/>
  <c r="X367" i="18"/>
  <c r="X480" i="18"/>
  <c r="W480" i="18"/>
  <c r="S480" i="18"/>
  <c r="X427" i="18"/>
  <c r="S427" i="18"/>
  <c r="W427" i="18"/>
  <c r="X519" i="18"/>
  <c r="W519" i="18"/>
  <c r="S519" i="18"/>
  <c r="W381" i="14"/>
  <c r="X381" i="14"/>
  <c r="W446" i="13"/>
  <c r="X446" i="13"/>
  <c r="K144" i="6"/>
  <c r="I405" i="14"/>
  <c r="W373" i="14"/>
  <c r="X373" i="14"/>
  <c r="W485" i="14"/>
  <c r="X485" i="14"/>
  <c r="W447" i="13"/>
  <c r="X447" i="13"/>
  <c r="X369" i="14"/>
  <c r="W369" i="14"/>
  <c r="W422" i="14"/>
  <c r="X422" i="14"/>
  <c r="W735" i="18"/>
  <c r="Q735" i="18"/>
  <c r="X735" i="18"/>
  <c r="L143" i="10"/>
  <c r="I671" i="18"/>
  <c r="I667" i="18"/>
  <c r="W683" i="18"/>
  <c r="X683" i="18"/>
  <c r="Q683" i="18"/>
  <c r="V669" i="18"/>
  <c r="W669" i="18"/>
  <c r="Q669" i="18"/>
  <c r="P669" i="18"/>
  <c r="S669" i="18"/>
  <c r="U669" i="18"/>
  <c r="R669" i="18"/>
  <c r="X669" i="18"/>
  <c r="O669" i="18"/>
  <c r="T669" i="18"/>
  <c r="X696" i="13"/>
  <c r="W696" i="13"/>
  <c r="L145" i="5"/>
  <c r="I687" i="13"/>
  <c r="I683" i="13"/>
  <c r="X654" i="13"/>
  <c r="W654" i="13"/>
  <c r="W643" i="13"/>
  <c r="X643" i="13"/>
  <c r="W702" i="14"/>
  <c r="X702" i="14"/>
  <c r="X695" i="13"/>
  <c r="W695" i="13"/>
  <c r="X738" i="13"/>
  <c r="W738" i="13"/>
  <c r="X702" i="13"/>
  <c r="W702" i="13"/>
  <c r="X787" i="13"/>
  <c r="W787" i="13"/>
  <c r="W697" i="13"/>
  <c r="X697" i="13"/>
  <c r="E103" i="21"/>
  <c r="M249" i="10"/>
  <c r="I249" i="18"/>
  <c r="M213" i="10"/>
  <c r="I213" i="18"/>
  <c r="M153" i="10"/>
  <c r="I153" i="18"/>
  <c r="M159" i="10"/>
  <c r="I159" i="18"/>
  <c r="I101" i="18"/>
  <c r="M101" i="10"/>
  <c r="M232" i="10"/>
  <c r="I232" i="18"/>
  <c r="I197" i="14"/>
  <c r="M197" i="6"/>
  <c r="I166" i="13"/>
  <c r="M166" i="5"/>
  <c r="I153" i="14"/>
  <c r="M153" i="6"/>
  <c r="I15" i="14"/>
  <c r="M15" i="6"/>
  <c r="I257" i="14"/>
  <c r="M257" i="6"/>
  <c r="I115" i="14"/>
  <c r="M115" i="6"/>
  <c r="I155" i="14"/>
  <c r="M155" i="6"/>
  <c r="I124" i="14"/>
  <c r="M124" i="6"/>
  <c r="I176" i="14"/>
  <c r="M176" i="6"/>
  <c r="I102" i="14"/>
  <c r="M102" i="6"/>
  <c r="I167" i="13"/>
  <c r="M167" i="5"/>
  <c r="S362" i="18"/>
  <c r="W362" i="18"/>
  <c r="X362" i="18"/>
  <c r="X365" i="18"/>
  <c r="S365" i="18"/>
  <c r="W365" i="18"/>
  <c r="W509" i="18"/>
  <c r="X509" i="18"/>
  <c r="S509" i="18"/>
  <c r="X414" i="18"/>
  <c r="S414" i="18"/>
  <c r="W414" i="18"/>
  <c r="W387" i="18"/>
  <c r="X387" i="18"/>
  <c r="S387" i="18"/>
  <c r="K18" i="5"/>
  <c r="I289" i="13"/>
  <c r="I285" i="13"/>
  <c r="W512" i="14"/>
  <c r="X512" i="14"/>
  <c r="X521" i="14"/>
  <c r="W521" i="14"/>
  <c r="W425" i="14"/>
  <c r="X425" i="14"/>
  <c r="X465" i="13"/>
  <c r="W465" i="13"/>
  <c r="W474" i="14"/>
  <c r="X474" i="14"/>
  <c r="W472" i="14"/>
  <c r="X472" i="14"/>
  <c r="W481" i="14"/>
  <c r="X481" i="14"/>
  <c r="W439" i="13"/>
  <c r="X439" i="13"/>
  <c r="X361" i="14"/>
  <c r="W361" i="14"/>
  <c r="X484" i="14"/>
  <c r="W484" i="14"/>
  <c r="X514" i="13"/>
  <c r="W514" i="13"/>
  <c r="W434" i="13"/>
  <c r="X434" i="13"/>
  <c r="W781" i="18"/>
  <c r="Q781" i="18"/>
  <c r="X781" i="18"/>
  <c r="X773" i="18"/>
  <c r="Q773" i="18"/>
  <c r="W773" i="18"/>
  <c r="W694" i="18"/>
  <c r="Q694" i="18"/>
  <c r="X694" i="18"/>
  <c r="W690" i="18"/>
  <c r="Q690" i="18"/>
  <c r="X690" i="18"/>
  <c r="X767" i="18"/>
  <c r="W767" i="18"/>
  <c r="Q767" i="18"/>
  <c r="Q789" i="18"/>
  <c r="W789" i="18"/>
  <c r="X789" i="18"/>
  <c r="W687" i="14"/>
  <c r="X687" i="14"/>
  <c r="W783" i="14"/>
  <c r="X783" i="14"/>
  <c r="X791" i="14"/>
  <c r="W791" i="14"/>
  <c r="X679" i="14"/>
  <c r="W679" i="14"/>
  <c r="X796" i="14"/>
  <c r="W796" i="14"/>
  <c r="X724" i="13"/>
  <c r="W724" i="13"/>
  <c r="W797" i="13"/>
  <c r="X797" i="13"/>
  <c r="X659" i="13"/>
  <c r="W659" i="13"/>
  <c r="X717" i="13"/>
  <c r="W717" i="13"/>
  <c r="X694" i="13"/>
  <c r="W694" i="13"/>
  <c r="X779" i="13"/>
  <c r="W779" i="13"/>
  <c r="W685" i="13"/>
  <c r="X685" i="13"/>
  <c r="I119" i="18"/>
  <c r="M119" i="10"/>
  <c r="M264" i="10"/>
  <c r="I264" i="18"/>
  <c r="I256" i="18"/>
  <c r="M256" i="10"/>
  <c r="M162" i="10"/>
  <c r="I162" i="18"/>
  <c r="I102" i="18"/>
  <c r="M102" i="10"/>
  <c r="I272" i="13"/>
  <c r="M272" i="5"/>
  <c r="I169" i="14"/>
  <c r="M169" i="6"/>
  <c r="I191" i="14"/>
  <c r="M191" i="6"/>
  <c r="I114" i="14"/>
  <c r="M114" i="6"/>
  <c r="I240" i="13"/>
  <c r="M240" i="5"/>
  <c r="I172" i="13"/>
  <c r="M172" i="5"/>
  <c r="I122" i="13"/>
  <c r="M122" i="5"/>
  <c r="X699" i="18"/>
  <c r="W699" i="18"/>
  <c r="Q699" i="18"/>
  <c r="Q640" i="18"/>
  <c r="W640" i="18"/>
  <c r="X640" i="18"/>
  <c r="Q769" i="18"/>
  <c r="W769" i="18"/>
  <c r="X769" i="18"/>
  <c r="X693" i="18"/>
  <c r="W693" i="18"/>
  <c r="Q693" i="18"/>
  <c r="Q624" i="18"/>
  <c r="W624" i="18"/>
  <c r="X624" i="18"/>
  <c r="Q685" i="18"/>
  <c r="W685" i="18"/>
  <c r="X685" i="18"/>
  <c r="W747" i="18"/>
  <c r="Q747" i="18"/>
  <c r="X747" i="18"/>
  <c r="X790" i="18"/>
  <c r="Q790" i="18"/>
  <c r="W790" i="18"/>
  <c r="I675" i="18"/>
  <c r="L183" i="10"/>
  <c r="I711" i="18"/>
  <c r="W743" i="18"/>
  <c r="Q743" i="18"/>
  <c r="X743" i="18"/>
  <c r="X785" i="18"/>
  <c r="Q785" i="18"/>
  <c r="W785" i="18"/>
  <c r="X688" i="18"/>
  <c r="W688" i="18"/>
  <c r="Q688" i="18"/>
  <c r="W728" i="18"/>
  <c r="X728" i="18"/>
  <c r="Q728" i="18"/>
  <c r="X642" i="18"/>
  <c r="Q642" i="18"/>
  <c r="W642" i="18"/>
  <c r="X775" i="18"/>
  <c r="Q775" i="18"/>
  <c r="W775" i="18"/>
  <c r="Q631" i="18"/>
  <c r="W631" i="18"/>
  <c r="X631" i="18"/>
  <c r="Q764" i="18"/>
  <c r="W764" i="18"/>
  <c r="X764" i="18"/>
  <c r="W749" i="14"/>
  <c r="X749" i="14"/>
  <c r="L18" i="6"/>
  <c r="I548" i="14"/>
  <c r="I544" i="14"/>
  <c r="X759" i="13"/>
  <c r="W759" i="13"/>
  <c r="X790" i="14"/>
  <c r="W790" i="14"/>
  <c r="X771" i="14"/>
  <c r="W771" i="14"/>
  <c r="X706" i="14"/>
  <c r="W706" i="14"/>
  <c r="W699" i="14"/>
  <c r="X699" i="14"/>
  <c r="L144" i="6"/>
  <c r="I670" i="14"/>
  <c r="W694" i="14"/>
  <c r="X694" i="14"/>
  <c r="W770" i="14"/>
  <c r="X770" i="14"/>
  <c r="X631" i="14"/>
  <c r="W631" i="14"/>
  <c r="W764" i="14"/>
  <c r="X764" i="14"/>
  <c r="X627" i="14"/>
  <c r="W627" i="14"/>
  <c r="W746" i="14"/>
  <c r="X746" i="14"/>
  <c r="W793" i="13"/>
  <c r="X793" i="13"/>
  <c r="X774" i="14"/>
  <c r="W774" i="14"/>
  <c r="X639" i="14"/>
  <c r="W639" i="14"/>
  <c r="X810" i="13"/>
  <c r="W810" i="13"/>
  <c r="X698" i="13"/>
  <c r="W698" i="13"/>
  <c r="X754" i="14"/>
  <c r="W754" i="14"/>
  <c r="K671" i="14"/>
  <c r="L671" i="14"/>
  <c r="W671" i="14"/>
  <c r="X671" i="14"/>
  <c r="N671" i="14"/>
  <c r="M671" i="14"/>
  <c r="P671" i="14"/>
  <c r="O671" i="14"/>
  <c r="S671" i="14"/>
  <c r="U671" i="14"/>
  <c r="J671" i="14"/>
  <c r="R671" i="14"/>
  <c r="V671" i="14"/>
  <c r="Q671" i="14"/>
  <c r="T671" i="14"/>
  <c r="X767" i="13"/>
  <c r="W767" i="13"/>
  <c r="X647" i="13"/>
  <c r="W647" i="13"/>
  <c r="X752" i="13"/>
  <c r="W752" i="13"/>
  <c r="X792" i="14"/>
  <c r="W792" i="14"/>
  <c r="W709" i="14"/>
  <c r="X709" i="14"/>
  <c r="X805" i="13"/>
  <c r="W805" i="13"/>
  <c r="X692" i="13"/>
  <c r="W692" i="13"/>
  <c r="X629" i="14"/>
  <c r="W629" i="14"/>
  <c r="X750" i="13"/>
  <c r="W750" i="13"/>
  <c r="X661" i="13"/>
  <c r="W661" i="13"/>
  <c r="W735" i="14"/>
  <c r="X735" i="14"/>
  <c r="W642" i="14"/>
  <c r="X642" i="14"/>
  <c r="W755" i="13"/>
  <c r="X755" i="13"/>
  <c r="W557" i="13"/>
  <c r="X557" i="13"/>
  <c r="W745" i="13"/>
  <c r="X745" i="13"/>
  <c r="W656" i="13"/>
  <c r="X656" i="13"/>
  <c r="M615" i="17"/>
  <c r="E136" i="21"/>
  <c r="M253" i="10"/>
  <c r="I253" i="18"/>
  <c r="I200" i="18"/>
  <c r="M200" i="10"/>
  <c r="M100" i="10"/>
  <c r="I100" i="18"/>
  <c r="I126" i="18"/>
  <c r="M126" i="10"/>
  <c r="M127" i="10"/>
  <c r="I127" i="18"/>
  <c r="M194" i="10"/>
  <c r="I194" i="18"/>
  <c r="I252" i="18"/>
  <c r="M252" i="10"/>
  <c r="M160" i="10"/>
  <c r="I160" i="18"/>
  <c r="M247" i="10"/>
  <c r="I247" i="18"/>
  <c r="M120" i="10"/>
  <c r="I120" i="18"/>
  <c r="M206" i="10"/>
  <c r="I206" i="18"/>
  <c r="M215" i="10"/>
  <c r="I215" i="18"/>
  <c r="I202" i="18"/>
  <c r="M202" i="10"/>
  <c r="I177" i="18"/>
  <c r="M177" i="10"/>
  <c r="M164" i="10"/>
  <c r="I164" i="18"/>
  <c r="M149" i="10"/>
  <c r="I149" i="18"/>
  <c r="M121" i="10"/>
  <c r="I121" i="18"/>
  <c r="I141" i="14"/>
  <c r="M141" i="6"/>
  <c r="I239" i="14"/>
  <c r="M239" i="6"/>
  <c r="I202" i="14"/>
  <c r="M202" i="6"/>
  <c r="I245" i="13"/>
  <c r="M245" i="5"/>
  <c r="I256" i="14"/>
  <c r="M256" i="6"/>
  <c r="I267" i="13"/>
  <c r="M267" i="5"/>
  <c r="I154" i="14"/>
  <c r="M154" i="6"/>
  <c r="I250" i="14"/>
  <c r="M250" i="6"/>
  <c r="I163" i="13"/>
  <c r="M163" i="5"/>
  <c r="I124" i="13"/>
  <c r="M124" i="5"/>
  <c r="I116" i="14"/>
  <c r="M116" i="6"/>
  <c r="I182" i="13"/>
  <c r="M182" i="5"/>
  <c r="I205" i="14"/>
  <c r="M205" i="6"/>
  <c r="I99" i="14"/>
  <c r="M99" i="6"/>
  <c r="I263" i="14"/>
  <c r="M263" i="6"/>
  <c r="I179" i="14"/>
  <c r="M179" i="6"/>
  <c r="I222" i="13"/>
  <c r="M222" i="5"/>
  <c r="I235" i="14"/>
  <c r="M235" i="6"/>
  <c r="I206" i="13"/>
  <c r="M206" i="5"/>
  <c r="I224" i="14"/>
  <c r="M224" i="6"/>
  <c r="I157" i="14"/>
  <c r="M157" i="6"/>
  <c r="I225" i="13"/>
  <c r="M225" i="5"/>
  <c r="I158" i="13"/>
  <c r="M158" i="5"/>
  <c r="I182" i="14"/>
  <c r="M182" i="6"/>
  <c r="I113" i="14"/>
  <c r="M113" i="6"/>
  <c r="I195" i="13"/>
  <c r="M195" i="5"/>
  <c r="I110" i="13"/>
  <c r="M110" i="5"/>
  <c r="I243" i="13"/>
  <c r="M243" i="5"/>
  <c r="I154" i="13"/>
  <c r="M154" i="5"/>
  <c r="I238" i="14"/>
  <c r="M238" i="6"/>
  <c r="I123" i="14"/>
  <c r="M123" i="6"/>
  <c r="I258" i="13"/>
  <c r="M258" i="5"/>
  <c r="I142" i="13"/>
  <c r="M142" i="5"/>
  <c r="I250" i="13"/>
  <c r="M250" i="5"/>
  <c r="J145" i="5"/>
  <c r="I141" i="13"/>
  <c r="M141" i="5"/>
  <c r="I248" i="13"/>
  <c r="M248" i="5"/>
  <c r="I115" i="13"/>
  <c r="M115" i="5"/>
  <c r="Y283" i="17"/>
  <c r="X441" i="18"/>
  <c r="S441" i="18"/>
  <c r="W441" i="18"/>
  <c r="X496" i="18"/>
  <c r="W496" i="18"/>
  <c r="S496" i="18"/>
  <c r="X413" i="18"/>
  <c r="W413" i="18"/>
  <c r="S413" i="18"/>
  <c r="X360" i="18"/>
  <c r="S360" i="18"/>
  <c r="W360" i="18"/>
  <c r="X417" i="18"/>
  <c r="W417" i="18"/>
  <c r="S417" i="18"/>
  <c r="X484" i="18"/>
  <c r="S484" i="18"/>
  <c r="W484" i="18"/>
  <c r="X436" i="18"/>
  <c r="S436" i="18"/>
  <c r="W436" i="18"/>
  <c r="S513" i="18"/>
  <c r="X513" i="18"/>
  <c r="W513" i="18"/>
  <c r="W391" i="18"/>
  <c r="X391" i="18"/>
  <c r="S391" i="18"/>
  <c r="W41" i="19"/>
  <c r="V41" i="19"/>
  <c r="R41" i="19"/>
  <c r="W476" i="18"/>
  <c r="S476" i="18"/>
  <c r="X476" i="18"/>
  <c r="X443" i="18"/>
  <c r="W443" i="18"/>
  <c r="S443" i="18"/>
  <c r="W483" i="18"/>
  <c r="X483" i="18"/>
  <c r="S483" i="18"/>
  <c r="X369" i="18"/>
  <c r="W369" i="18"/>
  <c r="S369" i="18"/>
  <c r="X518" i="18"/>
  <c r="W518" i="18"/>
  <c r="S518" i="18"/>
  <c r="W416" i="18"/>
  <c r="S416" i="18"/>
  <c r="X416" i="18"/>
  <c r="X503" i="18"/>
  <c r="W503" i="18"/>
  <c r="S503" i="18"/>
  <c r="X522" i="18"/>
  <c r="W522" i="18"/>
  <c r="S522" i="18"/>
  <c r="W493" i="13"/>
  <c r="X493" i="13"/>
  <c r="W448" i="13"/>
  <c r="X448" i="13"/>
  <c r="W396" i="13"/>
  <c r="X396" i="13"/>
  <c r="X467" i="14"/>
  <c r="W467" i="14"/>
  <c r="X528" i="13"/>
  <c r="W528" i="13"/>
  <c r="X528" i="14"/>
  <c r="W528" i="14"/>
  <c r="W489" i="13"/>
  <c r="X489" i="13"/>
  <c r="X378" i="14"/>
  <c r="W378" i="14"/>
  <c r="W483" i="14"/>
  <c r="X483" i="14"/>
  <c r="W413" i="13"/>
  <c r="X413" i="13"/>
  <c r="X496" i="13"/>
  <c r="W496" i="13"/>
  <c r="X466" i="14"/>
  <c r="W466" i="14"/>
  <c r="W537" i="13"/>
  <c r="X537" i="13"/>
  <c r="W397" i="13"/>
  <c r="X397" i="13"/>
  <c r="X444" i="14"/>
  <c r="W444" i="14"/>
  <c r="W509" i="13"/>
  <c r="X509" i="13"/>
  <c r="X368" i="13"/>
  <c r="W368" i="13"/>
  <c r="W429" i="14"/>
  <c r="X429" i="14"/>
  <c r="X507" i="13"/>
  <c r="W507" i="13"/>
  <c r="X367" i="13"/>
  <c r="W367" i="13"/>
  <c r="X428" i="14"/>
  <c r="W428" i="14"/>
  <c r="W485" i="13"/>
  <c r="X485" i="13"/>
  <c r="W527" i="14"/>
  <c r="X527" i="14"/>
  <c r="X457" i="14"/>
  <c r="W457" i="14"/>
  <c r="W372" i="14"/>
  <c r="X372" i="14"/>
  <c r="W487" i="13"/>
  <c r="X487" i="13"/>
  <c r="X398" i="13"/>
  <c r="W398" i="13"/>
  <c r="X500" i="14"/>
  <c r="W500" i="14"/>
  <c r="W416" i="14"/>
  <c r="X416" i="14"/>
  <c r="X516" i="13"/>
  <c r="W516" i="13"/>
  <c r="W436" i="13"/>
  <c r="X436" i="13"/>
  <c r="X530" i="14"/>
  <c r="W530" i="14"/>
  <c r="W460" i="14"/>
  <c r="X460" i="14"/>
  <c r="X375" i="14"/>
  <c r="W375" i="14"/>
  <c r="X482" i="13"/>
  <c r="W482" i="13"/>
  <c r="W393" i="13"/>
  <c r="X393" i="13"/>
  <c r="W689" i="18"/>
  <c r="Q689" i="18"/>
  <c r="X689" i="18"/>
  <c r="Q652" i="18"/>
  <c r="X652" i="18"/>
  <c r="W652" i="18"/>
  <c r="X776" i="18"/>
  <c r="Q776" i="18"/>
  <c r="W776" i="18"/>
  <c r="X791" i="13"/>
  <c r="W791" i="13"/>
  <c r="X709" i="13"/>
  <c r="W709" i="13"/>
  <c r="X636" i="14"/>
  <c r="W636" i="14"/>
  <c r="W764" i="13"/>
  <c r="X764" i="13"/>
  <c r="X723" i="13"/>
  <c r="W723" i="13"/>
  <c r="X658" i="14"/>
  <c r="W658" i="14"/>
  <c r="O615" i="17"/>
  <c r="I171" i="18"/>
  <c r="M171" i="10"/>
  <c r="I241" i="18"/>
  <c r="M241" i="10"/>
  <c r="I104" i="14"/>
  <c r="M104" i="6"/>
  <c r="I190" i="14"/>
  <c r="J226" i="6"/>
  <c r="M190" i="6"/>
  <c r="I239" i="13"/>
  <c r="M239" i="5"/>
  <c r="I213" i="13"/>
  <c r="M213" i="5"/>
  <c r="I193" i="14"/>
  <c r="M193" i="6"/>
  <c r="I198" i="13"/>
  <c r="M198" i="5"/>
  <c r="W500" i="18"/>
  <c r="X500" i="18"/>
  <c r="S500" i="18"/>
  <c r="S461" i="18"/>
  <c r="W461" i="18"/>
  <c r="X461" i="18"/>
  <c r="W371" i="18"/>
  <c r="S371" i="18"/>
  <c r="X371" i="18"/>
  <c r="X422" i="13"/>
  <c r="W422" i="13"/>
  <c r="W491" i="13"/>
  <c r="X491" i="13"/>
  <c r="W504" i="14"/>
  <c r="X504" i="14"/>
  <c r="K227" i="5"/>
  <c r="I498" i="13"/>
  <c r="I463" i="13"/>
  <c r="W369" i="13"/>
  <c r="X369" i="13"/>
  <c r="X791" i="18"/>
  <c r="W791" i="18"/>
  <c r="Q791" i="18"/>
  <c r="X681" i="18"/>
  <c r="Q681" i="18"/>
  <c r="W681" i="18"/>
  <c r="X704" i="18"/>
  <c r="W704" i="18"/>
  <c r="Q704" i="18"/>
  <c r="X795" i="14"/>
  <c r="W795" i="14"/>
  <c r="X712" i="13"/>
  <c r="W712" i="13"/>
  <c r="X735" i="13"/>
  <c r="W735" i="13"/>
  <c r="W752" i="14"/>
  <c r="X752" i="14"/>
  <c r="W710" i="13"/>
  <c r="X710" i="13"/>
  <c r="W715" i="13"/>
  <c r="X715" i="13"/>
  <c r="I154" i="18"/>
  <c r="M154" i="10"/>
  <c r="I110" i="18"/>
  <c r="M110" i="10"/>
  <c r="I257" i="18"/>
  <c r="M257" i="10"/>
  <c r="I240" i="14"/>
  <c r="M240" i="6"/>
  <c r="I261" i="13"/>
  <c r="M261" i="5"/>
  <c r="I120" i="14"/>
  <c r="M120" i="6"/>
  <c r="I162" i="13"/>
  <c r="M162" i="5"/>
  <c r="I101" i="14"/>
  <c r="M101" i="6"/>
  <c r="W434" i="18"/>
  <c r="X434" i="18"/>
  <c r="S434" i="18"/>
  <c r="X502" i="18"/>
  <c r="S502" i="18"/>
  <c r="W502" i="18"/>
  <c r="W423" i="14"/>
  <c r="X423" i="14"/>
  <c r="X536" i="13"/>
  <c r="W536" i="13"/>
  <c r="W371" i="14"/>
  <c r="X371" i="14"/>
  <c r="W419" i="14"/>
  <c r="X419" i="14"/>
  <c r="W498" i="14"/>
  <c r="X498" i="14"/>
  <c r="W741" i="18"/>
  <c r="Q741" i="18"/>
  <c r="X741" i="18"/>
  <c r="W687" i="18"/>
  <c r="Q687" i="18"/>
  <c r="X687" i="18"/>
  <c r="W748" i="18"/>
  <c r="X748" i="18"/>
  <c r="Q748" i="18"/>
  <c r="W780" i="14"/>
  <c r="X780" i="14"/>
  <c r="X655" i="13"/>
  <c r="W655" i="13"/>
  <c r="X744" i="13"/>
  <c r="W744" i="13"/>
  <c r="X644" i="14"/>
  <c r="W644" i="14"/>
  <c r="W681" i="14"/>
  <c r="X681" i="14"/>
  <c r="L270" i="5"/>
  <c r="I812" i="13"/>
  <c r="I777" i="13"/>
  <c r="R626" i="17"/>
  <c r="R615" i="17"/>
  <c r="I197" i="18"/>
  <c r="M197" i="10"/>
  <c r="I260" i="14"/>
  <c r="M260" i="6"/>
  <c r="W679" i="18"/>
  <c r="X679" i="18"/>
  <c r="Q679" i="18"/>
  <c r="Q761" i="18"/>
  <c r="X761" i="18"/>
  <c r="W761" i="18"/>
  <c r="X721" i="18"/>
  <c r="W721" i="18"/>
  <c r="Q721" i="18"/>
  <c r="X742" i="18"/>
  <c r="W742" i="18"/>
  <c r="Q742" i="18"/>
  <c r="Q633" i="18"/>
  <c r="W633" i="18"/>
  <c r="X633" i="18"/>
  <c r="W695" i="18"/>
  <c r="Q695" i="18"/>
  <c r="X695" i="18"/>
  <c r="X625" i="18"/>
  <c r="Q625" i="18"/>
  <c r="W625" i="18"/>
  <c r="I717" i="18"/>
  <c r="L225" i="10"/>
  <c r="I753" i="18"/>
  <c r="X682" i="18"/>
  <c r="W682" i="18"/>
  <c r="Q682" i="18"/>
  <c r="W750" i="18"/>
  <c r="Q750" i="18"/>
  <c r="X750" i="18"/>
  <c r="W719" i="18"/>
  <c r="Q719" i="18"/>
  <c r="X719" i="18"/>
  <c r="X692" i="18"/>
  <c r="Q692" i="18"/>
  <c r="W692" i="18"/>
  <c r="W732" i="18"/>
  <c r="X732" i="18"/>
  <c r="Q732" i="18"/>
  <c r="X646" i="18"/>
  <c r="Q646" i="18"/>
  <c r="W646" i="18"/>
  <c r="W779" i="18"/>
  <c r="X779" i="18"/>
  <c r="Q779" i="18"/>
  <c r="W635" i="18"/>
  <c r="X635" i="18"/>
  <c r="Q635" i="18"/>
  <c r="W768" i="18"/>
  <c r="Q768" i="18"/>
  <c r="X768" i="18"/>
  <c r="W748" i="13"/>
  <c r="X748" i="13"/>
  <c r="X652" i="14"/>
  <c r="W652" i="14"/>
  <c r="X793" i="14"/>
  <c r="W793" i="14"/>
  <c r="W738" i="14"/>
  <c r="X738" i="14"/>
  <c r="W710" i="14"/>
  <c r="X710" i="14"/>
  <c r="W680" i="14"/>
  <c r="X680" i="14"/>
  <c r="P672" i="14"/>
  <c r="Q672" i="14"/>
  <c r="V672" i="14"/>
  <c r="W672" i="14"/>
  <c r="N672" i="14"/>
  <c r="U672" i="14"/>
  <c r="T672" i="14"/>
  <c r="X672" i="14"/>
  <c r="K672" i="14"/>
  <c r="O672" i="14"/>
  <c r="S672" i="14"/>
  <c r="J672" i="14"/>
  <c r="L672" i="14"/>
  <c r="R672" i="14"/>
  <c r="M672" i="14"/>
  <c r="X632" i="14"/>
  <c r="W632" i="14"/>
  <c r="X545" i="14"/>
  <c r="W545" i="14"/>
  <c r="X750" i="14"/>
  <c r="W750" i="14"/>
  <c r="W804" i="13"/>
  <c r="X804" i="13"/>
  <c r="X747" i="14"/>
  <c r="W747" i="14"/>
  <c r="X799" i="13"/>
  <c r="W799" i="13"/>
  <c r="X732" i="14"/>
  <c r="W732" i="14"/>
  <c r="X762" i="13"/>
  <c r="W762" i="13"/>
  <c r="L268" i="6"/>
  <c r="I798" i="14"/>
  <c r="I762" i="14"/>
  <c r="L276" i="5"/>
  <c r="I818" i="13"/>
  <c r="I677" i="13"/>
  <c r="W800" i="13"/>
  <c r="X800" i="13"/>
  <c r="X663" i="13"/>
  <c r="W663" i="13"/>
  <c r="X745" i="14"/>
  <c r="W745" i="14"/>
  <c r="X657" i="14"/>
  <c r="W657" i="14"/>
  <c r="X754" i="13"/>
  <c r="W754" i="13"/>
  <c r="X656" i="14"/>
  <c r="W656" i="14"/>
  <c r="X740" i="13"/>
  <c r="W740" i="13"/>
  <c r="X784" i="14"/>
  <c r="W784" i="14"/>
  <c r="X700" i="14"/>
  <c r="W700" i="14"/>
  <c r="W794" i="13"/>
  <c r="X794" i="13"/>
  <c r="X670" i="13"/>
  <c r="W670" i="13"/>
  <c r="X728" i="13"/>
  <c r="W728" i="13"/>
  <c r="X742" i="13"/>
  <c r="W742" i="13"/>
  <c r="X653" i="13"/>
  <c r="W653" i="13"/>
  <c r="W727" i="14"/>
  <c r="X727" i="14"/>
  <c r="X634" i="14"/>
  <c r="W634" i="14"/>
  <c r="X747" i="13"/>
  <c r="W747" i="13"/>
  <c r="W666" i="13"/>
  <c r="X666" i="13"/>
  <c r="W737" i="13"/>
  <c r="X737" i="13"/>
  <c r="X648" i="13"/>
  <c r="W648" i="13"/>
  <c r="Y278" i="17"/>
  <c r="U619" i="17"/>
  <c r="I124" i="18"/>
  <c r="M124" i="10"/>
  <c r="M237" i="10"/>
  <c r="I237" i="18"/>
  <c r="I195" i="18"/>
  <c r="M195" i="10"/>
  <c r="M231" i="10"/>
  <c r="I231" i="18"/>
  <c r="J267" i="10"/>
  <c r="M190" i="10"/>
  <c r="I190" i="18"/>
  <c r="M246" i="10"/>
  <c r="I246" i="18"/>
  <c r="I108" i="18"/>
  <c r="M108" i="10"/>
  <c r="I196" i="18"/>
  <c r="M196" i="10"/>
  <c r="M97" i="10"/>
  <c r="I97" i="18"/>
  <c r="M157" i="10"/>
  <c r="I157" i="18"/>
  <c r="M238" i="10"/>
  <c r="I238" i="18"/>
  <c r="I239" i="18"/>
  <c r="M239" i="10"/>
  <c r="I218" i="18"/>
  <c r="M218" i="10"/>
  <c r="M201" i="10"/>
  <c r="I201" i="18"/>
  <c r="M180" i="10"/>
  <c r="I180" i="18"/>
  <c r="M165" i="10"/>
  <c r="I165" i="18"/>
  <c r="M152" i="10"/>
  <c r="I152" i="18"/>
  <c r="I214" i="14"/>
  <c r="M214" i="6"/>
  <c r="I180" i="13"/>
  <c r="M180" i="5"/>
  <c r="I220" i="13"/>
  <c r="M220" i="5"/>
  <c r="I200" i="13"/>
  <c r="M200" i="5"/>
  <c r="I203" i="14"/>
  <c r="M203" i="6"/>
  <c r="I106" i="13"/>
  <c r="M106" i="5"/>
  <c r="I110" i="14"/>
  <c r="M110" i="6"/>
  <c r="I237" i="14"/>
  <c r="M237" i="6"/>
  <c r="I221" i="14"/>
  <c r="M221" i="6"/>
  <c r="I265" i="14"/>
  <c r="M265" i="6"/>
  <c r="I109" i="14"/>
  <c r="M109" i="6"/>
  <c r="I165" i="13"/>
  <c r="M165" i="5"/>
  <c r="I199" i="14"/>
  <c r="M199" i="6"/>
  <c r="I266" i="13"/>
  <c r="M266" i="5"/>
  <c r="I253" i="14"/>
  <c r="M253" i="6"/>
  <c r="I173" i="14"/>
  <c r="M173" i="6"/>
  <c r="I126" i="13"/>
  <c r="M126" i="5"/>
  <c r="I217" i="14"/>
  <c r="M217" i="6"/>
  <c r="I171" i="13"/>
  <c r="M171" i="5"/>
  <c r="I220" i="14"/>
  <c r="M220" i="6"/>
  <c r="I152" i="14"/>
  <c r="M152" i="6"/>
  <c r="I221" i="13"/>
  <c r="M221" i="5"/>
  <c r="I151" i="13"/>
  <c r="M151" i="5"/>
  <c r="I177" i="14"/>
  <c r="M177" i="6"/>
  <c r="I103" i="14"/>
  <c r="M103" i="6"/>
  <c r="I179" i="13"/>
  <c r="M179" i="5"/>
  <c r="I104" i="13"/>
  <c r="M104" i="5"/>
  <c r="I223" i="13"/>
  <c r="M223" i="5"/>
  <c r="I143" i="13"/>
  <c r="M143" i="5"/>
  <c r="I233" i="14"/>
  <c r="M233" i="6"/>
  <c r="I117" i="14"/>
  <c r="M117" i="6"/>
  <c r="I252" i="13"/>
  <c r="M252" i="5"/>
  <c r="I121" i="13"/>
  <c r="M121" i="5"/>
  <c r="I242" i="13"/>
  <c r="M242" i="5"/>
  <c r="I128" i="13"/>
  <c r="M128" i="5"/>
  <c r="J270" i="5"/>
  <c r="I235" i="13"/>
  <c r="M235" i="5"/>
  <c r="I105" i="13"/>
  <c r="M105" i="5"/>
  <c r="W458" i="18"/>
  <c r="S458" i="18"/>
  <c r="X458" i="18"/>
  <c r="X462" i="18"/>
  <c r="W462" i="18"/>
  <c r="S462" i="18"/>
  <c r="X437" i="18"/>
  <c r="W437" i="18"/>
  <c r="S437" i="18"/>
  <c r="W373" i="18"/>
  <c r="X373" i="18"/>
  <c r="S373" i="18"/>
  <c r="W433" i="18"/>
  <c r="S433" i="18"/>
  <c r="X433" i="18"/>
  <c r="W370" i="18"/>
  <c r="X370" i="18"/>
  <c r="S370" i="18"/>
  <c r="S497" i="18"/>
  <c r="X497" i="18"/>
  <c r="W497" i="18"/>
  <c r="W520" i="18"/>
  <c r="S520" i="18"/>
  <c r="X520" i="18"/>
  <c r="W432" i="18"/>
  <c r="S432" i="18"/>
  <c r="X432" i="18"/>
  <c r="S412" i="18"/>
  <c r="X412" i="18"/>
  <c r="W412" i="18"/>
  <c r="W482" i="18"/>
  <c r="S482" i="18"/>
  <c r="X482" i="18"/>
  <c r="S455" i="18"/>
  <c r="W455" i="18"/>
  <c r="X455" i="18"/>
  <c r="X364" i="18"/>
  <c r="W364" i="18"/>
  <c r="S364" i="18"/>
  <c r="W377" i="18"/>
  <c r="S377" i="18"/>
  <c r="X377" i="18"/>
  <c r="W523" i="18"/>
  <c r="X523" i="18"/>
  <c r="S523" i="18"/>
  <c r="X424" i="18"/>
  <c r="S424" i="18"/>
  <c r="W424" i="18"/>
  <c r="W507" i="18"/>
  <c r="S507" i="18"/>
  <c r="X507" i="18"/>
  <c r="X420" i="14"/>
  <c r="W420" i="14"/>
  <c r="W467" i="13"/>
  <c r="X467" i="13"/>
  <c r="X480" i="14"/>
  <c r="W480" i="14"/>
  <c r="W526" i="14"/>
  <c r="X526" i="14"/>
  <c r="S406" i="14"/>
  <c r="T406" i="14"/>
  <c r="O406" i="14"/>
  <c r="R406" i="14"/>
  <c r="U406" i="14"/>
  <c r="W406" i="14"/>
  <c r="Q406" i="14"/>
  <c r="L406" i="14"/>
  <c r="N406" i="14"/>
  <c r="K406" i="14"/>
  <c r="M406" i="14"/>
  <c r="X406" i="14"/>
  <c r="J406" i="14"/>
  <c r="P406" i="14"/>
  <c r="V406" i="14"/>
  <c r="W469" i="13"/>
  <c r="X469" i="13"/>
  <c r="W502" i="14"/>
  <c r="X502" i="14"/>
  <c r="W464" i="13"/>
  <c r="X464" i="13"/>
  <c r="W539" i="13"/>
  <c r="X539" i="13"/>
  <c r="X458" i="14"/>
  <c r="W458" i="14"/>
  <c r="X386" i="13"/>
  <c r="W386" i="13"/>
  <c r="X470" i="13"/>
  <c r="W470" i="13"/>
  <c r="X447" i="14"/>
  <c r="W447" i="14"/>
  <c r="W525" i="13"/>
  <c r="X525" i="13"/>
  <c r="X384" i="13"/>
  <c r="W384" i="13"/>
  <c r="W431" i="14"/>
  <c r="X431" i="14"/>
  <c r="W488" i="13"/>
  <c r="X488" i="13"/>
  <c r="W531" i="14"/>
  <c r="X531" i="14"/>
  <c r="X417" i="14"/>
  <c r="W417" i="14"/>
  <c r="W486" i="13"/>
  <c r="X486" i="13"/>
  <c r="W529" i="14"/>
  <c r="X529" i="14"/>
  <c r="W415" i="14"/>
  <c r="X415" i="14"/>
  <c r="X472" i="13"/>
  <c r="W472" i="13"/>
  <c r="X519" i="14"/>
  <c r="W519" i="14"/>
  <c r="W443" i="14"/>
  <c r="X443" i="14"/>
  <c r="X364" i="14"/>
  <c r="W364" i="14"/>
  <c r="X479" i="13"/>
  <c r="W479" i="13"/>
  <c r="X390" i="13"/>
  <c r="W390" i="13"/>
  <c r="X486" i="14"/>
  <c r="W486" i="14"/>
  <c r="X395" i="14"/>
  <c r="W395" i="14"/>
  <c r="X508" i="13"/>
  <c r="W508" i="13"/>
  <c r="W428" i="13"/>
  <c r="X428" i="13"/>
  <c r="W522" i="14"/>
  <c r="X522" i="14"/>
  <c r="W446" i="14"/>
  <c r="X446" i="14"/>
  <c r="X367" i="14"/>
  <c r="W367" i="14"/>
  <c r="X474" i="13"/>
  <c r="W474" i="13"/>
  <c r="W385" i="13"/>
  <c r="X385" i="13"/>
  <c r="Q641" i="18"/>
  <c r="W641" i="18"/>
  <c r="X641" i="18"/>
  <c r="W745" i="18"/>
  <c r="Q745" i="18"/>
  <c r="X745" i="18"/>
  <c r="W648" i="14"/>
  <c r="X648" i="14"/>
  <c r="W780" i="13"/>
  <c r="X780" i="13"/>
  <c r="W731" i="14"/>
  <c r="X731" i="14"/>
  <c r="X720" i="13"/>
  <c r="W720" i="13"/>
  <c r="X718" i="13"/>
  <c r="W718" i="13"/>
  <c r="I214" i="18"/>
  <c r="M214" i="10"/>
  <c r="I106" i="18"/>
  <c r="M106" i="10"/>
  <c r="M259" i="10"/>
  <c r="I259" i="18"/>
  <c r="J132" i="6"/>
  <c r="I95" i="14"/>
  <c r="M95" i="6"/>
  <c r="I219" i="14"/>
  <c r="M219" i="6"/>
  <c r="I158" i="14"/>
  <c r="M158" i="6"/>
  <c r="I125" i="13"/>
  <c r="M125" i="5"/>
  <c r="I109" i="13"/>
  <c r="M109" i="5"/>
  <c r="I117" i="13"/>
  <c r="M117" i="5"/>
  <c r="W526" i="18"/>
  <c r="X526" i="18"/>
  <c r="S526" i="18"/>
  <c r="W415" i="18"/>
  <c r="X415" i="18"/>
  <c r="S415" i="18"/>
  <c r="W515" i="18"/>
  <c r="S515" i="18"/>
  <c r="X515" i="18"/>
  <c r="W439" i="14"/>
  <c r="X439" i="14"/>
  <c r="W421" i="14"/>
  <c r="X421" i="14"/>
  <c r="W382" i="14"/>
  <c r="X382" i="14"/>
  <c r="X374" i="13"/>
  <c r="W374" i="13"/>
  <c r="W430" i="14"/>
  <c r="X430" i="14"/>
  <c r="X749" i="18"/>
  <c r="Q749" i="18"/>
  <c r="W749" i="18"/>
  <c r="X792" i="18"/>
  <c r="W792" i="18"/>
  <c r="Q792" i="18"/>
  <c r="X684" i="13"/>
  <c r="W684" i="13"/>
  <c r="X716" i="13"/>
  <c r="W716" i="13"/>
  <c r="L226" i="6"/>
  <c r="I756" i="14"/>
  <c r="I720" i="14"/>
  <c r="X693" i="13"/>
  <c r="W693" i="13"/>
  <c r="X790" i="13"/>
  <c r="W790" i="13"/>
  <c r="X642" i="13"/>
  <c r="W642" i="13"/>
  <c r="I167" i="18"/>
  <c r="M167" i="10"/>
  <c r="I115" i="18"/>
  <c r="M115" i="10"/>
  <c r="I223" i="14"/>
  <c r="M223" i="6"/>
  <c r="I164" i="14"/>
  <c r="M164" i="6"/>
  <c r="I211" i="13"/>
  <c r="M211" i="5"/>
  <c r="I205" i="13"/>
  <c r="M205" i="5"/>
  <c r="I130" i="14"/>
  <c r="M130" i="6"/>
  <c r="I101" i="13"/>
  <c r="M101" i="5"/>
  <c r="W420" i="18"/>
  <c r="X420" i="18"/>
  <c r="S420" i="18"/>
  <c r="W366" i="18"/>
  <c r="X366" i="18"/>
  <c r="S366" i="18"/>
  <c r="W483" i="13"/>
  <c r="X483" i="13"/>
  <c r="W523" i="14"/>
  <c r="X523" i="14"/>
  <c r="X487" i="14"/>
  <c r="W487" i="14"/>
  <c r="W489" i="14"/>
  <c r="X489" i="14"/>
  <c r="W395" i="13"/>
  <c r="X395" i="13"/>
  <c r="W394" i="14"/>
  <c r="X394" i="14"/>
  <c r="W630" i="18"/>
  <c r="Q630" i="18"/>
  <c r="X630" i="18"/>
  <c r="W777" i="18"/>
  <c r="Q777" i="18"/>
  <c r="X777" i="18"/>
  <c r="Q763" i="18"/>
  <c r="W763" i="18"/>
  <c r="X763" i="18"/>
  <c r="W789" i="14"/>
  <c r="X789" i="14"/>
  <c r="W692" i="14"/>
  <c r="X692" i="14"/>
  <c r="W701" i="13"/>
  <c r="X701" i="13"/>
  <c r="X671" i="13"/>
  <c r="W671" i="13"/>
  <c r="X765" i="14"/>
  <c r="W765" i="14"/>
  <c r="W707" i="13"/>
  <c r="X707" i="13"/>
  <c r="O632" i="17"/>
  <c r="I163" i="18"/>
  <c r="M163" i="10"/>
  <c r="I199" i="13"/>
  <c r="M199" i="5"/>
  <c r="X774" i="18"/>
  <c r="W774" i="18"/>
  <c r="Q774" i="18"/>
  <c r="W729" i="18"/>
  <c r="X729" i="18"/>
  <c r="Q729" i="18"/>
  <c r="X739" i="18"/>
  <c r="W739" i="18"/>
  <c r="Q739" i="18"/>
  <c r="W632" i="18"/>
  <c r="X632" i="18"/>
  <c r="Q632" i="18"/>
  <c r="X653" i="18"/>
  <c r="W653" i="18"/>
  <c r="Q653" i="18"/>
  <c r="X705" i="18"/>
  <c r="Q705" i="18"/>
  <c r="W705" i="18"/>
  <c r="Q649" i="18"/>
  <c r="W649" i="18"/>
  <c r="X649" i="18"/>
  <c r="Q723" i="18"/>
  <c r="X723" i="18"/>
  <c r="W723" i="18"/>
  <c r="Q701" i="18"/>
  <c r="W701" i="18"/>
  <c r="X701" i="18"/>
  <c r="X645" i="18"/>
  <c r="Q645" i="18"/>
  <c r="W645" i="18"/>
  <c r="W726" i="18"/>
  <c r="X726" i="18"/>
  <c r="Q726" i="18"/>
  <c r="W696" i="18"/>
  <c r="Q696" i="18"/>
  <c r="X696" i="18"/>
  <c r="X736" i="18"/>
  <c r="W736" i="18"/>
  <c r="Q736" i="18"/>
  <c r="X650" i="18"/>
  <c r="Q650" i="18"/>
  <c r="W650" i="18"/>
  <c r="X783" i="18"/>
  <c r="W783" i="18"/>
  <c r="Q783" i="18"/>
  <c r="W639" i="18"/>
  <c r="X639" i="18"/>
  <c r="Q639" i="18"/>
  <c r="Q772" i="18"/>
  <c r="X772" i="18"/>
  <c r="W772" i="18"/>
  <c r="W662" i="13"/>
  <c r="X662" i="13"/>
  <c r="W740" i="14"/>
  <c r="X740" i="14"/>
  <c r="W686" i="14"/>
  <c r="X686" i="14"/>
  <c r="W683" i="14"/>
  <c r="X683" i="14"/>
  <c r="X651" i="14"/>
  <c r="W651" i="14"/>
  <c r="X643" i="14"/>
  <c r="W643" i="14"/>
  <c r="X638" i="14"/>
  <c r="W638" i="14"/>
  <c r="X788" i="13"/>
  <c r="W788" i="13"/>
  <c r="W628" i="14"/>
  <c r="X628" i="14"/>
  <c r="W739" i="14"/>
  <c r="X739" i="14"/>
  <c r="X783" i="13"/>
  <c r="W783" i="13"/>
  <c r="X734" i="14"/>
  <c r="W734" i="14"/>
  <c r="X743" i="13"/>
  <c r="W743" i="13"/>
  <c r="W721" i="14"/>
  <c r="X721" i="14"/>
  <c r="W736" i="13"/>
  <c r="X736" i="13"/>
  <c r="X744" i="14"/>
  <c r="W744" i="14"/>
  <c r="W792" i="13"/>
  <c r="X792" i="13"/>
  <c r="W789" i="13"/>
  <c r="X789" i="13"/>
  <c r="W651" i="13"/>
  <c r="X651" i="13"/>
  <c r="W736" i="14"/>
  <c r="X736" i="14"/>
  <c r="X647" i="14"/>
  <c r="W647" i="14"/>
  <c r="W741" i="13"/>
  <c r="X741" i="13"/>
  <c r="X646" i="14"/>
  <c r="W646" i="14"/>
  <c r="W719" i="13"/>
  <c r="X719" i="13"/>
  <c r="X776" i="14"/>
  <c r="W776" i="14"/>
  <c r="W691" i="14"/>
  <c r="X691" i="14"/>
  <c r="X784" i="13"/>
  <c r="W784" i="13"/>
  <c r="W657" i="13"/>
  <c r="X657" i="13"/>
  <c r="W806" i="13"/>
  <c r="X806" i="13"/>
  <c r="L227" i="5"/>
  <c r="I769" i="13"/>
  <c r="I734" i="13"/>
  <c r="W645" i="13"/>
  <c r="X645" i="13"/>
  <c r="X705" i="14"/>
  <c r="W705" i="14"/>
  <c r="X626" i="14"/>
  <c r="W626" i="14"/>
  <c r="X739" i="13"/>
  <c r="W739" i="13"/>
  <c r="W658" i="13"/>
  <c r="X658" i="13"/>
  <c r="X721" i="13"/>
  <c r="W721" i="13"/>
  <c r="W640" i="13"/>
  <c r="X640" i="13"/>
  <c r="R618" i="17"/>
  <c r="R616" i="17"/>
  <c r="N615" i="17"/>
  <c r="Q619" i="17"/>
  <c r="I111" i="18"/>
  <c r="M111" i="10"/>
  <c r="M170" i="10"/>
  <c r="I170" i="18"/>
  <c r="M174" i="10"/>
  <c r="I174" i="18"/>
  <c r="M113" i="10"/>
  <c r="I113" i="18"/>
  <c r="M240" i="10"/>
  <c r="I240" i="18"/>
  <c r="I122" i="18"/>
  <c r="M122" i="10"/>
  <c r="I151" i="18"/>
  <c r="M151" i="10"/>
  <c r="M222" i="10"/>
  <c r="I222" i="18"/>
  <c r="M125" i="10"/>
  <c r="I125" i="18"/>
  <c r="I193" i="18"/>
  <c r="M193" i="10"/>
  <c r="I96" i="18"/>
  <c r="M96" i="10"/>
  <c r="M255" i="10"/>
  <c r="I255" i="18"/>
  <c r="M242" i="10"/>
  <c r="I242" i="18"/>
  <c r="M217" i="10"/>
  <c r="I217" i="18"/>
  <c r="M204" i="10"/>
  <c r="I204" i="18"/>
  <c r="J225" i="10"/>
  <c r="I189" i="18"/>
  <c r="M189" i="10"/>
  <c r="M168" i="10"/>
  <c r="I168" i="18"/>
  <c r="I156" i="14"/>
  <c r="M156" i="6"/>
  <c r="I162" i="14"/>
  <c r="M162" i="6"/>
  <c r="I192" i="13"/>
  <c r="J227" i="5"/>
  <c r="M192" i="5"/>
  <c r="J184" i="5"/>
  <c r="I149" i="13"/>
  <c r="M149" i="5"/>
  <c r="I156" i="13"/>
  <c r="M156" i="5"/>
  <c r="J131" i="5"/>
  <c r="I95" i="13"/>
  <c r="M95" i="5"/>
  <c r="I254" i="13"/>
  <c r="M254" i="5"/>
  <c r="I215" i="14"/>
  <c r="M215" i="6"/>
  <c r="I207" i="14"/>
  <c r="M207" i="6"/>
  <c r="I248" i="14"/>
  <c r="M248" i="6"/>
  <c r="I100" i="14"/>
  <c r="M100" i="6"/>
  <c r="J18" i="5"/>
  <c r="I14" i="13"/>
  <c r="M14" i="5"/>
  <c r="I180" i="14"/>
  <c r="M180" i="6"/>
  <c r="I260" i="13"/>
  <c r="M260" i="5"/>
  <c r="I243" i="14"/>
  <c r="M243" i="6"/>
  <c r="I166" i="14"/>
  <c r="M166" i="6"/>
  <c r="I116" i="13"/>
  <c r="M116" i="5"/>
  <c r="I198" i="14"/>
  <c r="M198" i="6"/>
  <c r="I160" i="13"/>
  <c r="M160" i="5"/>
  <c r="I216" i="14"/>
  <c r="M216" i="6"/>
  <c r="I142" i="14"/>
  <c r="M142" i="6"/>
  <c r="I217" i="13"/>
  <c r="M217" i="5"/>
  <c r="I15" i="13"/>
  <c r="M15" i="5"/>
  <c r="I172" i="14"/>
  <c r="M172" i="6"/>
  <c r="I264" i="13"/>
  <c r="M264" i="5"/>
  <c r="I174" i="13"/>
  <c r="M174" i="5"/>
  <c r="I98" i="13"/>
  <c r="M98" i="5"/>
  <c r="I219" i="13"/>
  <c r="M219" i="5"/>
  <c r="I127" i="13"/>
  <c r="M127" i="5"/>
  <c r="I208" i="14"/>
  <c r="M208" i="6"/>
  <c r="I112" i="14"/>
  <c r="M112" i="6"/>
  <c r="I241" i="13"/>
  <c r="M241" i="5"/>
  <c r="I113" i="13"/>
  <c r="M113" i="5"/>
  <c r="I210" i="13"/>
  <c r="M210" i="5"/>
  <c r="I123" i="13"/>
  <c r="M123" i="5"/>
  <c r="I209" i="13"/>
  <c r="M209" i="5"/>
  <c r="I100" i="13"/>
  <c r="M100" i="5"/>
  <c r="S383" i="18"/>
  <c r="X383" i="18"/>
  <c r="W383" i="18"/>
  <c r="X429" i="18"/>
  <c r="W429" i="18"/>
  <c r="S429" i="18"/>
  <c r="X470" i="18"/>
  <c r="S470" i="18"/>
  <c r="W470" i="18"/>
  <c r="X428" i="18"/>
  <c r="W428" i="18"/>
  <c r="S428" i="18"/>
  <c r="W442" i="18"/>
  <c r="X442" i="18"/>
  <c r="S442" i="18"/>
  <c r="K131" i="10"/>
  <c r="I359" i="18"/>
  <c r="W517" i="18"/>
  <c r="S517" i="18"/>
  <c r="X517" i="18"/>
  <c r="X454" i="18"/>
  <c r="W454" i="18"/>
  <c r="S454" i="18"/>
  <c r="S438" i="18"/>
  <c r="X438" i="18"/>
  <c r="W438" i="18"/>
  <c r="X426" i="18"/>
  <c r="W426" i="18"/>
  <c r="S426" i="18"/>
  <c r="K183" i="10"/>
  <c r="I447" i="18"/>
  <c r="I411" i="18"/>
  <c r="W459" i="18"/>
  <c r="X459" i="18"/>
  <c r="S459" i="18"/>
  <c r="W372" i="18"/>
  <c r="X372" i="18"/>
  <c r="S372" i="18"/>
  <c r="X385" i="18"/>
  <c r="S385" i="18"/>
  <c r="W385" i="18"/>
  <c r="X527" i="18"/>
  <c r="W527" i="18"/>
  <c r="S527" i="18"/>
  <c r="X363" i="18"/>
  <c r="W363" i="18"/>
  <c r="S363" i="18"/>
  <c r="X511" i="18"/>
  <c r="W511" i="18"/>
  <c r="S511" i="18"/>
  <c r="W390" i="14"/>
  <c r="X390" i="14"/>
  <c r="W499" i="14"/>
  <c r="X499" i="14"/>
  <c r="W365" i="14"/>
  <c r="X365" i="14"/>
  <c r="W469" i="14"/>
  <c r="X469" i="14"/>
  <c r="X481" i="13"/>
  <c r="W481" i="13"/>
  <c r="W501" i="14"/>
  <c r="X501" i="14"/>
  <c r="W471" i="14"/>
  <c r="X471" i="14"/>
  <c r="W430" i="13"/>
  <c r="X430" i="13"/>
  <c r="W513" i="13"/>
  <c r="X513" i="13"/>
  <c r="X426" i="14"/>
  <c r="W426" i="14"/>
  <c r="W513" i="14"/>
  <c r="X513" i="14"/>
  <c r="W437" i="13"/>
  <c r="X437" i="13"/>
  <c r="X434" i="14"/>
  <c r="W434" i="14"/>
  <c r="W512" i="13"/>
  <c r="X512" i="13"/>
  <c r="W372" i="13"/>
  <c r="X372" i="13"/>
  <c r="X418" i="14"/>
  <c r="W418" i="14"/>
  <c r="W475" i="13"/>
  <c r="X475" i="13"/>
  <c r="X518" i="14"/>
  <c r="W518" i="14"/>
  <c r="W280" i="14"/>
  <c r="X280" i="14"/>
  <c r="W473" i="13"/>
  <c r="X473" i="13"/>
  <c r="X517" i="14"/>
  <c r="W517" i="14"/>
  <c r="K18" i="6"/>
  <c r="I283" i="14"/>
  <c r="I279" i="14"/>
  <c r="X451" i="13"/>
  <c r="W451" i="13"/>
  <c r="X511" i="14"/>
  <c r="W511" i="14"/>
  <c r="W435" i="14"/>
  <c r="X435" i="14"/>
  <c r="W457" i="13"/>
  <c r="X457" i="13"/>
  <c r="W471" i="13"/>
  <c r="X471" i="13"/>
  <c r="X382" i="13"/>
  <c r="W382" i="13"/>
  <c r="X478" i="14"/>
  <c r="W478" i="14"/>
  <c r="X385" i="14"/>
  <c r="W385" i="14"/>
  <c r="W492" i="13"/>
  <c r="X492" i="13"/>
  <c r="K184" i="5"/>
  <c r="I455" i="13"/>
  <c r="I420" i="13"/>
  <c r="W514" i="14"/>
  <c r="X514" i="14"/>
  <c r="W438" i="14"/>
  <c r="X438" i="14"/>
  <c r="X538" i="13"/>
  <c r="W538" i="13"/>
  <c r="X466" i="13"/>
  <c r="W466" i="13"/>
  <c r="W377" i="13"/>
  <c r="X377" i="13"/>
  <c r="F40" i="23"/>
  <c r="J107" i="8"/>
  <c r="S694" i="18"/>
  <c r="S769" i="18"/>
  <c r="S732" i="18"/>
  <c r="S683" i="18"/>
  <c r="G40" i="23"/>
  <c r="K118" i="8"/>
  <c r="I286" i="17"/>
  <c r="X286" i="17"/>
  <c r="S624" i="18"/>
  <c r="S695" i="18"/>
  <c r="S649" i="18"/>
  <c r="S770" i="18"/>
  <c r="S692" i="18"/>
  <c r="S707" i="18"/>
  <c r="S746" i="18"/>
  <c r="N618" i="17"/>
  <c r="S765" i="18"/>
  <c r="S629" i="18"/>
  <c r="S763" i="18"/>
  <c r="S749" i="18"/>
  <c r="S687" i="18"/>
  <c r="P729" i="18"/>
  <c r="P792" i="18"/>
  <c r="P783" i="18"/>
  <c r="R723" i="18"/>
  <c r="P726" i="18"/>
  <c r="O704" i="18"/>
  <c r="O677" i="18"/>
  <c r="V750" i="18"/>
  <c r="V632" i="17"/>
  <c r="O627" i="18"/>
  <c r="O735" i="18"/>
  <c r="O699" i="18"/>
  <c r="O790" i="18"/>
  <c r="O728" i="18"/>
  <c r="O652" i="18"/>
  <c r="O741" i="18"/>
  <c r="O625" i="18"/>
  <c r="O763" i="18"/>
  <c r="O783" i="18"/>
  <c r="O740" i="18"/>
  <c r="O718" i="18"/>
  <c r="O788" i="18"/>
  <c r="O769" i="18"/>
  <c r="O635" i="18"/>
  <c r="O792" i="18"/>
  <c r="O774" i="18"/>
  <c r="O720" i="18"/>
  <c r="O787" i="18"/>
  <c r="O725" i="18"/>
  <c r="O655" i="18"/>
  <c r="O765" i="18"/>
  <c r="O734" i="18"/>
  <c r="O638" i="18"/>
  <c r="O707" i="18"/>
  <c r="O624" i="18"/>
  <c r="O775" i="18"/>
  <c r="O761" i="18"/>
  <c r="O742" i="18"/>
  <c r="O695" i="18"/>
  <c r="O750" i="18"/>
  <c r="O768" i="18"/>
  <c r="O745" i="18"/>
  <c r="O723" i="18"/>
  <c r="O772" i="18"/>
  <c r="O766" i="18"/>
  <c r="O644" i="18"/>
  <c r="O771" i="18"/>
  <c r="O781" i="18"/>
  <c r="O789" i="18"/>
  <c r="O785" i="18"/>
  <c r="O692" i="18"/>
  <c r="O630" i="18"/>
  <c r="O697" i="18"/>
  <c r="O780" i="18"/>
  <c r="O676" i="18"/>
  <c r="O727" i="18"/>
  <c r="O698" i="18"/>
  <c r="O680" i="18"/>
  <c r="O636" i="18"/>
  <c r="O786" i="18"/>
  <c r="O762" i="18"/>
  <c r="O773" i="18"/>
  <c r="O690" i="18"/>
  <c r="O764" i="18"/>
  <c r="O681" i="18"/>
  <c r="O651" i="18"/>
  <c r="O738" i="18"/>
  <c r="O724" i="18"/>
  <c r="O748" i="18"/>
  <c r="O645" i="18"/>
  <c r="O639" i="18"/>
  <c r="O744" i="18"/>
  <c r="O722" i="18"/>
  <c r="O733" i="18"/>
  <c r="O678" i="18"/>
  <c r="O746" i="18"/>
  <c r="O778" i="18"/>
  <c r="O703" i="18"/>
  <c r="O694" i="18"/>
  <c r="O767" i="18"/>
  <c r="O640" i="18"/>
  <c r="O747" i="18"/>
  <c r="O688" i="18"/>
  <c r="O791" i="18"/>
  <c r="O687" i="18"/>
  <c r="O679" i="18"/>
  <c r="O721" i="18"/>
  <c r="O646" i="18"/>
  <c r="O749" i="18"/>
  <c r="O739" i="18"/>
  <c r="O653" i="18"/>
  <c r="O701" i="18"/>
  <c r="O726" i="18"/>
  <c r="O696" i="18"/>
  <c r="O650" i="18"/>
  <c r="O686" i="18"/>
  <c r="O691" i="18"/>
  <c r="O648" i="18"/>
  <c r="O700" i="18"/>
  <c r="O706" i="18"/>
  <c r="N67" i="19"/>
  <c r="O629" i="18"/>
  <c r="O634" i="18"/>
  <c r="O760" i="18"/>
  <c r="O689" i="18"/>
  <c r="O631" i="18"/>
  <c r="O685" i="18"/>
  <c r="O693" i="18"/>
  <c r="O647" i="18"/>
  <c r="O719" i="18"/>
  <c r="O682" i="18"/>
  <c r="O743" i="18"/>
  <c r="O730" i="18"/>
  <c r="O776" i="18"/>
  <c r="O628" i="18"/>
  <c r="O702" i="18"/>
  <c r="O736" i="18"/>
  <c r="O729" i="18"/>
  <c r="O779" i="18"/>
  <c r="O642" i="18"/>
  <c r="O731" i="18"/>
  <c r="O737" i="18"/>
  <c r="O770" i="18"/>
  <c r="O782" i="18"/>
  <c r="O708" i="18"/>
  <c r="O632" i="18"/>
  <c r="O777" i="18"/>
  <c r="O654" i="18"/>
  <c r="O684" i="18"/>
  <c r="O637" i="18"/>
  <c r="O641" i="18"/>
  <c r="O643" i="18"/>
  <c r="O732" i="18"/>
  <c r="O683" i="18"/>
  <c r="O705" i="18"/>
  <c r="O633" i="18"/>
  <c r="O784" i="18"/>
  <c r="O626" i="18"/>
  <c r="O656" i="18"/>
  <c r="N626" i="17"/>
  <c r="V761" i="18"/>
  <c r="V624" i="18"/>
  <c r="V639" i="18"/>
  <c r="S705" i="18"/>
  <c r="S729" i="18"/>
  <c r="S741" i="18"/>
  <c r="S703" i="18"/>
  <c r="S647" i="18"/>
  <c r="S723" i="18"/>
  <c r="S785" i="18"/>
  <c r="S781" i="18"/>
  <c r="S786" i="18"/>
  <c r="S761" i="18"/>
  <c r="S764" i="18"/>
  <c r="S699" i="18"/>
  <c r="N616" i="17"/>
  <c r="S744" i="18"/>
  <c r="R385" i="18"/>
  <c r="V773" i="18"/>
  <c r="R479" i="18"/>
  <c r="R375" i="18"/>
  <c r="R438" i="18"/>
  <c r="V645" i="18"/>
  <c r="R366" i="18"/>
  <c r="V775" i="18"/>
  <c r="R514" i="18"/>
  <c r="R511" i="18"/>
  <c r="R415" i="18"/>
  <c r="R377" i="18"/>
  <c r="R461" i="18"/>
  <c r="R363" i="18"/>
  <c r="R470" i="18"/>
  <c r="R518" i="18"/>
  <c r="R483" i="18"/>
  <c r="U724" i="18"/>
  <c r="U763" i="18"/>
  <c r="U726" i="18"/>
  <c r="V749" i="18"/>
  <c r="V702" i="18"/>
  <c r="V635" i="18"/>
  <c r="V763" i="18"/>
  <c r="V701" i="18"/>
  <c r="V681" i="18"/>
  <c r="V779" i="18"/>
  <c r="V696" i="18"/>
  <c r="V734" i="18"/>
  <c r="V630" i="18"/>
  <c r="V772" i="18"/>
  <c r="R503" i="18"/>
  <c r="R458" i="18"/>
  <c r="R437" i="18"/>
  <c r="R486" i="18"/>
  <c r="R480" i="18"/>
  <c r="R519" i="18"/>
  <c r="R387" i="18"/>
  <c r="R424" i="18"/>
  <c r="R419" i="18"/>
  <c r="R432" i="18"/>
  <c r="R428" i="18"/>
  <c r="R429" i="18"/>
  <c r="V783" i="18"/>
  <c r="S645" i="18"/>
  <c r="V792" i="18"/>
  <c r="S641" i="18"/>
  <c r="S768" i="18"/>
  <c r="V719" i="18"/>
  <c r="R476" i="18"/>
  <c r="S735" i="18"/>
  <c r="V733" i="18"/>
  <c r="T632" i="18"/>
  <c r="S686" i="18"/>
  <c r="S778" i="18"/>
  <c r="S728" i="18"/>
  <c r="S689" i="18"/>
  <c r="S681" i="18"/>
  <c r="S748" i="18"/>
  <c r="S633" i="18"/>
  <c r="S750" i="18"/>
  <c r="S630" i="18"/>
  <c r="S774" i="18"/>
  <c r="S701" i="18"/>
  <c r="S650" i="18"/>
  <c r="S639" i="18"/>
  <c r="S766" i="18"/>
  <c r="S628" i="18"/>
  <c r="S656" i="18"/>
  <c r="S725" i="18"/>
  <c r="S634" i="18"/>
  <c r="S636" i="18"/>
  <c r="S724" i="18"/>
  <c r="S627" i="18"/>
  <c r="S654" i="18"/>
  <c r="S685" i="18"/>
  <c r="S743" i="18"/>
  <c r="S776" i="18"/>
  <c r="S679" i="18"/>
  <c r="S742" i="18"/>
  <c r="S646" i="18"/>
  <c r="S696" i="18"/>
  <c r="S736" i="18"/>
  <c r="S740" i="18"/>
  <c r="S731" i="18"/>
  <c r="S789" i="18"/>
  <c r="S775" i="18"/>
  <c r="S631" i="18"/>
  <c r="S625" i="18"/>
  <c r="S745" i="18"/>
  <c r="S653" i="18"/>
  <c r="S783" i="18"/>
  <c r="S718" i="18"/>
  <c r="S677" i="18"/>
  <c r="S690" i="18"/>
  <c r="S767" i="18"/>
  <c r="S642" i="18"/>
  <c r="S704" i="18"/>
  <c r="S719" i="18"/>
  <c r="S779" i="18"/>
  <c r="S739" i="18"/>
  <c r="S726" i="18"/>
  <c r="V653" i="18"/>
  <c r="S632" i="18"/>
  <c r="S777" i="18"/>
  <c r="R433" i="18"/>
  <c r="V646" i="18"/>
  <c r="V642" i="18"/>
  <c r="S747" i="18"/>
  <c r="S693" i="18"/>
  <c r="S640" i="18"/>
  <c r="V694" i="18"/>
  <c r="R509" i="18"/>
  <c r="S644" i="18"/>
  <c r="S678" i="18"/>
  <c r="S655" i="18"/>
  <c r="S787" i="18"/>
  <c r="S788" i="18"/>
  <c r="R426" i="18"/>
  <c r="S792" i="18"/>
  <c r="R497" i="18"/>
  <c r="S682" i="18"/>
  <c r="S721" i="18"/>
  <c r="S652" i="18"/>
  <c r="S688" i="18"/>
  <c r="S790" i="18"/>
  <c r="S762" i="18"/>
  <c r="S734" i="18"/>
  <c r="R459" i="18"/>
  <c r="R454" i="18"/>
  <c r="S772" i="18"/>
  <c r="V729" i="18"/>
  <c r="S635" i="18"/>
  <c r="S791" i="18"/>
  <c r="S773" i="18"/>
  <c r="S638" i="18"/>
  <c r="R731" i="18"/>
  <c r="R632" i="18"/>
  <c r="R630" i="18"/>
  <c r="P723" i="18"/>
  <c r="P749" i="18"/>
  <c r="V628" i="18"/>
  <c r="V647" i="18"/>
  <c r="V765" i="18"/>
  <c r="V782" i="18"/>
  <c r="V737" i="18"/>
  <c r="V627" i="18"/>
  <c r="V766" i="18"/>
  <c r="V643" i="18"/>
  <c r="V648" i="18"/>
  <c r="V626" i="18"/>
  <c r="V725" i="18"/>
  <c r="V634" i="18"/>
  <c r="V678" i="18"/>
  <c r="V738" i="18"/>
  <c r="V724" i="18"/>
  <c r="V638" i="18"/>
  <c r="V686" i="18"/>
  <c r="V744" i="18"/>
  <c r="V722" i="18"/>
  <c r="V676" i="18"/>
  <c r="V784" i="18"/>
  <c r="V644" i="18"/>
  <c r="V778" i="18"/>
  <c r="V771" i="18"/>
  <c r="V740" i="18"/>
  <c r="V770" i="18"/>
  <c r="V718" i="18"/>
  <c r="V706" i="18"/>
  <c r="V731" i="18"/>
  <c r="V730" i="18"/>
  <c r="V727" i="18"/>
  <c r="V708" i="18"/>
  <c r="V656" i="18"/>
  <c r="V655" i="18"/>
  <c r="V636" i="18"/>
  <c r="V697" i="18"/>
  <c r="V691" i="18"/>
  <c r="V720" i="18"/>
  <c r="V700" i="18"/>
  <c r="V760" i="18"/>
  <c r="V677" i="18"/>
  <c r="V788" i="18"/>
  <c r="V684" i="18"/>
  <c r="V786" i="18"/>
  <c r="V789" i="18"/>
  <c r="V685" i="18"/>
  <c r="V747" i="18"/>
  <c r="V728" i="18"/>
  <c r="V652" i="18"/>
  <c r="V741" i="18"/>
  <c r="V748" i="18"/>
  <c r="V692" i="18"/>
  <c r="V732" i="18"/>
  <c r="V680" i="18"/>
  <c r="V640" i="18"/>
  <c r="V693" i="18"/>
  <c r="V785" i="18"/>
  <c r="V721" i="18"/>
  <c r="V742" i="18"/>
  <c r="V682" i="18"/>
  <c r="V762" i="18"/>
  <c r="V688" i="18"/>
  <c r="V764" i="18"/>
  <c r="V689" i="18"/>
  <c r="V776" i="18"/>
  <c r="V791" i="18"/>
  <c r="V679" i="18"/>
  <c r="V695" i="18"/>
  <c r="V787" i="18"/>
  <c r="V629" i="18"/>
  <c r="V637" i="18"/>
  <c r="V703" i="18"/>
  <c r="V707" i="18"/>
  <c r="V699" i="18"/>
  <c r="V769" i="18"/>
  <c r="V687" i="18"/>
  <c r="V780" i="18"/>
  <c r="V651" i="18"/>
  <c r="V698" i="18"/>
  <c r="V746" i="18"/>
  <c r="V690" i="18"/>
  <c r="V767" i="18"/>
  <c r="V790" i="18"/>
  <c r="R442" i="18"/>
  <c r="V777" i="18"/>
  <c r="V633" i="18"/>
  <c r="U681" i="18"/>
  <c r="V781" i="18"/>
  <c r="V735" i="18"/>
  <c r="V654" i="18"/>
  <c r="P629" i="18"/>
  <c r="P625" i="18"/>
  <c r="P644" i="18"/>
  <c r="U680" i="18"/>
  <c r="U784" i="18"/>
  <c r="U778" i="18"/>
  <c r="U678" i="18"/>
  <c r="U654" i="18"/>
  <c r="U699" i="18"/>
  <c r="U769" i="18"/>
  <c r="U768" i="18"/>
  <c r="U781" i="18"/>
  <c r="U719" i="18"/>
  <c r="R368" i="18"/>
  <c r="R478" i="18"/>
  <c r="R435" i="18"/>
  <c r="R504" i="18"/>
  <c r="R379" i="18"/>
  <c r="R512" i="18"/>
  <c r="R431" i="18"/>
  <c r="R421" i="18"/>
  <c r="R422" i="18"/>
  <c r="R466" i="18"/>
  <c r="R498" i="18"/>
  <c r="R521" i="18"/>
  <c r="R464" i="18"/>
  <c r="R378" i="18"/>
  <c r="R516" i="18"/>
  <c r="R382" i="18"/>
  <c r="R460" i="18"/>
  <c r="R388" i="18"/>
  <c r="R505" i="18"/>
  <c r="R468" i="18"/>
  <c r="R374" i="18"/>
  <c r="R477" i="18"/>
  <c r="R524" i="18"/>
  <c r="R485" i="18"/>
  <c r="R510" i="18"/>
  <c r="R528" i="18"/>
  <c r="R380" i="18"/>
  <c r="R525" i="18"/>
  <c r="R465" i="18"/>
  <c r="R471" i="18"/>
  <c r="R425" i="18"/>
  <c r="R392" i="18"/>
  <c r="R414" i="18"/>
  <c r="R467" i="18"/>
  <c r="R475" i="18"/>
  <c r="R376" i="18"/>
  <c r="R389" i="18"/>
  <c r="R430" i="18"/>
  <c r="R367" i="18"/>
  <c r="R362" i="18"/>
  <c r="R506" i="18"/>
  <c r="R386" i="18"/>
  <c r="R440" i="18"/>
  <c r="R418" i="18"/>
  <c r="R456" i="18"/>
  <c r="R473" i="18"/>
  <c r="R427" i="18"/>
  <c r="R423" i="18"/>
  <c r="R444" i="18"/>
  <c r="R481" i="18"/>
  <c r="R441" i="18"/>
  <c r="R496" i="18"/>
  <c r="R436" i="18"/>
  <c r="R434" i="18"/>
  <c r="R361" i="18"/>
  <c r="R390" i="18"/>
  <c r="R360" i="18"/>
  <c r="R463" i="18"/>
  <c r="R501" i="18"/>
  <c r="R508" i="18"/>
  <c r="R462" i="18"/>
  <c r="R370" i="18"/>
  <c r="R482" i="18"/>
  <c r="R474" i="18"/>
  <c r="R499" i="18"/>
  <c r="R417" i="18"/>
  <c r="Q41" i="19"/>
  <c r="R443" i="18"/>
  <c r="R500" i="18"/>
  <c r="R371" i="18"/>
  <c r="R502" i="18"/>
  <c r="R373" i="18"/>
  <c r="R364" i="18"/>
  <c r="R523" i="18"/>
  <c r="R515" i="18"/>
  <c r="R457" i="18"/>
  <c r="R391" i="18"/>
  <c r="R507" i="18"/>
  <c r="R527" i="18"/>
  <c r="P649" i="18"/>
  <c r="R484" i="18"/>
  <c r="R472" i="18"/>
  <c r="V705" i="18"/>
  <c r="R372" i="18"/>
  <c r="R383" i="18"/>
  <c r="V736" i="18"/>
  <c r="V723" i="18"/>
  <c r="V649" i="18"/>
  <c r="V774" i="18"/>
  <c r="V745" i="18"/>
  <c r="V641" i="18"/>
  <c r="R455" i="18"/>
  <c r="R520" i="18"/>
  <c r="V625" i="18"/>
  <c r="V704" i="18"/>
  <c r="R413" i="18"/>
  <c r="V743" i="18"/>
  <c r="R365" i="18"/>
  <c r="V683" i="18"/>
  <c r="R381" i="18"/>
  <c r="T459" i="18"/>
  <c r="V768" i="18"/>
  <c r="U689" i="18"/>
  <c r="R522" i="18"/>
  <c r="V726" i="18"/>
  <c r="R517" i="18"/>
  <c r="V650" i="18"/>
  <c r="V632" i="18"/>
  <c r="V739" i="18"/>
  <c r="R774" i="18"/>
  <c r="R420" i="18"/>
  <c r="R526" i="18"/>
  <c r="R412" i="18"/>
  <c r="R742" i="18"/>
  <c r="R416" i="18"/>
  <c r="R369" i="18"/>
  <c r="R513" i="18"/>
  <c r="V631" i="18"/>
  <c r="R439" i="18"/>
  <c r="R469" i="18"/>
  <c r="U67" i="19"/>
  <c r="R384" i="18"/>
  <c r="O626" i="17"/>
  <c r="S680" i="18"/>
  <c r="S698" i="18"/>
  <c r="S708" i="18"/>
  <c r="S700" i="18"/>
  <c r="S648" i="18"/>
  <c r="S727" i="18"/>
  <c r="S730" i="18"/>
  <c r="S697" i="18"/>
  <c r="S691" i="18"/>
  <c r="S780" i="18"/>
  <c r="S722" i="18"/>
  <c r="S676" i="18"/>
  <c r="S651" i="18"/>
  <c r="S626" i="18"/>
  <c r="S771" i="18"/>
  <c r="R67" i="19"/>
  <c r="S637" i="18"/>
  <c r="S733" i="18"/>
  <c r="S737" i="18"/>
  <c r="S760" i="18"/>
  <c r="S643" i="18"/>
  <c r="S720" i="18"/>
  <c r="S706" i="18"/>
  <c r="S702" i="18"/>
  <c r="S738" i="18"/>
  <c r="S782" i="18"/>
  <c r="S684" i="18"/>
  <c r="S784" i="18"/>
  <c r="O616" i="17"/>
  <c r="R649" i="18"/>
  <c r="R631" i="18"/>
  <c r="R644" i="18"/>
  <c r="R777" i="18"/>
  <c r="R748" i="18"/>
  <c r="O67" i="19"/>
  <c r="R779" i="18"/>
  <c r="R625" i="18"/>
  <c r="M626" i="17"/>
  <c r="O618" i="17"/>
  <c r="P766" i="18"/>
  <c r="T783" i="18"/>
  <c r="T768" i="18"/>
  <c r="T697" i="18"/>
  <c r="T642" i="18"/>
  <c r="T781" i="18"/>
  <c r="T372" i="18"/>
  <c r="U363" i="18"/>
  <c r="U736" i="18"/>
  <c r="U645" i="18"/>
  <c r="U653" i="18"/>
  <c r="U687" i="18"/>
  <c r="T639" i="18"/>
  <c r="T641" i="18"/>
  <c r="T635" i="18"/>
  <c r="V454" i="18"/>
  <c r="U772" i="18"/>
  <c r="T650" i="18"/>
  <c r="T649" i="18"/>
  <c r="U624" i="18"/>
  <c r="U767" i="18"/>
  <c r="V497" i="18"/>
  <c r="V482" i="18"/>
  <c r="V429" i="18"/>
  <c r="V426" i="18"/>
  <c r="V372" i="18"/>
  <c r="V385" i="18"/>
  <c r="T769" i="18"/>
  <c r="T624" i="18"/>
  <c r="T775" i="18"/>
  <c r="T737" i="18"/>
  <c r="T683" i="18"/>
  <c r="T692" i="18"/>
  <c r="T681" i="18"/>
  <c r="T741" i="18"/>
  <c r="T721" i="18"/>
  <c r="T682" i="18"/>
  <c r="T678" i="18"/>
  <c r="T699" i="18"/>
  <c r="T704" i="18"/>
  <c r="T625" i="18"/>
  <c r="T719" i="18"/>
  <c r="T779" i="18"/>
  <c r="T745" i="18"/>
  <c r="T725" i="18"/>
  <c r="T636" i="18"/>
  <c r="T735" i="18"/>
  <c r="T792" i="18"/>
  <c r="T679" i="18"/>
  <c r="T630" i="18"/>
  <c r="T739" i="18"/>
  <c r="T705" i="18"/>
  <c r="T726" i="18"/>
  <c r="T747" i="18"/>
  <c r="T749" i="18"/>
  <c r="T774" i="18"/>
  <c r="T729" i="18"/>
  <c r="T696" i="18"/>
  <c r="T772" i="18"/>
  <c r="T789" i="18"/>
  <c r="T790" i="18"/>
  <c r="T645" i="18"/>
  <c r="T723" i="18"/>
  <c r="U697" i="18"/>
  <c r="U722" i="18"/>
  <c r="U727" i="18"/>
  <c r="U718" i="18"/>
  <c r="U706" i="18"/>
  <c r="U634" i="18"/>
  <c r="U655" i="18"/>
  <c r="U760" i="18"/>
  <c r="U707" i="18"/>
  <c r="U731" i="18"/>
  <c r="U762" i="18"/>
  <c r="U790" i="18"/>
  <c r="U743" i="18"/>
  <c r="U748" i="18"/>
  <c r="U721" i="18"/>
  <c r="U745" i="18"/>
  <c r="U730" i="18"/>
  <c r="U656" i="18"/>
  <c r="U626" i="18"/>
  <c r="U637" i="18"/>
  <c r="U734" i="18"/>
  <c r="U746" i="18"/>
  <c r="U627" i="18"/>
  <c r="U735" i="18"/>
  <c r="U747" i="18"/>
  <c r="U785" i="18"/>
  <c r="U688" i="18"/>
  <c r="U728" i="18"/>
  <c r="U695" i="18"/>
  <c r="U682" i="18"/>
  <c r="U750" i="18"/>
  <c r="U779" i="18"/>
  <c r="U641" i="18"/>
  <c r="U686" i="18"/>
  <c r="U780" i="18"/>
  <c r="U676" i="18"/>
  <c r="U628" i="18"/>
  <c r="U720" i="18"/>
  <c r="U648" i="18"/>
  <c r="U708" i="18"/>
  <c r="U738" i="18"/>
  <c r="U677" i="18"/>
  <c r="U789" i="18"/>
  <c r="U775" i="18"/>
  <c r="U652" i="18"/>
  <c r="U679" i="18"/>
  <c r="U633" i="18"/>
  <c r="U692" i="18"/>
  <c r="U635" i="18"/>
  <c r="U770" i="18"/>
  <c r="U700" i="18"/>
  <c r="U788" i="18"/>
  <c r="U787" i="18"/>
  <c r="T67" i="19"/>
  <c r="U703" i="18"/>
  <c r="U683" i="18"/>
  <c r="U773" i="18"/>
  <c r="U640" i="18"/>
  <c r="U631" i="18"/>
  <c r="U741" i="18"/>
  <c r="U761" i="18"/>
  <c r="U732" i="18"/>
  <c r="U651" i="18"/>
  <c r="U765" i="18"/>
  <c r="U733" i="18"/>
  <c r="U644" i="18"/>
  <c r="U786" i="18"/>
  <c r="U791" i="18"/>
  <c r="U766" i="18"/>
  <c r="U691" i="18"/>
  <c r="U647" i="18"/>
  <c r="U684" i="18"/>
  <c r="U764" i="18"/>
  <c r="U646" i="18"/>
  <c r="U774" i="18"/>
  <c r="U729" i="18"/>
  <c r="U643" i="18"/>
  <c r="U698" i="18"/>
  <c r="U629" i="18"/>
  <c r="U725" i="18"/>
  <c r="U737" i="18"/>
  <c r="U771" i="18"/>
  <c r="U694" i="18"/>
  <c r="U642" i="18"/>
  <c r="U776" i="18"/>
  <c r="U704" i="18"/>
  <c r="U742" i="18"/>
  <c r="U749" i="18"/>
  <c r="U649" i="18"/>
  <c r="U723" i="18"/>
  <c r="U701" i="18"/>
  <c r="U783" i="18"/>
  <c r="U740" i="18"/>
  <c r="U744" i="18"/>
  <c r="U636" i="18"/>
  <c r="U782" i="18"/>
  <c r="U690" i="18"/>
  <c r="U693" i="18"/>
  <c r="U777" i="18"/>
  <c r="U632" i="18"/>
  <c r="U705" i="18"/>
  <c r="U696" i="18"/>
  <c r="V527" i="18"/>
  <c r="U639" i="18"/>
  <c r="U650" i="18"/>
  <c r="T736" i="18"/>
  <c r="T701" i="18"/>
  <c r="T777" i="18"/>
  <c r="U630" i="18"/>
  <c r="U792" i="18"/>
  <c r="U638" i="18"/>
  <c r="T763" i="18"/>
  <c r="T653" i="18"/>
  <c r="T693" i="18"/>
  <c r="V438" i="18"/>
  <c r="U739" i="18"/>
  <c r="U625" i="18"/>
  <c r="T688" i="18"/>
  <c r="U685" i="18"/>
  <c r="U702" i="18"/>
  <c r="R632" i="17"/>
  <c r="U471" i="18"/>
  <c r="U427" i="18"/>
  <c r="U467" i="18"/>
  <c r="U466" i="18"/>
  <c r="U484" i="18"/>
  <c r="U379" i="18"/>
  <c r="U513" i="18"/>
  <c r="U483" i="18"/>
  <c r="U503" i="18"/>
  <c r="U512" i="18"/>
  <c r="U412" i="18"/>
  <c r="U461" i="18"/>
  <c r="U523" i="18"/>
  <c r="U518" i="18"/>
  <c r="U437" i="18"/>
  <c r="U522" i="18"/>
  <c r="U520" i="18"/>
  <c r="U510" i="18"/>
  <c r="R697" i="18"/>
  <c r="R722" i="18"/>
  <c r="R720" i="18"/>
  <c r="R648" i="18"/>
  <c r="R787" i="18"/>
  <c r="R784" i="18"/>
  <c r="R762" i="18"/>
  <c r="R677" i="18"/>
  <c r="R683" i="18"/>
  <c r="R773" i="18"/>
  <c r="R686" i="18"/>
  <c r="R643" i="18"/>
  <c r="R676" i="18"/>
  <c r="R727" i="18"/>
  <c r="R656" i="18"/>
  <c r="R706" i="18"/>
  <c r="R786" i="18"/>
  <c r="R740" i="18"/>
  <c r="R770" i="18"/>
  <c r="R647" i="18"/>
  <c r="R725" i="18"/>
  <c r="R680" i="18"/>
  <c r="R678" i="18"/>
  <c r="R638" i="18"/>
  <c r="R694" i="18"/>
  <c r="Q67" i="19"/>
  <c r="R634" i="18"/>
  <c r="R733" i="18"/>
  <c r="R636" i="18"/>
  <c r="R738" i="18"/>
  <c r="R771" i="18"/>
  <c r="R760" i="18"/>
  <c r="R707" i="18"/>
  <c r="R735" i="18"/>
  <c r="R628" i="18"/>
  <c r="R788" i="18"/>
  <c r="R708" i="18"/>
  <c r="R767" i="18"/>
  <c r="R744" i="18"/>
  <c r="R651" i="18"/>
  <c r="R700" i="18"/>
  <c r="R765" i="18"/>
  <c r="R684" i="18"/>
  <c r="R769" i="18"/>
  <c r="R624" i="18"/>
  <c r="R743" i="18"/>
  <c r="R766" i="18"/>
  <c r="R691" i="18"/>
  <c r="R782" i="18"/>
  <c r="R778" i="18"/>
  <c r="R690" i="18"/>
  <c r="R789" i="18"/>
  <c r="R693" i="18"/>
  <c r="R685" i="18"/>
  <c r="R785" i="18"/>
  <c r="R764" i="18"/>
  <c r="R730" i="18"/>
  <c r="R702" i="18"/>
  <c r="R626" i="18"/>
  <c r="R655" i="18"/>
  <c r="R734" i="18"/>
  <c r="R746" i="18"/>
  <c r="R703" i="18"/>
  <c r="R790" i="18"/>
  <c r="R642" i="18"/>
  <c r="R692" i="18"/>
  <c r="R646" i="18"/>
  <c r="R768" i="18"/>
  <c r="R629" i="18"/>
  <c r="R781" i="18"/>
  <c r="R747" i="18"/>
  <c r="R775" i="18"/>
  <c r="R652" i="18"/>
  <c r="R791" i="18"/>
  <c r="R695" i="18"/>
  <c r="R637" i="18"/>
  <c r="R737" i="18"/>
  <c r="R724" i="18"/>
  <c r="R688" i="18"/>
  <c r="R741" i="18"/>
  <c r="R687" i="18"/>
  <c r="R633" i="18"/>
  <c r="R627" i="18"/>
  <c r="R728" i="18"/>
  <c r="R776" i="18"/>
  <c r="R761" i="18"/>
  <c r="R721" i="18"/>
  <c r="R719" i="18"/>
  <c r="R718" i="18"/>
  <c r="R699" i="18"/>
  <c r="R750" i="18"/>
  <c r="R792" i="18"/>
  <c r="R705" i="18"/>
  <c r="R696" i="18"/>
  <c r="R654" i="18"/>
  <c r="R679" i="18"/>
  <c r="R749" i="18"/>
  <c r="R763" i="18"/>
  <c r="R729" i="18"/>
  <c r="R689" i="18"/>
  <c r="R681" i="18"/>
  <c r="R682" i="18"/>
  <c r="R732" i="18"/>
  <c r="R745" i="18"/>
  <c r="R701" i="18"/>
  <c r="R645" i="18"/>
  <c r="R783" i="18"/>
  <c r="R780" i="18"/>
  <c r="R698" i="18"/>
  <c r="R635" i="18"/>
  <c r="R639" i="18"/>
  <c r="R772" i="18"/>
  <c r="O426" i="18"/>
  <c r="O442" i="18"/>
  <c r="Q428" i="18"/>
  <c r="U383" i="18"/>
  <c r="R650" i="18"/>
  <c r="R736" i="18"/>
  <c r="P696" i="18"/>
  <c r="R726" i="18"/>
  <c r="P632" i="18"/>
  <c r="U515" i="18"/>
  <c r="R641" i="18"/>
  <c r="T455" i="18"/>
  <c r="T462" i="18"/>
  <c r="O458" i="18"/>
  <c r="P779" i="18"/>
  <c r="P742" i="18"/>
  <c r="P762" i="18"/>
  <c r="Q528" i="18"/>
  <c r="Q387" i="18"/>
  <c r="Q373" i="18"/>
  <c r="U511" i="18"/>
  <c r="T470" i="18"/>
  <c r="O511" i="18"/>
  <c r="T527" i="18"/>
  <c r="O454" i="18"/>
  <c r="T442" i="18"/>
  <c r="T429" i="18"/>
  <c r="R653" i="18"/>
  <c r="Q437" i="18"/>
  <c r="T422" i="18"/>
  <c r="T512" i="18"/>
  <c r="T418" i="18"/>
  <c r="T518" i="18"/>
  <c r="T435" i="18"/>
  <c r="T478" i="18"/>
  <c r="T500" i="18"/>
  <c r="T371" i="18"/>
  <c r="T497" i="18"/>
  <c r="T432" i="18"/>
  <c r="T520" i="18"/>
  <c r="T461" i="18"/>
  <c r="P780" i="18"/>
  <c r="P722" i="18"/>
  <c r="P720" i="18"/>
  <c r="P702" i="18"/>
  <c r="P708" i="18"/>
  <c r="P637" i="18"/>
  <c r="P680" i="18"/>
  <c r="P733" i="18"/>
  <c r="P636" i="18"/>
  <c r="P703" i="18"/>
  <c r="P677" i="18"/>
  <c r="P735" i="18"/>
  <c r="P694" i="18"/>
  <c r="P647" i="18"/>
  <c r="P626" i="18"/>
  <c r="P627" i="18"/>
  <c r="P707" i="18"/>
  <c r="P740" i="18"/>
  <c r="P676" i="18"/>
  <c r="P651" i="18"/>
  <c r="P706" i="18"/>
  <c r="P737" i="18"/>
  <c r="P684" i="18"/>
  <c r="P781" i="18"/>
  <c r="P686" i="18"/>
  <c r="P643" i="18"/>
  <c r="P628" i="18"/>
  <c r="P718" i="18"/>
  <c r="P787" i="18"/>
  <c r="P698" i="18"/>
  <c r="P634" i="18"/>
  <c r="P765" i="18"/>
  <c r="P734" i="18"/>
  <c r="P638" i="18"/>
  <c r="P771" i="18"/>
  <c r="P683" i="18"/>
  <c r="P744" i="18"/>
  <c r="P678" i="18"/>
  <c r="P731" i="18"/>
  <c r="P769" i="18"/>
  <c r="P728" i="18"/>
  <c r="P764" i="18"/>
  <c r="P689" i="18"/>
  <c r="P697" i="18"/>
  <c r="P648" i="18"/>
  <c r="P778" i="18"/>
  <c r="P786" i="18"/>
  <c r="P624" i="18"/>
  <c r="P790" i="18"/>
  <c r="P743" i="18"/>
  <c r="P775" i="18"/>
  <c r="P730" i="18"/>
  <c r="P770" i="18"/>
  <c r="P656" i="18"/>
  <c r="P738" i="18"/>
  <c r="P782" i="18"/>
  <c r="P640" i="18"/>
  <c r="P631" i="18"/>
  <c r="P724" i="18"/>
  <c r="P767" i="18"/>
  <c r="P785" i="18"/>
  <c r="P691" i="18"/>
  <c r="P784" i="18"/>
  <c r="P655" i="18"/>
  <c r="P654" i="18"/>
  <c r="P789" i="18"/>
  <c r="P699" i="18"/>
  <c r="P693" i="18"/>
  <c r="P652" i="18"/>
  <c r="P681" i="18"/>
  <c r="P741" i="18"/>
  <c r="P761" i="18"/>
  <c r="P635" i="18"/>
  <c r="P748" i="18"/>
  <c r="P692" i="18"/>
  <c r="P732" i="18"/>
  <c r="P725" i="18"/>
  <c r="P773" i="18"/>
  <c r="P721" i="18"/>
  <c r="P719" i="18"/>
  <c r="P760" i="18"/>
  <c r="P687" i="18"/>
  <c r="P695" i="18"/>
  <c r="P646" i="18"/>
  <c r="P727" i="18"/>
  <c r="P746" i="18"/>
  <c r="P642" i="18"/>
  <c r="P791" i="18"/>
  <c r="P768" i="18"/>
  <c r="P701" i="18"/>
  <c r="P645" i="18"/>
  <c r="P788" i="18"/>
  <c r="P750" i="18"/>
  <c r="P630" i="18"/>
  <c r="P774" i="18"/>
  <c r="P747" i="18"/>
  <c r="P653" i="18"/>
  <c r="P772" i="18"/>
  <c r="P700" i="18"/>
  <c r="P690" i="18"/>
  <c r="P685" i="18"/>
  <c r="P688" i="18"/>
  <c r="P776" i="18"/>
  <c r="P704" i="18"/>
  <c r="P679" i="18"/>
  <c r="P633" i="18"/>
  <c r="P682" i="18"/>
  <c r="P641" i="18"/>
  <c r="P763" i="18"/>
  <c r="P739" i="18"/>
  <c r="P650" i="18"/>
  <c r="T363" i="18"/>
  <c r="U372" i="18"/>
  <c r="U459" i="18"/>
  <c r="U470" i="18"/>
  <c r="P736" i="18"/>
  <c r="P705" i="18"/>
  <c r="P777" i="18"/>
  <c r="P745" i="18"/>
  <c r="T360" i="18"/>
  <c r="Q438" i="18"/>
  <c r="U385" i="18"/>
  <c r="U454" i="18"/>
  <c r="U517" i="18"/>
  <c r="U429" i="18"/>
  <c r="Q370" i="18"/>
  <c r="O518" i="18"/>
  <c r="O391" i="18"/>
  <c r="O462" i="18"/>
  <c r="O526" i="18"/>
  <c r="U632" i="17"/>
  <c r="T385" i="18"/>
  <c r="Q459" i="18"/>
  <c r="P639" i="18"/>
  <c r="R739" i="18"/>
  <c r="U415" i="18"/>
  <c r="R704" i="18"/>
  <c r="R640" i="18"/>
  <c r="L616" i="17"/>
  <c r="T615" i="17"/>
  <c r="M618" i="17"/>
  <c r="O41" i="19"/>
  <c r="P383" i="18"/>
  <c r="P511" i="18"/>
  <c r="P385" i="18"/>
  <c r="G49" i="21"/>
  <c r="J49" i="21"/>
  <c r="R49" i="21"/>
  <c r="I49" i="21"/>
  <c r="O49" i="21"/>
  <c r="H49" i="21"/>
  <c r="N49" i="21"/>
  <c r="E58" i="21"/>
  <c r="F49" i="21"/>
  <c r="L49" i="21"/>
  <c r="O474" i="18"/>
  <c r="O392" i="18"/>
  <c r="O525" i="18"/>
  <c r="O499" i="18"/>
  <c r="O366" i="18"/>
  <c r="O455" i="18"/>
  <c r="V416" i="18"/>
  <c r="T766" i="18"/>
  <c r="T784" i="18"/>
  <c r="T637" i="18"/>
  <c r="S67" i="19"/>
  <c r="T634" i="18"/>
  <c r="T686" i="18"/>
  <c r="T740" i="18"/>
  <c r="T722" i="18"/>
  <c r="T629" i="18"/>
  <c r="T780" i="18"/>
  <c r="T727" i="18"/>
  <c r="T788" i="18"/>
  <c r="T626" i="18"/>
  <c r="T655" i="18"/>
  <c r="T770" i="18"/>
  <c r="T787" i="18"/>
  <c r="T733" i="18"/>
  <c r="T744" i="18"/>
  <c r="T720" i="18"/>
  <c r="T700" i="18"/>
  <c r="T647" i="18"/>
  <c r="T691" i="18"/>
  <c r="T706" i="18"/>
  <c r="T702" i="18"/>
  <c r="T782" i="18"/>
  <c r="T724" i="18"/>
  <c r="T730" i="18"/>
  <c r="T643" i="18"/>
  <c r="T656" i="18"/>
  <c r="T698" i="18"/>
  <c r="T734" i="18"/>
  <c r="T738" i="18"/>
  <c r="T676" i="18"/>
  <c r="T680" i="18"/>
  <c r="T638" i="18"/>
  <c r="T703" i="18"/>
  <c r="T707" i="18"/>
  <c r="T654" i="18"/>
  <c r="T762" i="18"/>
  <c r="T694" i="18"/>
  <c r="T651" i="18"/>
  <c r="T648" i="18"/>
  <c r="T708" i="18"/>
  <c r="T765" i="18"/>
  <c r="T644" i="18"/>
  <c r="T786" i="18"/>
  <c r="T731" i="18"/>
  <c r="T773" i="18"/>
  <c r="T743" i="18"/>
  <c r="T684" i="18"/>
  <c r="T718" i="18"/>
  <c r="T746" i="18"/>
  <c r="T778" i="18"/>
  <c r="T690" i="18"/>
  <c r="T767" i="18"/>
  <c r="T728" i="18"/>
  <c r="T627" i="18"/>
  <c r="T785" i="18"/>
  <c r="T687" i="18"/>
  <c r="T695" i="18"/>
  <c r="T750" i="18"/>
  <c r="T776" i="18"/>
  <c r="T742" i="18"/>
  <c r="T628" i="18"/>
  <c r="T685" i="18"/>
  <c r="T631" i="18"/>
  <c r="T764" i="18"/>
  <c r="T689" i="18"/>
  <c r="T652" i="18"/>
  <c r="T633" i="18"/>
  <c r="T732" i="18"/>
  <c r="T771" i="18"/>
  <c r="T677" i="18"/>
  <c r="T640" i="18"/>
  <c r="T791" i="18"/>
  <c r="T748" i="18"/>
  <c r="T761" i="18"/>
  <c r="T646" i="18"/>
  <c r="O429" i="18"/>
  <c r="O415" i="18"/>
  <c r="O385" i="18"/>
  <c r="O383" i="18"/>
  <c r="O413" i="18"/>
  <c r="O517" i="18"/>
  <c r="O428" i="18"/>
  <c r="O412" i="18"/>
  <c r="O417" i="18"/>
  <c r="T760" i="18"/>
  <c r="M616" i="17"/>
  <c r="V618" i="17"/>
  <c r="Q632" i="17"/>
  <c r="Q615" i="17"/>
  <c r="U626" i="17"/>
  <c r="P626" i="17"/>
  <c r="Q618" i="17"/>
  <c r="L626" i="17"/>
  <c r="S626" i="17"/>
  <c r="T632" i="17"/>
  <c r="K615" i="17"/>
  <c r="E100" i="21"/>
  <c r="K49" i="21"/>
  <c r="P465" i="18"/>
  <c r="P49" i="21"/>
  <c r="L618" i="17"/>
  <c r="P371" i="18"/>
  <c r="P522" i="18"/>
  <c r="Q49" i="21"/>
  <c r="P509" i="18"/>
  <c r="S616" i="17"/>
  <c r="Q626" i="17"/>
  <c r="Q467" i="18"/>
  <c r="Q521" i="18"/>
  <c r="Q378" i="18"/>
  <c r="Q481" i="18"/>
  <c r="Q419" i="18"/>
  <c r="Q501" i="18"/>
  <c r="Q473" i="18"/>
  <c r="Q444" i="18"/>
  <c r="Q390" i="18"/>
  <c r="Q457" i="18"/>
  <c r="Q479" i="18"/>
  <c r="Q469" i="18"/>
  <c r="Q375" i="18"/>
  <c r="Q480" i="18"/>
  <c r="Q468" i="18"/>
  <c r="Q413" i="18"/>
  <c r="Q484" i="18"/>
  <c r="P41" i="19"/>
  <c r="Q380" i="18"/>
  <c r="Q519" i="18"/>
  <c r="Q414" i="18"/>
  <c r="Q441" i="18"/>
  <c r="Q436" i="18"/>
  <c r="Q369" i="18"/>
  <c r="Q416" i="18"/>
  <c r="Q430" i="18"/>
  <c r="Q465" i="18"/>
  <c r="Q381" i="18"/>
  <c r="Q362" i="18"/>
  <c r="Q443" i="18"/>
  <c r="Q522" i="18"/>
  <c r="Q461" i="18"/>
  <c r="Q371" i="18"/>
  <c r="Q462" i="18"/>
  <c r="Q482" i="18"/>
  <c r="Q523" i="18"/>
  <c r="Q415" i="18"/>
  <c r="Q366" i="18"/>
  <c r="Q454" i="18"/>
  <c r="Q426" i="18"/>
  <c r="Q372" i="18"/>
  <c r="Q527" i="18"/>
  <c r="Q367" i="18"/>
  <c r="Q500" i="18"/>
  <c r="Q458" i="18"/>
  <c r="Q497" i="18"/>
  <c r="Q526" i="18"/>
  <c r="Q420" i="18"/>
  <c r="Q463" i="18"/>
  <c r="Q386" i="18"/>
  <c r="Q509" i="18"/>
  <c r="Q496" i="18"/>
  <c r="Q502" i="18"/>
  <c r="Q412" i="18"/>
  <c r="Q455" i="18"/>
  <c r="Q474" i="18"/>
  <c r="Q418" i="18"/>
  <c r="Q392" i="18"/>
  <c r="Q499" i="18"/>
  <c r="Q417" i="18"/>
  <c r="Q513" i="18"/>
  <c r="Q483" i="18"/>
  <c r="Q433" i="18"/>
  <c r="Q432" i="18"/>
  <c r="Q507" i="18"/>
  <c r="V498" i="18"/>
  <c r="V374" i="18"/>
  <c r="V499" i="18"/>
  <c r="V375" i="18"/>
  <c r="V392" i="18"/>
  <c r="V479" i="18"/>
  <c r="V485" i="18"/>
  <c r="V376" i="18"/>
  <c r="V469" i="18"/>
  <c r="V439" i="18"/>
  <c r="V431" i="18"/>
  <c r="V456" i="18"/>
  <c r="V514" i="18"/>
  <c r="V390" i="18"/>
  <c r="V427" i="18"/>
  <c r="V519" i="18"/>
  <c r="V464" i="18"/>
  <c r="V504" i="18"/>
  <c r="V468" i="18"/>
  <c r="V436" i="18"/>
  <c r="V513" i="18"/>
  <c r="V391" i="18"/>
  <c r="V444" i="18"/>
  <c r="V457" i="18"/>
  <c r="V362" i="18"/>
  <c r="V414" i="18"/>
  <c r="V387" i="18"/>
  <c r="V417" i="18"/>
  <c r="V505" i="18"/>
  <c r="V418" i="18"/>
  <c r="V425" i="18"/>
  <c r="V480" i="18"/>
  <c r="V360" i="18"/>
  <c r="V483" i="18"/>
  <c r="V508" i="18"/>
  <c r="V512" i="18"/>
  <c r="V421" i="18"/>
  <c r="V361" i="18"/>
  <c r="V367" i="18"/>
  <c r="V473" i="18"/>
  <c r="V381" i="18"/>
  <c r="V496" i="18"/>
  <c r="V413" i="18"/>
  <c r="V373" i="18"/>
  <c r="V364" i="18"/>
  <c r="V526" i="18"/>
  <c r="V515" i="18"/>
  <c r="V517" i="18"/>
  <c r="V363" i="18"/>
  <c r="U41" i="19"/>
  <c r="V476" i="18"/>
  <c r="V437" i="18"/>
  <c r="V520" i="18"/>
  <c r="V523" i="18"/>
  <c r="V424" i="18"/>
  <c r="V467" i="18"/>
  <c r="V484" i="18"/>
  <c r="V443" i="18"/>
  <c r="V518" i="18"/>
  <c r="V522" i="18"/>
  <c r="V434" i="18"/>
  <c r="V377" i="18"/>
  <c r="V481" i="18"/>
  <c r="V419" i="18"/>
  <c r="V365" i="18"/>
  <c r="V502" i="18"/>
  <c r="V370" i="18"/>
  <c r="Q511" i="18"/>
  <c r="Q383" i="18"/>
  <c r="V371" i="18"/>
  <c r="V461" i="18"/>
  <c r="Q514" i="18"/>
  <c r="V615" i="17"/>
  <c r="V368" i="18"/>
  <c r="T384" i="18"/>
  <c r="T368" i="18"/>
  <c r="T510" i="18"/>
  <c r="T380" i="18"/>
  <c r="T472" i="18"/>
  <c r="T376" i="18"/>
  <c r="T392" i="18"/>
  <c r="T457" i="18"/>
  <c r="T463" i="18"/>
  <c r="T486" i="18"/>
  <c r="T430" i="18"/>
  <c r="T464" i="18"/>
  <c r="T528" i="18"/>
  <c r="T481" i="18"/>
  <c r="T386" i="18"/>
  <c r="T475" i="18"/>
  <c r="T465" i="18"/>
  <c r="T468" i="18"/>
  <c r="T471" i="18"/>
  <c r="T375" i="18"/>
  <c r="T367" i="18"/>
  <c r="T480" i="18"/>
  <c r="T508" i="18"/>
  <c r="T378" i="18"/>
  <c r="T460" i="18"/>
  <c r="T440" i="18"/>
  <c r="T388" i="18"/>
  <c r="T505" i="18"/>
  <c r="T469" i="18"/>
  <c r="T361" i="18"/>
  <c r="T381" i="18"/>
  <c r="T419" i="18"/>
  <c r="T524" i="18"/>
  <c r="T444" i="18"/>
  <c r="T365" i="18"/>
  <c r="T414" i="18"/>
  <c r="T387" i="18"/>
  <c r="T441" i="18"/>
  <c r="T496" i="18"/>
  <c r="T513" i="18"/>
  <c r="T477" i="18"/>
  <c r="T431" i="18"/>
  <c r="T421" i="18"/>
  <c r="T473" i="18"/>
  <c r="T425" i="18"/>
  <c r="T390" i="18"/>
  <c r="T436" i="18"/>
  <c r="T483" i="18"/>
  <c r="T416" i="18"/>
  <c r="T503" i="18"/>
  <c r="T498" i="18"/>
  <c r="T521" i="18"/>
  <c r="T382" i="18"/>
  <c r="T501" i="18"/>
  <c r="T525" i="18"/>
  <c r="T456" i="18"/>
  <c r="T479" i="18"/>
  <c r="T514" i="18"/>
  <c r="T362" i="18"/>
  <c r="T443" i="18"/>
  <c r="T434" i="18"/>
  <c r="T466" i="18"/>
  <c r="T379" i="18"/>
  <c r="T423" i="18"/>
  <c r="T427" i="18"/>
  <c r="S41" i="19"/>
  <c r="T364" i="18"/>
  <c r="T507" i="18"/>
  <c r="T420" i="18"/>
  <c r="T428" i="18"/>
  <c r="T485" i="18"/>
  <c r="T474" i="18"/>
  <c r="T509" i="18"/>
  <c r="T413" i="18"/>
  <c r="T484" i="18"/>
  <c r="T522" i="18"/>
  <c r="T502" i="18"/>
  <c r="T370" i="18"/>
  <c r="T412" i="18"/>
  <c r="T366" i="18"/>
  <c r="T374" i="18"/>
  <c r="T439" i="18"/>
  <c r="T417" i="18"/>
  <c r="T437" i="18"/>
  <c r="T467" i="18"/>
  <c r="T499" i="18"/>
  <c r="T391" i="18"/>
  <c r="T476" i="18"/>
  <c r="T458" i="18"/>
  <c r="T523" i="18"/>
  <c r="T526" i="18"/>
  <c r="T415" i="18"/>
  <c r="T515" i="18"/>
  <c r="T517" i="18"/>
  <c r="T426" i="18"/>
  <c r="U524" i="18"/>
  <c r="U430" i="18"/>
  <c r="U516" i="18"/>
  <c r="U528" i="18"/>
  <c r="U504" i="18"/>
  <c r="U505" i="18"/>
  <c r="U465" i="18"/>
  <c r="U374" i="18"/>
  <c r="U418" i="18"/>
  <c r="U473" i="18"/>
  <c r="U479" i="18"/>
  <c r="U361" i="18"/>
  <c r="U514" i="18"/>
  <c r="U498" i="18"/>
  <c r="U508" i="18"/>
  <c r="U368" i="18"/>
  <c r="U485" i="18"/>
  <c r="U378" i="18"/>
  <c r="U475" i="18"/>
  <c r="U422" i="18"/>
  <c r="U380" i="18"/>
  <c r="U456" i="18"/>
  <c r="U463" i="18"/>
  <c r="U486" i="18"/>
  <c r="U478" i="18"/>
  <c r="U525" i="18"/>
  <c r="U392" i="18"/>
  <c r="U389" i="18"/>
  <c r="U423" i="18"/>
  <c r="U501" i="18"/>
  <c r="U468" i="18"/>
  <c r="U375" i="18"/>
  <c r="U419" i="18"/>
  <c r="U367" i="18"/>
  <c r="U431" i="18"/>
  <c r="U474" i="18"/>
  <c r="U460" i="18"/>
  <c r="U390" i="18"/>
  <c r="U365" i="18"/>
  <c r="U443" i="18"/>
  <c r="U521" i="18"/>
  <c r="U382" i="18"/>
  <c r="U472" i="18"/>
  <c r="U457" i="18"/>
  <c r="U416" i="18"/>
  <c r="U502" i="18"/>
  <c r="U421" i="18"/>
  <c r="U386" i="18"/>
  <c r="U469" i="18"/>
  <c r="U439" i="18"/>
  <c r="U381" i="18"/>
  <c r="U417" i="18"/>
  <c r="U436" i="18"/>
  <c r="U391" i="18"/>
  <c r="T41" i="19"/>
  <c r="U500" i="18"/>
  <c r="U384" i="18"/>
  <c r="U388" i="18"/>
  <c r="U519" i="18"/>
  <c r="U435" i="18"/>
  <c r="U376" i="18"/>
  <c r="U444" i="18"/>
  <c r="U476" i="18"/>
  <c r="U370" i="18"/>
  <c r="U497" i="18"/>
  <c r="U432" i="18"/>
  <c r="U377" i="18"/>
  <c r="U480" i="18"/>
  <c r="U509" i="18"/>
  <c r="U433" i="18"/>
  <c r="U455" i="18"/>
  <c r="U424" i="18"/>
  <c r="U507" i="18"/>
  <c r="U366" i="18"/>
  <c r="U506" i="18"/>
  <c r="U464" i="18"/>
  <c r="U481" i="18"/>
  <c r="U413" i="18"/>
  <c r="U434" i="18"/>
  <c r="U458" i="18"/>
  <c r="U462" i="18"/>
  <c r="U373" i="18"/>
  <c r="U482" i="18"/>
  <c r="U364" i="18"/>
  <c r="U441" i="18"/>
  <c r="U496" i="18"/>
  <c r="U360" i="18"/>
  <c r="U369" i="18"/>
  <c r="U428" i="18"/>
  <c r="U442" i="18"/>
  <c r="U438" i="18"/>
  <c r="T511" i="18"/>
  <c r="U527" i="18"/>
  <c r="U426" i="18"/>
  <c r="T454" i="18"/>
  <c r="Q442" i="18"/>
  <c r="U526" i="18"/>
  <c r="T424" i="18"/>
  <c r="T377" i="18"/>
  <c r="Q364" i="18"/>
  <c r="Q434" i="18"/>
  <c r="U371" i="18"/>
  <c r="V509" i="18"/>
  <c r="U362" i="18"/>
  <c r="T504" i="18"/>
  <c r="T506" i="18"/>
  <c r="V511" i="18"/>
  <c r="V470" i="18"/>
  <c r="Q429" i="18"/>
  <c r="V383" i="18"/>
  <c r="Q515" i="18"/>
  <c r="V507" i="18"/>
  <c r="Q424" i="18"/>
  <c r="Q377" i="18"/>
  <c r="V433" i="18"/>
  <c r="Q365" i="18"/>
  <c r="Q427" i="18"/>
  <c r="V460" i="18"/>
  <c r="Y115" i="17"/>
  <c r="M619" i="17"/>
  <c r="Y619" i="17"/>
  <c r="V459" i="18"/>
  <c r="V442" i="18"/>
  <c r="Q470" i="18"/>
  <c r="Q616" i="17"/>
  <c r="V366" i="18"/>
  <c r="U420" i="18"/>
  <c r="T482" i="18"/>
  <c r="V432" i="18"/>
  <c r="T433" i="18"/>
  <c r="V462" i="18"/>
  <c r="V458" i="18"/>
  <c r="Q518" i="18"/>
  <c r="T369" i="18"/>
  <c r="Q360" i="18"/>
  <c r="V441" i="18"/>
  <c r="U387" i="18"/>
  <c r="U414" i="18"/>
  <c r="T519" i="18"/>
  <c r="U499" i="18"/>
  <c r="U440" i="18"/>
  <c r="U477" i="18"/>
  <c r="T389" i="18"/>
  <c r="N625" i="17"/>
  <c r="V420" i="18"/>
  <c r="V415" i="18"/>
  <c r="V412" i="18"/>
  <c r="Q520" i="18"/>
  <c r="V503" i="18"/>
  <c r="V369" i="18"/>
  <c r="Q476" i="18"/>
  <c r="Q391" i="18"/>
  <c r="V465" i="18"/>
  <c r="V486" i="18"/>
  <c r="Q363" i="18"/>
  <c r="Q385" i="18"/>
  <c r="T438" i="18"/>
  <c r="Q517" i="18"/>
  <c r="V428" i="18"/>
  <c r="V455" i="18"/>
  <c r="T373" i="18"/>
  <c r="V500" i="18"/>
  <c r="U616" i="17"/>
  <c r="Q503" i="18"/>
  <c r="U425" i="18"/>
  <c r="T516" i="18"/>
  <c r="P618" i="17"/>
  <c r="K616" i="17"/>
  <c r="U618" i="17"/>
  <c r="K626" i="17"/>
  <c r="P615" i="17"/>
  <c r="Y463" i="17"/>
  <c r="P456" i="18"/>
  <c r="P516" i="18"/>
  <c r="P481" i="18"/>
  <c r="P374" i="18"/>
  <c r="Y289" i="17"/>
  <c r="Y464" i="17"/>
  <c r="E112" i="21"/>
  <c r="M632" i="17"/>
  <c r="Y128" i="17"/>
  <c r="P363" i="18"/>
  <c r="P523" i="18"/>
  <c r="P476" i="18"/>
  <c r="O384" i="18"/>
  <c r="O508" i="18"/>
  <c r="O431" i="18"/>
  <c r="O524" i="18"/>
  <c r="O478" i="18"/>
  <c r="O421" i="18"/>
  <c r="O466" i="18"/>
  <c r="O379" i="18"/>
  <c r="O386" i="18"/>
  <c r="O475" i="18"/>
  <c r="O460" i="18"/>
  <c r="O501" i="18"/>
  <c r="O486" i="18"/>
  <c r="O430" i="18"/>
  <c r="O464" i="18"/>
  <c r="O378" i="18"/>
  <c r="O388" i="18"/>
  <c r="O477" i="18"/>
  <c r="O506" i="18"/>
  <c r="O485" i="18"/>
  <c r="O422" i="18"/>
  <c r="O382" i="18"/>
  <c r="O504" i="18"/>
  <c r="O467" i="18"/>
  <c r="O435" i="18"/>
  <c r="O514" i="18"/>
  <c r="O519" i="18"/>
  <c r="O387" i="18"/>
  <c r="O375" i="18"/>
  <c r="O425" i="18"/>
  <c r="O479" i="18"/>
  <c r="O381" i="18"/>
  <c r="O480" i="18"/>
  <c r="O427" i="18"/>
  <c r="O463" i="18"/>
  <c r="O512" i="18"/>
  <c r="O516" i="18"/>
  <c r="O510" i="18"/>
  <c r="O472" i="18"/>
  <c r="O505" i="18"/>
  <c r="O469" i="18"/>
  <c r="O361" i="18"/>
  <c r="O362" i="18"/>
  <c r="O414" i="18"/>
  <c r="O423" i="18"/>
  <c r="O376" i="18"/>
  <c r="O465" i="18"/>
  <c r="O419" i="18"/>
  <c r="O367" i="18"/>
  <c r="O365" i="18"/>
  <c r="O522" i="18"/>
  <c r="O500" i="18"/>
  <c r="O502" i="18"/>
  <c r="O373" i="18"/>
  <c r="O507" i="18"/>
  <c r="O528" i="18"/>
  <c r="O456" i="18"/>
  <c r="O441" i="18"/>
  <c r="O443" i="18"/>
  <c r="O389" i="18"/>
  <c r="O521" i="18"/>
  <c r="O380" i="18"/>
  <c r="O471" i="18"/>
  <c r="O473" i="18"/>
  <c r="O436" i="18"/>
  <c r="O483" i="18"/>
  <c r="O416" i="18"/>
  <c r="O503" i="18"/>
  <c r="O444" i="18"/>
  <c r="O457" i="18"/>
  <c r="O439" i="18"/>
  <c r="O509" i="18"/>
  <c r="O496" i="18"/>
  <c r="O360" i="18"/>
  <c r="O369" i="18"/>
  <c r="O371" i="18"/>
  <c r="O434" i="18"/>
  <c r="O437" i="18"/>
  <c r="O497" i="18"/>
  <c r="O523" i="18"/>
  <c r="O424" i="18"/>
  <c r="O363" i="18"/>
  <c r="P527" i="18"/>
  <c r="O372" i="18"/>
  <c r="O459" i="18"/>
  <c r="O438" i="18"/>
  <c r="P428" i="18"/>
  <c r="P470" i="18"/>
  <c r="P420" i="18"/>
  <c r="O420" i="18"/>
  <c r="O482" i="18"/>
  <c r="P482" i="18"/>
  <c r="O433" i="18"/>
  <c r="P437" i="18"/>
  <c r="P500" i="18"/>
  <c r="O476" i="18"/>
  <c r="P513" i="18"/>
  <c r="O418" i="18"/>
  <c r="O468" i="18"/>
  <c r="O498" i="18"/>
  <c r="L120" i="8"/>
  <c r="I456" i="17"/>
  <c r="L118" i="8"/>
  <c r="I454" i="17"/>
  <c r="X454" i="17"/>
  <c r="P498" i="18"/>
  <c r="P378" i="18"/>
  <c r="P388" i="18"/>
  <c r="P464" i="18"/>
  <c r="P435" i="18"/>
  <c r="P472" i="18"/>
  <c r="P525" i="18"/>
  <c r="P477" i="18"/>
  <c r="P431" i="18"/>
  <c r="P421" i="18"/>
  <c r="P422" i="18"/>
  <c r="P501" i="18"/>
  <c r="P384" i="18"/>
  <c r="P467" i="18"/>
  <c r="P486" i="18"/>
  <c r="P524" i="18"/>
  <c r="P521" i="18"/>
  <c r="P380" i="18"/>
  <c r="P440" i="18"/>
  <c r="P389" i="18"/>
  <c r="P375" i="18"/>
  <c r="P425" i="18"/>
  <c r="P444" i="18"/>
  <c r="P457" i="18"/>
  <c r="P480" i="18"/>
  <c r="P362" i="18"/>
  <c r="P413" i="18"/>
  <c r="P508" i="18"/>
  <c r="P379" i="18"/>
  <c r="P423" i="18"/>
  <c r="P510" i="18"/>
  <c r="P382" i="18"/>
  <c r="P376" i="18"/>
  <c r="P392" i="18"/>
  <c r="P367" i="18"/>
  <c r="P519" i="18"/>
  <c r="P414" i="18"/>
  <c r="P478" i="18"/>
  <c r="P485" i="18"/>
  <c r="P460" i="18"/>
  <c r="P505" i="18"/>
  <c r="P468" i="18"/>
  <c r="P469" i="18"/>
  <c r="P473" i="18"/>
  <c r="P514" i="18"/>
  <c r="P390" i="18"/>
  <c r="P387" i="18"/>
  <c r="P466" i="18"/>
  <c r="P512" i="18"/>
  <c r="P368" i="18"/>
  <c r="P474" i="18"/>
  <c r="P528" i="18"/>
  <c r="P381" i="18"/>
  <c r="P391" i="18"/>
  <c r="P443" i="18"/>
  <c r="P369" i="18"/>
  <c r="P416" i="18"/>
  <c r="P412" i="18"/>
  <c r="P455" i="18"/>
  <c r="P386" i="18"/>
  <c r="P504" i="18"/>
  <c r="P471" i="18"/>
  <c r="P496" i="18"/>
  <c r="P436" i="18"/>
  <c r="P503" i="18"/>
  <c r="P463" i="18"/>
  <c r="P506" i="18"/>
  <c r="P430" i="18"/>
  <c r="P418" i="18"/>
  <c r="P479" i="18"/>
  <c r="P499" i="18"/>
  <c r="P365" i="18"/>
  <c r="P461" i="18"/>
  <c r="P427" i="18"/>
  <c r="P360" i="18"/>
  <c r="P502" i="18"/>
  <c r="P373" i="18"/>
  <c r="P454" i="18"/>
  <c r="P517" i="18"/>
  <c r="O470" i="18"/>
  <c r="P424" i="18"/>
  <c r="O377" i="18"/>
  <c r="P520" i="18"/>
  <c r="P458" i="18"/>
  <c r="O461" i="18"/>
  <c r="P483" i="18"/>
  <c r="N41" i="19"/>
  <c r="P484" i="18"/>
  <c r="P417" i="18"/>
  <c r="L117" i="8"/>
  <c r="O390" i="18"/>
  <c r="O374" i="18"/>
  <c r="P459" i="18"/>
  <c r="P429" i="18"/>
  <c r="T631" i="17"/>
  <c r="Y631" i="17"/>
  <c r="P372" i="18"/>
  <c r="P507" i="18"/>
  <c r="P364" i="18"/>
  <c r="P475" i="18"/>
  <c r="P515" i="18"/>
  <c r="P432" i="18"/>
  <c r="O370" i="18"/>
  <c r="P433" i="18"/>
  <c r="P462" i="18"/>
  <c r="P434" i="18"/>
  <c r="E55" i="21"/>
  <c r="O440" i="18"/>
  <c r="P526" i="18"/>
  <c r="P370" i="18"/>
  <c r="P442" i="18"/>
  <c r="P366" i="18"/>
  <c r="P518" i="18"/>
  <c r="P419" i="18"/>
  <c r="P361" i="18"/>
  <c r="P439" i="18"/>
  <c r="O527" i="18"/>
  <c r="P426" i="18"/>
  <c r="P438" i="18"/>
  <c r="O515" i="18"/>
  <c r="P415" i="18"/>
  <c r="P377" i="18"/>
  <c r="O364" i="18"/>
  <c r="O432" i="18"/>
  <c r="O520" i="18"/>
  <c r="P497" i="18"/>
  <c r="O513" i="18"/>
  <c r="O484" i="18"/>
  <c r="P441" i="18"/>
  <c r="O481" i="18"/>
  <c r="O368" i="18"/>
  <c r="T618" i="17"/>
  <c r="R628" i="17"/>
  <c r="S618" i="17"/>
  <c r="Q512" i="18"/>
  <c r="Q466" i="18"/>
  <c r="Q486" i="18"/>
  <c r="Q431" i="18"/>
  <c r="Q506" i="18"/>
  <c r="Q524" i="18"/>
  <c r="Q422" i="18"/>
  <c r="Q510" i="18"/>
  <c r="Q388" i="18"/>
  <c r="Q498" i="18"/>
  <c r="Q477" i="18"/>
  <c r="Q508" i="18"/>
  <c r="Q485" i="18"/>
  <c r="Q423" i="18"/>
  <c r="Q475" i="18"/>
  <c r="Q504" i="18"/>
  <c r="Q440" i="18"/>
  <c r="Q379" i="18"/>
  <c r="Q368" i="18"/>
  <c r="Q516" i="18"/>
  <c r="Q435" i="18"/>
  <c r="Q460" i="18"/>
  <c r="V477" i="18"/>
  <c r="V379" i="18"/>
  <c r="V506" i="18"/>
  <c r="V474" i="18"/>
  <c r="V382" i="18"/>
  <c r="V501" i="18"/>
  <c r="V472" i="18"/>
  <c r="V440" i="18"/>
  <c r="V423" i="18"/>
  <c r="V528" i="18"/>
  <c r="V466" i="18"/>
  <c r="V463" i="18"/>
  <c r="V389" i="18"/>
  <c r="V386" i="18"/>
  <c r="V380" i="18"/>
  <c r="V388" i="18"/>
  <c r="V524" i="18"/>
  <c r="V430" i="18"/>
  <c r="V521" i="18"/>
  <c r="V378" i="18"/>
  <c r="V475" i="18"/>
  <c r="V525" i="18"/>
  <c r="Q374" i="18"/>
  <c r="V422" i="18"/>
  <c r="V435" i="18"/>
  <c r="V516" i="18"/>
  <c r="V478" i="18"/>
  <c r="S615" i="17"/>
  <c r="V471" i="18"/>
  <c r="Q505" i="18"/>
  <c r="Q472" i="18"/>
  <c r="V510" i="18"/>
  <c r="Q464" i="18"/>
  <c r="Q421" i="18"/>
  <c r="Q478" i="18"/>
  <c r="Q389" i="18"/>
  <c r="T616" i="17"/>
  <c r="Q384" i="18"/>
  <c r="L615" i="17"/>
  <c r="Q361" i="18"/>
  <c r="Q439" i="18"/>
  <c r="Q425" i="18"/>
  <c r="Q456" i="18"/>
  <c r="Q471" i="18"/>
  <c r="Q376" i="18"/>
  <c r="Q525" i="18"/>
  <c r="Q382" i="18"/>
  <c r="V384" i="18"/>
  <c r="E52" i="21"/>
  <c r="Y280" i="17"/>
  <c r="Y290" i="17"/>
  <c r="Y292" i="17"/>
  <c r="Y294" i="17"/>
  <c r="J118" i="8"/>
  <c r="T625" i="17"/>
  <c r="P616" i="17"/>
  <c r="Y282" i="17"/>
  <c r="J117" i="8"/>
  <c r="I117" i="17"/>
  <c r="L107" i="8"/>
  <c r="I443" i="17"/>
  <c r="J129" i="8"/>
  <c r="I129" i="17"/>
  <c r="K618" i="17"/>
  <c r="L129" i="8"/>
  <c r="I465" i="17"/>
  <c r="V626" i="17"/>
  <c r="Y279" i="17"/>
  <c r="T626" i="17"/>
  <c r="K632" i="17"/>
  <c r="U615" i="17"/>
  <c r="S625" i="17"/>
  <c r="K625" i="17"/>
  <c r="P628" i="17"/>
  <c r="O628" i="17"/>
  <c r="Y127" i="17"/>
  <c r="M628" i="17"/>
  <c r="Q625" i="17"/>
  <c r="Y672" i="14"/>
  <c r="P630" i="17"/>
  <c r="N630" i="17"/>
  <c r="M625" i="17"/>
  <c r="V625" i="17"/>
  <c r="M184" i="5"/>
  <c r="I184" i="13"/>
  <c r="X193" i="18"/>
  <c r="X985" i="18"/>
  <c r="U193" i="18"/>
  <c r="P193" i="18"/>
  <c r="S193" i="18"/>
  <c r="T193" i="18"/>
  <c r="W193" i="18"/>
  <c r="W985" i="18"/>
  <c r="R193" i="18"/>
  <c r="Q193" i="18"/>
  <c r="V193" i="18"/>
  <c r="O193" i="18"/>
  <c r="Q122" i="18"/>
  <c r="P122" i="18"/>
  <c r="W122" i="18"/>
  <c r="W914" i="18"/>
  <c r="T122" i="18"/>
  <c r="U122" i="18"/>
  <c r="V122" i="18"/>
  <c r="O122" i="18"/>
  <c r="X122" i="18"/>
  <c r="X914" i="18"/>
  <c r="R122" i="18"/>
  <c r="S122" i="18"/>
  <c r="W162" i="13"/>
  <c r="W975" i="13"/>
  <c r="X162" i="13"/>
  <c r="X975" i="13"/>
  <c r="X125" i="13"/>
  <c r="X938" i="13"/>
  <c r="W125" i="13"/>
  <c r="W938" i="13"/>
  <c r="X259" i="18"/>
  <c r="X1051" i="18"/>
  <c r="R259" i="18"/>
  <c r="W259" i="18"/>
  <c r="W1051" i="18"/>
  <c r="S259" i="18"/>
  <c r="O259" i="18"/>
  <c r="T259" i="18"/>
  <c r="U259" i="18"/>
  <c r="P259" i="18"/>
  <c r="Q259" i="18"/>
  <c r="V259" i="18"/>
  <c r="X101" i="14"/>
  <c r="X896" i="14"/>
  <c r="W101" i="14"/>
  <c r="W896" i="14"/>
  <c r="X240" i="14"/>
  <c r="X1035" i="14"/>
  <c r="W240" i="14"/>
  <c r="W1035" i="14"/>
  <c r="X207" i="13"/>
  <c r="X1020" i="13"/>
  <c r="W207" i="13"/>
  <c r="W1020" i="13"/>
  <c r="W222" i="14"/>
  <c r="W1017" i="14"/>
  <c r="X222" i="14"/>
  <c r="X1017" i="14"/>
  <c r="S208" i="18"/>
  <c r="O208" i="18"/>
  <c r="Q208" i="18"/>
  <c r="W208" i="18"/>
  <c r="W1000" i="18"/>
  <c r="U208" i="18"/>
  <c r="V208" i="18"/>
  <c r="X208" i="18"/>
  <c r="X1000" i="18"/>
  <c r="T208" i="18"/>
  <c r="P208" i="18"/>
  <c r="R208" i="18"/>
  <c r="S117" i="18"/>
  <c r="W117" i="18"/>
  <c r="W909" i="18"/>
  <c r="V117" i="18"/>
  <c r="Q117" i="18"/>
  <c r="O117" i="18"/>
  <c r="U117" i="18"/>
  <c r="P117" i="18"/>
  <c r="X117" i="18"/>
  <c r="X909" i="18"/>
  <c r="R117" i="18"/>
  <c r="T117" i="18"/>
  <c r="X112" i="13"/>
  <c r="X925" i="13"/>
  <c r="W112" i="13"/>
  <c r="W925" i="13"/>
  <c r="W123" i="13"/>
  <c r="W936" i="13"/>
  <c r="X123" i="13"/>
  <c r="X936" i="13"/>
  <c r="W112" i="14"/>
  <c r="W907" i="14"/>
  <c r="X112" i="14"/>
  <c r="X907" i="14"/>
  <c r="W98" i="13"/>
  <c r="W911" i="13"/>
  <c r="X98" i="13"/>
  <c r="X911" i="13"/>
  <c r="X15" i="13"/>
  <c r="X828" i="13"/>
  <c r="W15" i="13"/>
  <c r="W828" i="13"/>
  <c r="W160" i="13"/>
  <c r="W973" i="13"/>
  <c r="X160" i="13"/>
  <c r="X973" i="13"/>
  <c r="X243" i="14"/>
  <c r="X1038" i="14"/>
  <c r="W243" i="14"/>
  <c r="W1038" i="14"/>
  <c r="X149" i="13"/>
  <c r="W149" i="13"/>
  <c r="X156" i="14"/>
  <c r="X951" i="14"/>
  <c r="W156" i="14"/>
  <c r="W951" i="14"/>
  <c r="X217" i="18"/>
  <c r="X1009" i="18"/>
  <c r="V217" i="18"/>
  <c r="U217" i="18"/>
  <c r="P217" i="18"/>
  <c r="S217" i="18"/>
  <c r="W217" i="18"/>
  <c r="W1009" i="18"/>
  <c r="O217" i="18"/>
  <c r="R217" i="18"/>
  <c r="T217" i="18"/>
  <c r="Q217" i="18"/>
  <c r="P170" i="18"/>
  <c r="W170" i="18"/>
  <c r="W962" i="18"/>
  <c r="R170" i="18"/>
  <c r="T170" i="18"/>
  <c r="U170" i="18"/>
  <c r="X170" i="18"/>
  <c r="X962" i="18"/>
  <c r="V170" i="18"/>
  <c r="Q170" i="18"/>
  <c r="S170" i="18"/>
  <c r="O170" i="18"/>
  <c r="W286" i="17"/>
  <c r="X734" i="13"/>
  <c r="X769" i="13"/>
  <c r="W734" i="13"/>
  <c r="W769" i="13"/>
  <c r="U717" i="18"/>
  <c r="X717" i="18"/>
  <c r="X753" i="18"/>
  <c r="O717" i="18"/>
  <c r="R717" i="18"/>
  <c r="S717" i="18"/>
  <c r="T717" i="18"/>
  <c r="Q717" i="18"/>
  <c r="Q753" i="18"/>
  <c r="P717" i="18"/>
  <c r="W717" i="18"/>
  <c r="W753" i="18"/>
  <c r="V717" i="18"/>
  <c r="X198" i="13"/>
  <c r="X1011" i="13"/>
  <c r="W198" i="13"/>
  <c r="W1011" i="13"/>
  <c r="I226" i="14"/>
  <c r="M226" i="6"/>
  <c r="X114" i="14"/>
  <c r="X909" i="14"/>
  <c r="W114" i="14"/>
  <c r="W909" i="14"/>
  <c r="W102" i="18"/>
  <c r="W894" i="18"/>
  <c r="V102" i="18"/>
  <c r="P102" i="18"/>
  <c r="Q102" i="18"/>
  <c r="O102" i="18"/>
  <c r="U102" i="18"/>
  <c r="T102" i="18"/>
  <c r="X102" i="18"/>
  <c r="X894" i="18"/>
  <c r="R102" i="18"/>
  <c r="S102" i="18"/>
  <c r="V119" i="18"/>
  <c r="R119" i="18"/>
  <c r="Q119" i="18"/>
  <c r="X119" i="18"/>
  <c r="X911" i="18"/>
  <c r="S119" i="18"/>
  <c r="W119" i="18"/>
  <c r="W911" i="18"/>
  <c r="O119" i="18"/>
  <c r="U119" i="18"/>
  <c r="T119" i="18"/>
  <c r="P119" i="18"/>
  <c r="W196" i="13"/>
  <c r="W1009" i="13"/>
  <c r="X196" i="13"/>
  <c r="X1009" i="13"/>
  <c r="R109" i="18"/>
  <c r="P109" i="18"/>
  <c r="S109" i="18"/>
  <c r="X109" i="18"/>
  <c r="X901" i="18"/>
  <c r="V109" i="18"/>
  <c r="O109" i="18"/>
  <c r="T109" i="18"/>
  <c r="W109" i="18"/>
  <c r="W901" i="18"/>
  <c r="Q109" i="18"/>
  <c r="U109" i="18"/>
  <c r="X100" i="14"/>
  <c r="X895" i="14"/>
  <c r="W100" i="14"/>
  <c r="W895" i="14"/>
  <c r="R101" i="18"/>
  <c r="S101" i="18"/>
  <c r="U101" i="18"/>
  <c r="O101" i="18"/>
  <c r="X101" i="18"/>
  <c r="X893" i="18"/>
  <c r="T101" i="18"/>
  <c r="W101" i="18"/>
  <c r="W893" i="18"/>
  <c r="Q101" i="18"/>
  <c r="V101" i="18"/>
  <c r="P101" i="18"/>
  <c r="W153" i="13"/>
  <c r="W966" i="13"/>
  <c r="X153" i="13"/>
  <c r="X966" i="13"/>
  <c r="S261" i="18"/>
  <c r="R261" i="18"/>
  <c r="T261" i="18"/>
  <c r="U261" i="18"/>
  <c r="V261" i="18"/>
  <c r="X261" i="18"/>
  <c r="X1053" i="18"/>
  <c r="O261" i="18"/>
  <c r="Q261" i="18"/>
  <c r="P261" i="18"/>
  <c r="W261" i="18"/>
  <c r="W1053" i="18"/>
  <c r="I227" i="13"/>
  <c r="M227" i="5"/>
  <c r="W103" i="14"/>
  <c r="W898" i="14"/>
  <c r="X103" i="14"/>
  <c r="X898" i="14"/>
  <c r="W203" i="14"/>
  <c r="W998" i="14"/>
  <c r="X203" i="14"/>
  <c r="X998" i="14"/>
  <c r="W142" i="13"/>
  <c r="W955" i="13"/>
  <c r="X142" i="13"/>
  <c r="X955" i="13"/>
  <c r="W154" i="13"/>
  <c r="W967" i="13"/>
  <c r="X154" i="13"/>
  <c r="X967" i="13"/>
  <c r="W113" i="14"/>
  <c r="W908" i="14"/>
  <c r="X113" i="14"/>
  <c r="X908" i="14"/>
  <c r="X157" i="14"/>
  <c r="X952" i="14"/>
  <c r="W157" i="14"/>
  <c r="W952" i="14"/>
  <c r="X222" i="13"/>
  <c r="X1035" i="13"/>
  <c r="W222" i="13"/>
  <c r="W1035" i="13"/>
  <c r="W205" i="14"/>
  <c r="W1000" i="14"/>
  <c r="X205" i="14"/>
  <c r="X1000" i="14"/>
  <c r="X163" i="13"/>
  <c r="X976" i="13"/>
  <c r="W163" i="13"/>
  <c r="W976" i="13"/>
  <c r="X256" i="14"/>
  <c r="X1051" i="14"/>
  <c r="W256" i="14"/>
  <c r="W1051" i="14"/>
  <c r="N141" i="14"/>
  <c r="N936" i="14"/>
  <c r="V141" i="14"/>
  <c r="V936" i="14"/>
  <c r="M141" i="14"/>
  <c r="M936" i="14"/>
  <c r="U141" i="14"/>
  <c r="U936" i="14"/>
  <c r="O141" i="14"/>
  <c r="O936" i="14"/>
  <c r="X141" i="14"/>
  <c r="X936" i="14"/>
  <c r="R141" i="14"/>
  <c r="R936" i="14"/>
  <c r="S141" i="14"/>
  <c r="S936" i="14"/>
  <c r="T141" i="14"/>
  <c r="T936" i="14"/>
  <c r="W141" i="14"/>
  <c r="W936" i="14"/>
  <c r="J141" i="14"/>
  <c r="J936" i="14"/>
  <c r="P141" i="14"/>
  <c r="P936" i="14"/>
  <c r="L141" i="14"/>
  <c r="L936" i="14"/>
  <c r="Q141" i="14"/>
  <c r="Q936" i="14"/>
  <c r="K141" i="14"/>
  <c r="K936" i="14"/>
  <c r="X177" i="18"/>
  <c r="X969" i="18"/>
  <c r="Q177" i="18"/>
  <c r="W177" i="18"/>
  <c r="W969" i="18"/>
  <c r="S177" i="18"/>
  <c r="R177" i="18"/>
  <c r="V177" i="18"/>
  <c r="U177" i="18"/>
  <c r="T177" i="18"/>
  <c r="O177" i="18"/>
  <c r="P177" i="18"/>
  <c r="W200" i="18"/>
  <c r="W992" i="18"/>
  <c r="Q200" i="18"/>
  <c r="T200" i="18"/>
  <c r="S200" i="18"/>
  <c r="R200" i="18"/>
  <c r="O200" i="18"/>
  <c r="U200" i="18"/>
  <c r="V200" i="18"/>
  <c r="X200" i="18"/>
  <c r="X992" i="18"/>
  <c r="P200" i="18"/>
  <c r="Y671" i="14"/>
  <c r="X149" i="14"/>
  <c r="X944" i="14"/>
  <c r="W149" i="14"/>
  <c r="W944" i="14"/>
  <c r="W212" i="13"/>
  <c r="W1025" i="13"/>
  <c r="X212" i="13"/>
  <c r="X1025" i="13"/>
  <c r="R403" i="18"/>
  <c r="R407" i="18"/>
  <c r="X403" i="18"/>
  <c r="X407" i="18"/>
  <c r="Q403" i="18"/>
  <c r="Q407" i="18"/>
  <c r="W403" i="18"/>
  <c r="W407" i="18"/>
  <c r="O403" i="18"/>
  <c r="O407" i="18"/>
  <c r="P403" i="18"/>
  <c r="P407" i="18"/>
  <c r="T403" i="18"/>
  <c r="T407" i="18"/>
  <c r="S403" i="18"/>
  <c r="S407" i="18"/>
  <c r="U403" i="18"/>
  <c r="U407" i="18"/>
  <c r="V403" i="18"/>
  <c r="V407" i="18"/>
  <c r="X257" i="18"/>
  <c r="X1049" i="18"/>
  <c r="V257" i="18"/>
  <c r="P257" i="18"/>
  <c r="W257" i="18"/>
  <c r="W1049" i="18"/>
  <c r="O257" i="18"/>
  <c r="T257" i="18"/>
  <c r="Q257" i="18"/>
  <c r="S257" i="18"/>
  <c r="U257" i="18"/>
  <c r="R257" i="18"/>
  <c r="X190" i="14"/>
  <c r="W190" i="14"/>
  <c r="W155" i="14"/>
  <c r="W950" i="14"/>
  <c r="X155" i="14"/>
  <c r="X950" i="14"/>
  <c r="W160" i="14"/>
  <c r="W955" i="14"/>
  <c r="X160" i="14"/>
  <c r="X955" i="14"/>
  <c r="W247" i="14"/>
  <c r="W1042" i="14"/>
  <c r="X247" i="14"/>
  <c r="X1042" i="14"/>
  <c r="P191" i="18"/>
  <c r="Q191" i="18"/>
  <c r="U191" i="18"/>
  <c r="R191" i="18"/>
  <c r="T191" i="18"/>
  <c r="X191" i="18"/>
  <c r="X983" i="18"/>
  <c r="V191" i="18"/>
  <c r="W191" i="18"/>
  <c r="W983" i="18"/>
  <c r="S191" i="18"/>
  <c r="O191" i="18"/>
  <c r="O106" i="18"/>
  <c r="P106" i="18"/>
  <c r="X106" i="18"/>
  <c r="X898" i="18"/>
  <c r="R106" i="18"/>
  <c r="W106" i="18"/>
  <c r="W898" i="18"/>
  <c r="T106" i="18"/>
  <c r="Q106" i="18"/>
  <c r="V106" i="18"/>
  <c r="S106" i="18"/>
  <c r="U106" i="18"/>
  <c r="X777" i="13"/>
  <c r="X812" i="13"/>
  <c r="W777" i="13"/>
  <c r="W812" i="13"/>
  <c r="Y668" i="18"/>
  <c r="X248" i="14"/>
  <c r="X1043" i="14"/>
  <c r="W248" i="14"/>
  <c r="W1043" i="14"/>
  <c r="V111" i="18"/>
  <c r="T111" i="18"/>
  <c r="R111" i="18"/>
  <c r="Q111" i="18"/>
  <c r="X111" i="18"/>
  <c r="X903" i="18"/>
  <c r="S111" i="18"/>
  <c r="W111" i="18"/>
  <c r="W903" i="18"/>
  <c r="O111" i="18"/>
  <c r="P111" i="18"/>
  <c r="U111" i="18"/>
  <c r="R614" i="17"/>
  <c r="W130" i="14"/>
  <c r="W925" i="14"/>
  <c r="X130" i="14"/>
  <c r="X925" i="14"/>
  <c r="X121" i="13"/>
  <c r="X934" i="13"/>
  <c r="W121" i="13"/>
  <c r="W934" i="13"/>
  <c r="W152" i="14"/>
  <c r="W947" i="14"/>
  <c r="X152" i="14"/>
  <c r="X947" i="14"/>
  <c r="W126" i="13"/>
  <c r="W939" i="13"/>
  <c r="X126" i="13"/>
  <c r="X939" i="13"/>
  <c r="W199" i="14"/>
  <c r="W994" i="14"/>
  <c r="X199" i="14"/>
  <c r="X994" i="14"/>
  <c r="X221" i="14"/>
  <c r="X1016" i="14"/>
  <c r="W221" i="14"/>
  <c r="W1016" i="14"/>
  <c r="W214" i="14"/>
  <c r="W1009" i="14"/>
  <c r="X214" i="14"/>
  <c r="X1009" i="14"/>
  <c r="X237" i="18"/>
  <c r="X1029" i="18"/>
  <c r="V237" i="18"/>
  <c r="S237" i="18"/>
  <c r="W237" i="18"/>
  <c r="W1029" i="18"/>
  <c r="T237" i="18"/>
  <c r="U237" i="18"/>
  <c r="P237" i="18"/>
  <c r="Q237" i="18"/>
  <c r="O237" i="18"/>
  <c r="R237" i="18"/>
  <c r="W113" i="13"/>
  <c r="W926" i="13"/>
  <c r="X113" i="13"/>
  <c r="X926" i="13"/>
  <c r="W264" i="13"/>
  <c r="W1077" i="13"/>
  <c r="X264" i="13"/>
  <c r="X1077" i="13"/>
  <c r="X116" i="13"/>
  <c r="X929" i="13"/>
  <c r="W116" i="13"/>
  <c r="W929" i="13"/>
  <c r="X180" i="14"/>
  <c r="X975" i="14"/>
  <c r="W180" i="14"/>
  <c r="W975" i="14"/>
  <c r="W192" i="13"/>
  <c r="X192" i="13"/>
  <c r="V189" i="18"/>
  <c r="X189" i="18"/>
  <c r="S189" i="18"/>
  <c r="W189" i="18"/>
  <c r="U189" i="18"/>
  <c r="T189" i="18"/>
  <c r="P189" i="18"/>
  <c r="Q189" i="18"/>
  <c r="R189" i="18"/>
  <c r="O189" i="18"/>
  <c r="U255" i="18"/>
  <c r="T255" i="18"/>
  <c r="R255" i="18"/>
  <c r="W255" i="18"/>
  <c r="W1047" i="18"/>
  <c r="X255" i="18"/>
  <c r="X1047" i="18"/>
  <c r="S255" i="18"/>
  <c r="Q255" i="18"/>
  <c r="P255" i="18"/>
  <c r="V255" i="18"/>
  <c r="O255" i="18"/>
  <c r="V222" i="18"/>
  <c r="S222" i="18"/>
  <c r="Q222" i="18"/>
  <c r="R222" i="18"/>
  <c r="W222" i="18"/>
  <c r="W1014" i="18"/>
  <c r="O222" i="18"/>
  <c r="U222" i="18"/>
  <c r="P222" i="18"/>
  <c r="X222" i="18"/>
  <c r="X1014" i="18"/>
  <c r="T222" i="18"/>
  <c r="S113" i="18"/>
  <c r="X113" i="18"/>
  <c r="X905" i="18"/>
  <c r="U113" i="18"/>
  <c r="T113" i="18"/>
  <c r="Q113" i="18"/>
  <c r="W113" i="18"/>
  <c r="W905" i="18"/>
  <c r="R113" i="18"/>
  <c r="O113" i="18"/>
  <c r="V113" i="18"/>
  <c r="P113" i="18"/>
  <c r="X260" i="14"/>
  <c r="X1055" i="14"/>
  <c r="W260" i="14"/>
  <c r="W1055" i="14"/>
  <c r="Q155" i="18"/>
  <c r="S155" i="18"/>
  <c r="U155" i="18"/>
  <c r="P155" i="18"/>
  <c r="R155" i="18"/>
  <c r="O155" i="18"/>
  <c r="W155" i="18"/>
  <c r="W947" i="18"/>
  <c r="V155" i="18"/>
  <c r="X155" i="18"/>
  <c r="X947" i="18"/>
  <c r="T155" i="18"/>
  <c r="W254" i="13"/>
  <c r="W1067" i="13"/>
  <c r="X254" i="13"/>
  <c r="X1067" i="13"/>
  <c r="W158" i="14"/>
  <c r="W953" i="14"/>
  <c r="X158" i="14"/>
  <c r="X953" i="14"/>
  <c r="W153" i="14"/>
  <c r="W948" i="14"/>
  <c r="X153" i="14"/>
  <c r="X948" i="14"/>
  <c r="W152" i="13"/>
  <c r="W965" i="13"/>
  <c r="X152" i="13"/>
  <c r="X965" i="13"/>
  <c r="W114" i="13"/>
  <c r="W927" i="13"/>
  <c r="X114" i="13"/>
  <c r="X927" i="13"/>
  <c r="X164" i="13"/>
  <c r="X977" i="13"/>
  <c r="W164" i="13"/>
  <c r="W977" i="13"/>
  <c r="W216" i="13"/>
  <c r="W1029" i="13"/>
  <c r="X216" i="13"/>
  <c r="X1029" i="13"/>
  <c r="W97" i="13"/>
  <c r="W910" i="13"/>
  <c r="X97" i="13"/>
  <c r="X910" i="13"/>
  <c r="X127" i="14"/>
  <c r="X922" i="14"/>
  <c r="W127" i="14"/>
  <c r="W922" i="14"/>
  <c r="K133" i="10"/>
  <c r="I395" i="18"/>
  <c r="W95" i="13"/>
  <c r="X95" i="13"/>
  <c r="X223" i="14"/>
  <c r="X1018" i="14"/>
  <c r="W223" i="14"/>
  <c r="W1018" i="14"/>
  <c r="W143" i="13"/>
  <c r="W956" i="13"/>
  <c r="X143" i="13"/>
  <c r="X956" i="13"/>
  <c r="X100" i="13"/>
  <c r="X913" i="13"/>
  <c r="W100" i="13"/>
  <c r="W913" i="13"/>
  <c r="X127" i="13"/>
  <c r="X940" i="13"/>
  <c r="W127" i="13"/>
  <c r="W940" i="13"/>
  <c r="V142" i="14"/>
  <c r="V937" i="14"/>
  <c r="M142" i="14"/>
  <c r="M937" i="14"/>
  <c r="Q142" i="14"/>
  <c r="Q937" i="14"/>
  <c r="W142" i="14"/>
  <c r="W937" i="14"/>
  <c r="R142" i="14"/>
  <c r="R937" i="14"/>
  <c r="U142" i="14"/>
  <c r="U937" i="14"/>
  <c r="S142" i="14"/>
  <c r="S937" i="14"/>
  <c r="L142" i="14"/>
  <c r="L937" i="14"/>
  <c r="O142" i="14"/>
  <c r="O937" i="14"/>
  <c r="X142" i="14"/>
  <c r="X937" i="14"/>
  <c r="P142" i="14"/>
  <c r="P937" i="14"/>
  <c r="J142" i="14"/>
  <c r="J937" i="14"/>
  <c r="N142" i="14"/>
  <c r="N937" i="14"/>
  <c r="T142" i="14"/>
  <c r="T937" i="14"/>
  <c r="K142" i="14"/>
  <c r="K937" i="14"/>
  <c r="J133" i="5"/>
  <c r="I131" i="13"/>
  <c r="M131" i="5"/>
  <c r="Y406" i="14"/>
  <c r="M270" i="5"/>
  <c r="I270" i="13"/>
  <c r="W252" i="13"/>
  <c r="W1065" i="13"/>
  <c r="X252" i="13"/>
  <c r="X1065" i="13"/>
  <c r="X223" i="13"/>
  <c r="X1036" i="13"/>
  <c r="W223" i="13"/>
  <c r="W1036" i="13"/>
  <c r="X177" i="14"/>
  <c r="X972" i="14"/>
  <c r="W177" i="14"/>
  <c r="W972" i="14"/>
  <c r="W220" i="14"/>
  <c r="W1015" i="14"/>
  <c r="X220" i="14"/>
  <c r="X1015" i="14"/>
  <c r="X173" i="14"/>
  <c r="X968" i="14"/>
  <c r="W173" i="14"/>
  <c r="W968" i="14"/>
  <c r="X165" i="13"/>
  <c r="X978" i="13"/>
  <c r="W165" i="13"/>
  <c r="W978" i="13"/>
  <c r="X237" i="14"/>
  <c r="X1032" i="14"/>
  <c r="W237" i="14"/>
  <c r="W1032" i="14"/>
  <c r="W200" i="13"/>
  <c r="W1013" i="13"/>
  <c r="X200" i="13"/>
  <c r="X1013" i="13"/>
  <c r="Q218" i="18"/>
  <c r="O218" i="18"/>
  <c r="W218" i="18"/>
  <c r="W1010" i="18"/>
  <c r="X218" i="18"/>
  <c r="X1010" i="18"/>
  <c r="P218" i="18"/>
  <c r="U218" i="18"/>
  <c r="V218" i="18"/>
  <c r="S218" i="18"/>
  <c r="T218" i="18"/>
  <c r="R218" i="18"/>
  <c r="I107" i="17"/>
  <c r="P614" i="17"/>
  <c r="X677" i="13"/>
  <c r="X818" i="13"/>
  <c r="W677" i="13"/>
  <c r="W818" i="13"/>
  <c r="W258" i="13"/>
  <c r="W1071" i="13"/>
  <c r="X258" i="13"/>
  <c r="X1071" i="13"/>
  <c r="X243" i="13"/>
  <c r="X1056" i="13"/>
  <c r="W243" i="13"/>
  <c r="W1056" i="13"/>
  <c r="W182" i="14"/>
  <c r="W977" i="14"/>
  <c r="X182" i="14"/>
  <c r="X977" i="14"/>
  <c r="W224" i="14"/>
  <c r="W1019" i="14"/>
  <c r="X224" i="14"/>
  <c r="X1019" i="14"/>
  <c r="W179" i="14"/>
  <c r="W974" i="14"/>
  <c r="X179" i="14"/>
  <c r="X974" i="14"/>
  <c r="X182" i="13"/>
  <c r="X995" i="13"/>
  <c r="W182" i="13"/>
  <c r="W995" i="13"/>
  <c r="X250" i="14"/>
  <c r="X1045" i="14"/>
  <c r="W250" i="14"/>
  <c r="W1045" i="14"/>
  <c r="W245" i="13"/>
  <c r="W1058" i="13"/>
  <c r="X245" i="13"/>
  <c r="X1058" i="13"/>
  <c r="R202" i="18"/>
  <c r="U202" i="18"/>
  <c r="V202" i="18"/>
  <c r="P202" i="18"/>
  <c r="W202" i="18"/>
  <c r="W994" i="18"/>
  <c r="T202" i="18"/>
  <c r="Q202" i="18"/>
  <c r="S202" i="18"/>
  <c r="X202" i="18"/>
  <c r="X994" i="18"/>
  <c r="O202" i="18"/>
  <c r="Y404" i="18"/>
  <c r="W244" i="13"/>
  <c r="W1057" i="13"/>
  <c r="X244" i="13"/>
  <c r="X1057" i="13"/>
  <c r="W256" i="13"/>
  <c r="W1069" i="13"/>
  <c r="X256" i="13"/>
  <c r="X1069" i="13"/>
  <c r="X168" i="18"/>
  <c r="X960" i="18"/>
  <c r="V168" i="18"/>
  <c r="T168" i="18"/>
  <c r="W168" i="18"/>
  <c r="W960" i="18"/>
  <c r="S168" i="18"/>
  <c r="P168" i="18"/>
  <c r="O168" i="18"/>
  <c r="R168" i="18"/>
  <c r="Q168" i="18"/>
  <c r="U168" i="18"/>
  <c r="X167" i="13"/>
  <c r="X980" i="13"/>
  <c r="W167" i="13"/>
  <c r="W980" i="13"/>
  <c r="W125" i="14"/>
  <c r="W920" i="14"/>
  <c r="X125" i="14"/>
  <c r="X920" i="14"/>
  <c r="U359" i="18"/>
  <c r="R359" i="18"/>
  <c r="P359" i="18"/>
  <c r="O359" i="18"/>
  <c r="X359" i="18"/>
  <c r="X395" i="18"/>
  <c r="X397" i="18"/>
  <c r="Q359" i="18"/>
  <c r="V359" i="18"/>
  <c r="S359" i="18"/>
  <c r="S395" i="18"/>
  <c r="S397" i="18"/>
  <c r="T359" i="18"/>
  <c r="W359" i="18"/>
  <c r="W395" i="18"/>
  <c r="W397" i="18"/>
  <c r="N670" i="14"/>
  <c r="O670" i="14"/>
  <c r="R670" i="14"/>
  <c r="S670" i="14"/>
  <c r="T670" i="14"/>
  <c r="U670" i="14"/>
  <c r="M670" i="14"/>
  <c r="J670" i="14"/>
  <c r="W670" i="14"/>
  <c r="L670" i="14"/>
  <c r="V670" i="14"/>
  <c r="K670" i="14"/>
  <c r="Q670" i="14"/>
  <c r="P670" i="14"/>
  <c r="X670" i="14"/>
  <c r="V159" i="18"/>
  <c r="T159" i="18"/>
  <c r="X159" i="18"/>
  <c r="X951" i="18"/>
  <c r="U159" i="18"/>
  <c r="Q159" i="18"/>
  <c r="P159" i="18"/>
  <c r="W159" i="18"/>
  <c r="W951" i="18"/>
  <c r="R159" i="18"/>
  <c r="S159" i="18"/>
  <c r="O159" i="18"/>
  <c r="W279" i="14"/>
  <c r="W283" i="14"/>
  <c r="X279" i="14"/>
  <c r="X283" i="14"/>
  <c r="U165" i="18"/>
  <c r="O165" i="18"/>
  <c r="R165" i="18"/>
  <c r="T165" i="18"/>
  <c r="V165" i="18"/>
  <c r="Q165" i="18"/>
  <c r="P165" i="18"/>
  <c r="X165" i="18"/>
  <c r="X957" i="18"/>
  <c r="S165" i="18"/>
  <c r="W165" i="18"/>
  <c r="W957" i="18"/>
  <c r="I267" i="18"/>
  <c r="M267" i="10"/>
  <c r="X124" i="18"/>
  <c r="X916" i="18"/>
  <c r="S124" i="18"/>
  <c r="R124" i="18"/>
  <c r="W124" i="18"/>
  <c r="W916" i="18"/>
  <c r="U124" i="18"/>
  <c r="T124" i="18"/>
  <c r="V124" i="18"/>
  <c r="O124" i="18"/>
  <c r="P124" i="18"/>
  <c r="Q124" i="18"/>
  <c r="W239" i="13"/>
  <c r="W1052" i="13"/>
  <c r="X239" i="13"/>
  <c r="X1052" i="13"/>
  <c r="X141" i="13"/>
  <c r="W141" i="13"/>
  <c r="X149" i="18"/>
  <c r="X941" i="18"/>
  <c r="Q149" i="18"/>
  <c r="W149" i="18"/>
  <c r="W941" i="18"/>
  <c r="S149" i="18"/>
  <c r="P149" i="18"/>
  <c r="R149" i="18"/>
  <c r="V149" i="18"/>
  <c r="U149" i="18"/>
  <c r="T149" i="18"/>
  <c r="O149" i="18"/>
  <c r="X215" i="18"/>
  <c r="X1007" i="18"/>
  <c r="V215" i="18"/>
  <c r="R215" i="18"/>
  <c r="P215" i="18"/>
  <c r="T215" i="18"/>
  <c r="Q215" i="18"/>
  <c r="U215" i="18"/>
  <c r="S215" i="18"/>
  <c r="O215" i="18"/>
  <c r="W215" i="18"/>
  <c r="W1007" i="18"/>
  <c r="O160" i="18"/>
  <c r="X160" i="18"/>
  <c r="X952" i="18"/>
  <c r="Q160" i="18"/>
  <c r="V160" i="18"/>
  <c r="U160" i="18"/>
  <c r="P160" i="18"/>
  <c r="W160" i="18"/>
  <c r="W952" i="18"/>
  <c r="R160" i="18"/>
  <c r="S160" i="18"/>
  <c r="T160" i="18"/>
  <c r="Y669" i="18"/>
  <c r="W174" i="14"/>
  <c r="W969" i="14"/>
  <c r="X174" i="14"/>
  <c r="X969" i="14"/>
  <c r="S210" i="18"/>
  <c r="V210" i="18"/>
  <c r="W210" i="18"/>
  <c r="W1002" i="18"/>
  <c r="P210" i="18"/>
  <c r="U210" i="18"/>
  <c r="Q210" i="18"/>
  <c r="T210" i="18"/>
  <c r="R210" i="18"/>
  <c r="O210" i="18"/>
  <c r="X210" i="18"/>
  <c r="X1002" i="18"/>
  <c r="V250" i="18"/>
  <c r="X250" i="18"/>
  <c r="X1042" i="18"/>
  <c r="T250" i="18"/>
  <c r="Q250" i="18"/>
  <c r="W250" i="18"/>
  <c r="W1042" i="18"/>
  <c r="U250" i="18"/>
  <c r="P250" i="18"/>
  <c r="O250" i="18"/>
  <c r="R250" i="18"/>
  <c r="S250" i="18"/>
  <c r="Y460" i="17"/>
  <c r="R262" i="18"/>
  <c r="P262" i="18"/>
  <c r="V262" i="18"/>
  <c r="Q262" i="18"/>
  <c r="T262" i="18"/>
  <c r="W262" i="18"/>
  <c r="W1054" i="18"/>
  <c r="U262" i="18"/>
  <c r="S262" i="18"/>
  <c r="O262" i="18"/>
  <c r="X262" i="18"/>
  <c r="X1054" i="18"/>
  <c r="R156" i="18"/>
  <c r="U156" i="18"/>
  <c r="P156" i="18"/>
  <c r="X156" i="18"/>
  <c r="X948" i="18"/>
  <c r="Q156" i="18"/>
  <c r="O156" i="18"/>
  <c r="W156" i="18"/>
  <c r="W948" i="18"/>
  <c r="V156" i="18"/>
  <c r="T156" i="18"/>
  <c r="S156" i="18"/>
  <c r="Y407" i="14"/>
  <c r="K134" i="6"/>
  <c r="I397" i="14"/>
  <c r="W129" i="13"/>
  <c r="W942" i="13"/>
  <c r="X129" i="13"/>
  <c r="X942" i="13"/>
  <c r="M268" i="6"/>
  <c r="I268" i="14"/>
  <c r="O212" i="18"/>
  <c r="U212" i="18"/>
  <c r="P212" i="18"/>
  <c r="T212" i="18"/>
  <c r="Q212" i="18"/>
  <c r="X212" i="18"/>
  <c r="X1004" i="18"/>
  <c r="V212" i="18"/>
  <c r="W212" i="18"/>
  <c r="W1004" i="18"/>
  <c r="S212" i="18"/>
  <c r="R212" i="18"/>
  <c r="W420" i="13"/>
  <c r="W455" i="13"/>
  <c r="X420" i="13"/>
  <c r="X455" i="13"/>
  <c r="W210" i="13"/>
  <c r="W1023" i="13"/>
  <c r="X210" i="13"/>
  <c r="X1023" i="13"/>
  <c r="W208" i="14"/>
  <c r="W1003" i="14"/>
  <c r="X208" i="14"/>
  <c r="X1003" i="14"/>
  <c r="X174" i="13"/>
  <c r="X987" i="13"/>
  <c r="W174" i="13"/>
  <c r="W987" i="13"/>
  <c r="X217" i="13"/>
  <c r="X1030" i="13"/>
  <c r="W217" i="13"/>
  <c r="W1030" i="13"/>
  <c r="W198" i="14"/>
  <c r="W993" i="14"/>
  <c r="X198" i="14"/>
  <c r="X993" i="14"/>
  <c r="W260" i="13"/>
  <c r="W1073" i="13"/>
  <c r="X260" i="13"/>
  <c r="X1073" i="13"/>
  <c r="U242" i="18"/>
  <c r="P242" i="18"/>
  <c r="V242" i="18"/>
  <c r="O242" i="18"/>
  <c r="X242" i="18"/>
  <c r="X1034" i="18"/>
  <c r="S242" i="18"/>
  <c r="R242" i="18"/>
  <c r="T242" i="18"/>
  <c r="W242" i="18"/>
  <c r="W1034" i="18"/>
  <c r="Q242" i="18"/>
  <c r="V125" i="18"/>
  <c r="X125" i="18"/>
  <c r="X917" i="18"/>
  <c r="U125" i="18"/>
  <c r="O125" i="18"/>
  <c r="R125" i="18"/>
  <c r="S125" i="18"/>
  <c r="T125" i="18"/>
  <c r="P125" i="18"/>
  <c r="W125" i="18"/>
  <c r="W917" i="18"/>
  <c r="Q125" i="18"/>
  <c r="O240" i="18"/>
  <c r="X240" i="18"/>
  <c r="X1032" i="18"/>
  <c r="Q240" i="18"/>
  <c r="V240" i="18"/>
  <c r="T240" i="18"/>
  <c r="U240" i="18"/>
  <c r="S240" i="18"/>
  <c r="P240" i="18"/>
  <c r="R240" i="18"/>
  <c r="W240" i="18"/>
  <c r="W1032" i="18"/>
  <c r="N628" i="17"/>
  <c r="W101" i="13"/>
  <c r="W914" i="13"/>
  <c r="X101" i="13"/>
  <c r="X914" i="13"/>
  <c r="X164" i="14"/>
  <c r="X959" i="14"/>
  <c r="W164" i="14"/>
  <c r="W959" i="14"/>
  <c r="W720" i="14"/>
  <c r="W756" i="14"/>
  <c r="X720" i="14"/>
  <c r="X756" i="14"/>
  <c r="X235" i="13"/>
  <c r="W235" i="13"/>
  <c r="T152" i="18"/>
  <c r="U152" i="18"/>
  <c r="P152" i="18"/>
  <c r="V152" i="18"/>
  <c r="X152" i="18"/>
  <c r="X944" i="18"/>
  <c r="S152" i="18"/>
  <c r="O152" i="18"/>
  <c r="W152" i="18"/>
  <c r="W944" i="18"/>
  <c r="R152" i="18"/>
  <c r="Q152" i="18"/>
  <c r="W97" i="18"/>
  <c r="W889" i="18"/>
  <c r="Q97" i="18"/>
  <c r="R97" i="18"/>
  <c r="O97" i="18"/>
  <c r="X97" i="18"/>
  <c r="X889" i="18"/>
  <c r="S97" i="18"/>
  <c r="V97" i="18"/>
  <c r="P97" i="18"/>
  <c r="U97" i="18"/>
  <c r="T97" i="18"/>
  <c r="V190" i="18"/>
  <c r="S190" i="18"/>
  <c r="R190" i="18"/>
  <c r="W190" i="18"/>
  <c r="W982" i="18"/>
  <c r="T190" i="18"/>
  <c r="X190" i="18"/>
  <c r="X982" i="18"/>
  <c r="P190" i="18"/>
  <c r="U190" i="18"/>
  <c r="Q190" i="18"/>
  <c r="O190" i="18"/>
  <c r="X171" i="18"/>
  <c r="X963" i="18"/>
  <c r="T171" i="18"/>
  <c r="O171" i="18"/>
  <c r="W171" i="18"/>
  <c r="W963" i="18"/>
  <c r="V171" i="18"/>
  <c r="U171" i="18"/>
  <c r="R171" i="18"/>
  <c r="P171" i="18"/>
  <c r="S171" i="18"/>
  <c r="Q171" i="18"/>
  <c r="W248" i="13"/>
  <c r="W1061" i="13"/>
  <c r="X248" i="13"/>
  <c r="X1061" i="13"/>
  <c r="X121" i="18"/>
  <c r="X913" i="18"/>
  <c r="W121" i="18"/>
  <c r="W913" i="18"/>
  <c r="O121" i="18"/>
  <c r="U121" i="18"/>
  <c r="T121" i="18"/>
  <c r="R121" i="18"/>
  <c r="P121" i="18"/>
  <c r="Q121" i="18"/>
  <c r="S121" i="18"/>
  <c r="V121" i="18"/>
  <c r="V247" i="18"/>
  <c r="S247" i="18"/>
  <c r="T247" i="18"/>
  <c r="X247" i="18"/>
  <c r="X1039" i="18"/>
  <c r="R247" i="18"/>
  <c r="P247" i="18"/>
  <c r="Q247" i="18"/>
  <c r="W247" i="18"/>
  <c r="W1039" i="18"/>
  <c r="O247" i="18"/>
  <c r="U247" i="18"/>
  <c r="V127" i="18"/>
  <c r="S127" i="18"/>
  <c r="U127" i="18"/>
  <c r="T127" i="18"/>
  <c r="W127" i="18"/>
  <c r="W919" i="18"/>
  <c r="O127" i="18"/>
  <c r="X127" i="18"/>
  <c r="X919" i="18"/>
  <c r="Q127" i="18"/>
  <c r="R127" i="18"/>
  <c r="P127" i="18"/>
  <c r="U253" i="18"/>
  <c r="O253" i="18"/>
  <c r="R253" i="18"/>
  <c r="Q253" i="18"/>
  <c r="V253" i="18"/>
  <c r="S253" i="18"/>
  <c r="T253" i="18"/>
  <c r="P253" i="18"/>
  <c r="X253" i="18"/>
  <c r="X1045" i="18"/>
  <c r="W253" i="18"/>
  <c r="W1045" i="18"/>
  <c r="W544" i="14"/>
  <c r="W548" i="14"/>
  <c r="X544" i="14"/>
  <c r="X548" i="14"/>
  <c r="X675" i="18"/>
  <c r="X711" i="18"/>
  <c r="V675" i="18"/>
  <c r="O675" i="18"/>
  <c r="Q675" i="18"/>
  <c r="Q711" i="18"/>
  <c r="T675" i="18"/>
  <c r="R675" i="18"/>
  <c r="W675" i="18"/>
  <c r="W711" i="18"/>
  <c r="P675" i="18"/>
  <c r="U675" i="18"/>
  <c r="S675" i="18"/>
  <c r="Q162" i="18"/>
  <c r="S162" i="18"/>
  <c r="P162" i="18"/>
  <c r="X162" i="18"/>
  <c r="X954" i="18"/>
  <c r="R162" i="18"/>
  <c r="V162" i="18"/>
  <c r="T162" i="18"/>
  <c r="W162" i="18"/>
  <c r="W954" i="18"/>
  <c r="O162" i="18"/>
  <c r="U162" i="18"/>
  <c r="V173" i="18"/>
  <c r="W173" i="18"/>
  <c r="W965" i="18"/>
  <c r="P173" i="18"/>
  <c r="R173" i="18"/>
  <c r="X173" i="18"/>
  <c r="X965" i="18"/>
  <c r="Q173" i="18"/>
  <c r="S173" i="18"/>
  <c r="O173" i="18"/>
  <c r="T173" i="18"/>
  <c r="U173" i="18"/>
  <c r="L133" i="5"/>
  <c r="I673" i="13"/>
  <c r="W246" i="14"/>
  <c r="W1041" i="14"/>
  <c r="X246" i="14"/>
  <c r="X1041" i="14"/>
  <c r="S118" i="18"/>
  <c r="U118" i="18"/>
  <c r="X118" i="18"/>
  <c r="X910" i="18"/>
  <c r="W118" i="18"/>
  <c r="W910" i="18"/>
  <c r="T118" i="18"/>
  <c r="P118" i="18"/>
  <c r="V118" i="18"/>
  <c r="R118" i="18"/>
  <c r="Q118" i="18"/>
  <c r="O118" i="18"/>
  <c r="S199" i="18"/>
  <c r="V199" i="18"/>
  <c r="T199" i="18"/>
  <c r="P199" i="18"/>
  <c r="Q199" i="18"/>
  <c r="U199" i="18"/>
  <c r="X199" i="18"/>
  <c r="X991" i="18"/>
  <c r="R199" i="18"/>
  <c r="O199" i="18"/>
  <c r="W199" i="18"/>
  <c r="W991" i="18"/>
  <c r="J626" i="17"/>
  <c r="Y122" i="17"/>
  <c r="W201" i="13"/>
  <c r="W1014" i="13"/>
  <c r="X201" i="13"/>
  <c r="X1014" i="13"/>
  <c r="W213" i="14"/>
  <c r="W1008" i="14"/>
  <c r="X213" i="14"/>
  <c r="X1008" i="14"/>
  <c r="X254" i="14"/>
  <c r="X1049" i="14"/>
  <c r="W254" i="14"/>
  <c r="W1049" i="14"/>
  <c r="U103" i="18"/>
  <c r="O103" i="18"/>
  <c r="T103" i="18"/>
  <c r="V103" i="18"/>
  <c r="Q103" i="18"/>
  <c r="X103" i="18"/>
  <c r="X895" i="18"/>
  <c r="R103" i="18"/>
  <c r="W103" i="18"/>
  <c r="W895" i="18"/>
  <c r="S103" i="18"/>
  <c r="P103" i="18"/>
  <c r="X203" i="13"/>
  <c r="X1016" i="13"/>
  <c r="W203" i="13"/>
  <c r="W1016" i="13"/>
  <c r="W212" i="14"/>
  <c r="W1007" i="14"/>
  <c r="X212" i="14"/>
  <c r="X1007" i="14"/>
  <c r="X262" i="14"/>
  <c r="X1057" i="14"/>
  <c r="W262" i="14"/>
  <c r="W1057" i="14"/>
  <c r="X157" i="13"/>
  <c r="X970" i="13"/>
  <c r="W157" i="13"/>
  <c r="W970" i="13"/>
  <c r="W171" i="14"/>
  <c r="W966" i="14"/>
  <c r="X171" i="14"/>
  <c r="X966" i="14"/>
  <c r="W150" i="14"/>
  <c r="W945" i="14"/>
  <c r="X150" i="14"/>
  <c r="X945" i="14"/>
  <c r="W196" i="14"/>
  <c r="W991" i="14"/>
  <c r="X196" i="14"/>
  <c r="X991" i="14"/>
  <c r="X251" i="13"/>
  <c r="X1064" i="13"/>
  <c r="W251" i="13"/>
  <c r="W1064" i="13"/>
  <c r="M143" i="10"/>
  <c r="I143" i="18"/>
  <c r="U158" i="18"/>
  <c r="O158" i="18"/>
  <c r="V158" i="18"/>
  <c r="P158" i="18"/>
  <c r="X158" i="18"/>
  <c r="X950" i="18"/>
  <c r="S158" i="18"/>
  <c r="W158" i="18"/>
  <c r="W950" i="18"/>
  <c r="Q158" i="18"/>
  <c r="R158" i="18"/>
  <c r="T158" i="18"/>
  <c r="W453" i="18"/>
  <c r="W489" i="18"/>
  <c r="U453" i="18"/>
  <c r="X453" i="18"/>
  <c r="X489" i="18"/>
  <c r="V453" i="18"/>
  <c r="T453" i="18"/>
  <c r="R453" i="18"/>
  <c r="Q453" i="18"/>
  <c r="S453" i="18"/>
  <c r="S489" i="18"/>
  <c r="O453" i="18"/>
  <c r="P453" i="18"/>
  <c r="W96" i="13"/>
  <c r="W909" i="13"/>
  <c r="X96" i="13"/>
  <c r="X909" i="13"/>
  <c r="X151" i="14"/>
  <c r="X946" i="14"/>
  <c r="W151" i="14"/>
  <c r="W946" i="14"/>
  <c r="S221" i="18"/>
  <c r="R221" i="18"/>
  <c r="O221" i="18"/>
  <c r="U221" i="18"/>
  <c r="V221" i="18"/>
  <c r="T221" i="18"/>
  <c r="W221" i="18"/>
  <c r="W1013" i="18"/>
  <c r="X221" i="18"/>
  <c r="X1013" i="18"/>
  <c r="P221" i="18"/>
  <c r="Q221" i="18"/>
  <c r="X199" i="13"/>
  <c r="X1012" i="13"/>
  <c r="W199" i="13"/>
  <c r="W1012" i="13"/>
  <c r="S197" i="18"/>
  <c r="P197" i="18"/>
  <c r="R197" i="18"/>
  <c r="O197" i="18"/>
  <c r="X197" i="18"/>
  <c r="X989" i="18"/>
  <c r="Q197" i="18"/>
  <c r="W197" i="18"/>
  <c r="W989" i="18"/>
  <c r="U197" i="18"/>
  <c r="T197" i="18"/>
  <c r="V197" i="18"/>
  <c r="W120" i="14"/>
  <c r="W915" i="14"/>
  <c r="X120" i="14"/>
  <c r="X915" i="14"/>
  <c r="Q110" i="18"/>
  <c r="T110" i="18"/>
  <c r="O110" i="18"/>
  <c r="X110" i="18"/>
  <c r="X902" i="18"/>
  <c r="R110" i="18"/>
  <c r="P110" i="18"/>
  <c r="W110" i="18"/>
  <c r="W902" i="18"/>
  <c r="V110" i="18"/>
  <c r="S110" i="18"/>
  <c r="U110" i="18"/>
  <c r="W193" i="14"/>
  <c r="W988" i="14"/>
  <c r="X193" i="14"/>
  <c r="X988" i="14"/>
  <c r="U614" i="17"/>
  <c r="I145" i="13"/>
  <c r="M145" i="5"/>
  <c r="W123" i="14"/>
  <c r="W918" i="14"/>
  <c r="X123" i="14"/>
  <c r="X918" i="14"/>
  <c r="W110" i="13"/>
  <c r="W923" i="13"/>
  <c r="X110" i="13"/>
  <c r="X923" i="13"/>
  <c r="X158" i="13"/>
  <c r="X971" i="13"/>
  <c r="W158" i="13"/>
  <c r="W971" i="13"/>
  <c r="X206" i="13"/>
  <c r="X1019" i="13"/>
  <c r="W206" i="13"/>
  <c r="W1019" i="13"/>
  <c r="X263" i="14"/>
  <c r="X1058" i="14"/>
  <c r="W263" i="14"/>
  <c r="W1058" i="14"/>
  <c r="W116" i="14"/>
  <c r="W911" i="14"/>
  <c r="X116" i="14"/>
  <c r="X911" i="14"/>
  <c r="X154" i="14"/>
  <c r="X949" i="14"/>
  <c r="W154" i="14"/>
  <c r="W949" i="14"/>
  <c r="W202" i="14"/>
  <c r="W997" i="14"/>
  <c r="X202" i="14"/>
  <c r="X997" i="14"/>
  <c r="U126" i="18"/>
  <c r="V126" i="18"/>
  <c r="W126" i="18"/>
  <c r="W918" i="18"/>
  <c r="S126" i="18"/>
  <c r="X126" i="18"/>
  <c r="X918" i="18"/>
  <c r="T126" i="18"/>
  <c r="P126" i="18"/>
  <c r="R126" i="18"/>
  <c r="Q126" i="18"/>
  <c r="O126" i="18"/>
  <c r="L628" i="17"/>
  <c r="X172" i="13"/>
  <c r="X985" i="13"/>
  <c r="W172" i="13"/>
  <c r="W985" i="13"/>
  <c r="X169" i="14"/>
  <c r="X964" i="14"/>
  <c r="W169" i="14"/>
  <c r="W964" i="14"/>
  <c r="W256" i="18"/>
  <c r="W1048" i="18"/>
  <c r="V256" i="18"/>
  <c r="R256" i="18"/>
  <c r="P256" i="18"/>
  <c r="U256" i="18"/>
  <c r="O256" i="18"/>
  <c r="X256" i="18"/>
  <c r="X1048" i="18"/>
  <c r="Q256" i="18"/>
  <c r="S256" i="18"/>
  <c r="T256" i="18"/>
  <c r="X506" i="13"/>
  <c r="X541" i="13"/>
  <c r="W506" i="13"/>
  <c r="W541" i="13"/>
  <c r="X623" i="18"/>
  <c r="X659" i="18"/>
  <c r="X661" i="18"/>
  <c r="W623" i="18"/>
  <c r="W659" i="18"/>
  <c r="W661" i="18"/>
  <c r="Q623" i="18"/>
  <c r="Q659" i="18"/>
  <c r="Q661" i="18"/>
  <c r="V623" i="18"/>
  <c r="S623" i="18"/>
  <c r="P623" i="18"/>
  <c r="U623" i="18"/>
  <c r="R623" i="18"/>
  <c r="O623" i="18"/>
  <c r="T623" i="18"/>
  <c r="L134" i="6"/>
  <c r="I662" i="14"/>
  <c r="X117" i="13"/>
  <c r="X930" i="13"/>
  <c r="W117" i="13"/>
  <c r="W930" i="13"/>
  <c r="X219" i="14"/>
  <c r="X1014" i="14"/>
  <c r="W219" i="14"/>
  <c r="W1014" i="14"/>
  <c r="W117" i="14"/>
  <c r="W912" i="14"/>
  <c r="X117" i="14"/>
  <c r="X912" i="14"/>
  <c r="W151" i="13"/>
  <c r="W964" i="13"/>
  <c r="X151" i="13"/>
  <c r="X964" i="13"/>
  <c r="X253" i="14"/>
  <c r="X1048" i="14"/>
  <c r="W253" i="14"/>
  <c r="W1048" i="14"/>
  <c r="X110" i="14"/>
  <c r="X905" i="14"/>
  <c r="W110" i="14"/>
  <c r="W905" i="14"/>
  <c r="O239" i="18"/>
  <c r="V239" i="18"/>
  <c r="S239" i="18"/>
  <c r="X239" i="18"/>
  <c r="X1031" i="18"/>
  <c r="P239" i="18"/>
  <c r="T239" i="18"/>
  <c r="Q239" i="18"/>
  <c r="U239" i="18"/>
  <c r="R239" i="18"/>
  <c r="W239" i="18"/>
  <c r="W1031" i="18"/>
  <c r="U411" i="18"/>
  <c r="R411" i="18"/>
  <c r="S411" i="18"/>
  <c r="S447" i="18"/>
  <c r="X411" i="18"/>
  <c r="X447" i="18"/>
  <c r="Q411" i="18"/>
  <c r="W411" i="18"/>
  <c r="W447" i="18"/>
  <c r="T411" i="18"/>
  <c r="O411" i="18"/>
  <c r="P411" i="18"/>
  <c r="V411" i="18"/>
  <c r="W209" i="13"/>
  <c r="W1022" i="13"/>
  <c r="X209" i="13"/>
  <c r="X1022" i="13"/>
  <c r="X241" i="13"/>
  <c r="X1054" i="13"/>
  <c r="W241" i="13"/>
  <c r="W1054" i="13"/>
  <c r="X219" i="13"/>
  <c r="X1032" i="13"/>
  <c r="W219" i="13"/>
  <c r="W1032" i="13"/>
  <c r="W172" i="14"/>
  <c r="W967" i="14"/>
  <c r="X172" i="14"/>
  <c r="X967" i="14"/>
  <c r="W216" i="14"/>
  <c r="W1011" i="14"/>
  <c r="X216" i="14"/>
  <c r="X1011" i="14"/>
  <c r="W166" i="14"/>
  <c r="W961" i="14"/>
  <c r="X166" i="14"/>
  <c r="X961" i="14"/>
  <c r="W14" i="13"/>
  <c r="X14" i="13"/>
  <c r="X156" i="13"/>
  <c r="X969" i="13"/>
  <c r="W156" i="13"/>
  <c r="W969" i="13"/>
  <c r="X162" i="14"/>
  <c r="X957" i="14"/>
  <c r="W162" i="14"/>
  <c r="W957" i="14"/>
  <c r="V204" i="18"/>
  <c r="O204" i="18"/>
  <c r="W204" i="18"/>
  <c r="W996" i="18"/>
  <c r="S204" i="18"/>
  <c r="T204" i="18"/>
  <c r="R204" i="18"/>
  <c r="P204" i="18"/>
  <c r="X204" i="18"/>
  <c r="X996" i="18"/>
  <c r="U204" i="18"/>
  <c r="Q204" i="18"/>
  <c r="X174" i="18"/>
  <c r="X966" i="18"/>
  <c r="W174" i="18"/>
  <c r="W966" i="18"/>
  <c r="R174" i="18"/>
  <c r="S174" i="18"/>
  <c r="U174" i="18"/>
  <c r="P174" i="18"/>
  <c r="V174" i="18"/>
  <c r="Q174" i="18"/>
  <c r="O174" i="18"/>
  <c r="T174" i="18"/>
  <c r="Q614" i="17"/>
  <c r="W205" i="13"/>
  <c r="W1018" i="13"/>
  <c r="X205" i="13"/>
  <c r="X1018" i="13"/>
  <c r="S115" i="18"/>
  <c r="X115" i="18"/>
  <c r="X907" i="18"/>
  <c r="R115" i="18"/>
  <c r="W115" i="18"/>
  <c r="W907" i="18"/>
  <c r="P115" i="18"/>
  <c r="U115" i="18"/>
  <c r="T115" i="18"/>
  <c r="V115" i="18"/>
  <c r="Q115" i="18"/>
  <c r="O115" i="18"/>
  <c r="U214" i="18"/>
  <c r="S214" i="18"/>
  <c r="P214" i="18"/>
  <c r="V214" i="18"/>
  <c r="W214" i="18"/>
  <c r="W1006" i="18"/>
  <c r="X214" i="18"/>
  <c r="X1006" i="18"/>
  <c r="Q214" i="18"/>
  <c r="T214" i="18"/>
  <c r="R214" i="18"/>
  <c r="O214" i="18"/>
  <c r="S180" i="18"/>
  <c r="R180" i="18"/>
  <c r="T180" i="18"/>
  <c r="X180" i="18"/>
  <c r="X972" i="18"/>
  <c r="W180" i="18"/>
  <c r="W972" i="18"/>
  <c r="P180" i="18"/>
  <c r="Q180" i="18"/>
  <c r="U180" i="18"/>
  <c r="O180" i="18"/>
  <c r="V180" i="18"/>
  <c r="P238" i="18"/>
  <c r="Q238" i="18"/>
  <c r="O238" i="18"/>
  <c r="V238" i="18"/>
  <c r="W238" i="18"/>
  <c r="W1030" i="18"/>
  <c r="R238" i="18"/>
  <c r="S238" i="18"/>
  <c r="T238" i="18"/>
  <c r="U238" i="18"/>
  <c r="X238" i="18"/>
  <c r="X1030" i="18"/>
  <c r="T630" i="17"/>
  <c r="W762" i="14"/>
  <c r="W798" i="14"/>
  <c r="X762" i="14"/>
  <c r="X798" i="14"/>
  <c r="R630" i="17"/>
  <c r="W104" i="14"/>
  <c r="W899" i="14"/>
  <c r="X104" i="14"/>
  <c r="X899" i="14"/>
  <c r="O625" i="17"/>
  <c r="U164" i="18"/>
  <c r="P164" i="18"/>
  <c r="V164" i="18"/>
  <c r="W164" i="18"/>
  <c r="W956" i="18"/>
  <c r="Q164" i="18"/>
  <c r="O164" i="18"/>
  <c r="X164" i="18"/>
  <c r="X956" i="18"/>
  <c r="S164" i="18"/>
  <c r="R164" i="18"/>
  <c r="T164" i="18"/>
  <c r="X206" i="18"/>
  <c r="X998" i="18"/>
  <c r="Q206" i="18"/>
  <c r="O206" i="18"/>
  <c r="S206" i="18"/>
  <c r="U206" i="18"/>
  <c r="P206" i="18"/>
  <c r="V206" i="18"/>
  <c r="R206" i="18"/>
  <c r="T206" i="18"/>
  <c r="W206" i="18"/>
  <c r="W998" i="18"/>
  <c r="W100" i="18"/>
  <c r="W892" i="18"/>
  <c r="S100" i="18"/>
  <c r="U100" i="18"/>
  <c r="T100" i="18"/>
  <c r="Q100" i="18"/>
  <c r="R100" i="18"/>
  <c r="V100" i="18"/>
  <c r="O100" i="18"/>
  <c r="P100" i="18"/>
  <c r="X100" i="18"/>
  <c r="X892" i="18"/>
  <c r="M630" i="17"/>
  <c r="L630" i="17"/>
  <c r="R264" i="18"/>
  <c r="O264" i="18"/>
  <c r="Q264" i="18"/>
  <c r="P264" i="18"/>
  <c r="S264" i="18"/>
  <c r="X264" i="18"/>
  <c r="X1056" i="18"/>
  <c r="V264" i="18"/>
  <c r="U264" i="18"/>
  <c r="T264" i="18"/>
  <c r="W264" i="18"/>
  <c r="W1056" i="18"/>
  <c r="V153" i="18"/>
  <c r="S153" i="18"/>
  <c r="U153" i="18"/>
  <c r="R153" i="18"/>
  <c r="Q153" i="18"/>
  <c r="T153" i="18"/>
  <c r="W153" i="18"/>
  <c r="W945" i="18"/>
  <c r="P153" i="18"/>
  <c r="X153" i="18"/>
  <c r="X945" i="18"/>
  <c r="O153" i="18"/>
  <c r="J618" i="17"/>
  <c r="Y114" i="17"/>
  <c r="T667" i="18"/>
  <c r="T671" i="18"/>
  <c r="U667" i="18"/>
  <c r="U671" i="18"/>
  <c r="O667" i="18"/>
  <c r="O671" i="18"/>
  <c r="W667" i="18"/>
  <c r="W671" i="18"/>
  <c r="V667" i="18"/>
  <c r="V671" i="18"/>
  <c r="R667" i="18"/>
  <c r="R671" i="18"/>
  <c r="Q667" i="18"/>
  <c r="Q671" i="18"/>
  <c r="X667" i="18"/>
  <c r="X671" i="18"/>
  <c r="P667" i="18"/>
  <c r="P671" i="18"/>
  <c r="S667" i="18"/>
  <c r="S671" i="18"/>
  <c r="W159" i="13"/>
  <c r="W972" i="13"/>
  <c r="X159" i="13"/>
  <c r="X972" i="13"/>
  <c r="Q15" i="19"/>
  <c r="U15" i="19"/>
  <c r="V15" i="19"/>
  <c r="V93" i="19"/>
  <c r="R15" i="19"/>
  <c r="N15" i="19"/>
  <c r="T15" i="19"/>
  <c r="O15" i="19"/>
  <c r="S15" i="19"/>
  <c r="W15" i="19"/>
  <c r="W93" i="19"/>
  <c r="P15" i="19"/>
  <c r="J615" i="17"/>
  <c r="Y111" i="17"/>
  <c r="V614" i="17"/>
  <c r="W170" i="13"/>
  <c r="W983" i="13"/>
  <c r="X170" i="13"/>
  <c r="X983" i="13"/>
  <c r="X186" i="13"/>
  <c r="X999" i="13"/>
  <c r="W186" i="13"/>
  <c r="W999" i="13"/>
  <c r="T112" i="18"/>
  <c r="X112" i="18"/>
  <c r="X904" i="18"/>
  <c r="V112" i="18"/>
  <c r="W112" i="18"/>
  <c r="W904" i="18"/>
  <c r="O112" i="18"/>
  <c r="U112" i="18"/>
  <c r="R112" i="18"/>
  <c r="Q112" i="18"/>
  <c r="S112" i="18"/>
  <c r="P112" i="18"/>
  <c r="W207" i="14"/>
  <c r="W1002" i="14"/>
  <c r="X207" i="14"/>
  <c r="X1002" i="14"/>
  <c r="M225" i="10"/>
  <c r="I225" i="18"/>
  <c r="X128" i="13"/>
  <c r="X941" i="13"/>
  <c r="W128" i="13"/>
  <c r="W941" i="13"/>
  <c r="W104" i="13"/>
  <c r="W917" i="13"/>
  <c r="X104" i="13"/>
  <c r="X917" i="13"/>
  <c r="X171" i="13"/>
  <c r="X984" i="13"/>
  <c r="W171" i="13"/>
  <c r="W984" i="13"/>
  <c r="X109" i="14"/>
  <c r="X904" i="14"/>
  <c r="W109" i="14"/>
  <c r="W904" i="14"/>
  <c r="W220" i="13"/>
  <c r="W1033" i="13"/>
  <c r="X220" i="13"/>
  <c r="X1033" i="13"/>
  <c r="U196" i="18"/>
  <c r="X196" i="18"/>
  <c r="X988" i="18"/>
  <c r="V196" i="18"/>
  <c r="O196" i="18"/>
  <c r="Q196" i="18"/>
  <c r="R196" i="18"/>
  <c r="T196" i="18"/>
  <c r="W196" i="18"/>
  <c r="W988" i="18"/>
  <c r="S196" i="18"/>
  <c r="P196" i="18"/>
  <c r="X231" i="18"/>
  <c r="P231" i="18"/>
  <c r="Q231" i="18"/>
  <c r="O231" i="18"/>
  <c r="V231" i="18"/>
  <c r="T231" i="18"/>
  <c r="R231" i="18"/>
  <c r="S231" i="18"/>
  <c r="U231" i="18"/>
  <c r="W231" i="18"/>
  <c r="M18" i="5"/>
  <c r="I18" i="13"/>
  <c r="W215" i="14"/>
  <c r="W1010" i="14"/>
  <c r="X215" i="14"/>
  <c r="X1010" i="14"/>
  <c r="V96" i="18"/>
  <c r="U96" i="18"/>
  <c r="O96" i="18"/>
  <c r="Q96" i="18"/>
  <c r="X96" i="18"/>
  <c r="X888" i="18"/>
  <c r="S96" i="18"/>
  <c r="W96" i="18"/>
  <c r="W888" i="18"/>
  <c r="T96" i="18"/>
  <c r="R96" i="18"/>
  <c r="P96" i="18"/>
  <c r="S151" i="18"/>
  <c r="P151" i="18"/>
  <c r="W151" i="18"/>
  <c r="W943" i="18"/>
  <c r="T151" i="18"/>
  <c r="V151" i="18"/>
  <c r="U151" i="18"/>
  <c r="R151" i="18"/>
  <c r="X151" i="18"/>
  <c r="X943" i="18"/>
  <c r="Q151" i="18"/>
  <c r="O151" i="18"/>
  <c r="R163" i="18"/>
  <c r="X163" i="18"/>
  <c r="X955" i="18"/>
  <c r="O163" i="18"/>
  <c r="S163" i="18"/>
  <c r="Q163" i="18"/>
  <c r="T163" i="18"/>
  <c r="W163" i="18"/>
  <c r="W955" i="18"/>
  <c r="U163" i="18"/>
  <c r="V163" i="18"/>
  <c r="P163" i="18"/>
  <c r="X109" i="13"/>
  <c r="X922" i="13"/>
  <c r="W109" i="13"/>
  <c r="W922" i="13"/>
  <c r="X95" i="14"/>
  <c r="W95" i="14"/>
  <c r="I227" i="14"/>
  <c r="X242" i="13"/>
  <c r="X1055" i="13"/>
  <c r="W242" i="13"/>
  <c r="W1055" i="13"/>
  <c r="X233" i="14"/>
  <c r="X1028" i="14"/>
  <c r="W233" i="14"/>
  <c r="W1028" i="14"/>
  <c r="X179" i="13"/>
  <c r="X992" i="13"/>
  <c r="W179" i="13"/>
  <c r="W992" i="13"/>
  <c r="W221" i="13"/>
  <c r="W1034" i="13"/>
  <c r="X221" i="13"/>
  <c r="X1034" i="13"/>
  <c r="W217" i="14"/>
  <c r="W1012" i="14"/>
  <c r="X217" i="14"/>
  <c r="X1012" i="14"/>
  <c r="X266" i="13"/>
  <c r="X1079" i="13"/>
  <c r="W266" i="13"/>
  <c r="W1079" i="13"/>
  <c r="X265" i="14"/>
  <c r="X1060" i="14"/>
  <c r="W265" i="14"/>
  <c r="W1060" i="14"/>
  <c r="W106" i="13"/>
  <c r="W919" i="13"/>
  <c r="X106" i="13"/>
  <c r="X919" i="13"/>
  <c r="X180" i="13"/>
  <c r="X993" i="13"/>
  <c r="W180" i="13"/>
  <c r="W993" i="13"/>
  <c r="U108" i="18"/>
  <c r="P108" i="18"/>
  <c r="R108" i="18"/>
  <c r="V108" i="18"/>
  <c r="X108" i="18"/>
  <c r="X900" i="18"/>
  <c r="W108" i="18"/>
  <c r="W900" i="18"/>
  <c r="Q108" i="18"/>
  <c r="S108" i="18"/>
  <c r="O108" i="18"/>
  <c r="T108" i="18"/>
  <c r="K628" i="17"/>
  <c r="X261" i="13"/>
  <c r="X1074" i="13"/>
  <c r="W261" i="13"/>
  <c r="W1074" i="13"/>
  <c r="O154" i="18"/>
  <c r="Q154" i="18"/>
  <c r="P154" i="18"/>
  <c r="V154" i="18"/>
  <c r="X154" i="18"/>
  <c r="X946" i="18"/>
  <c r="T154" i="18"/>
  <c r="W154" i="18"/>
  <c r="W946" i="18"/>
  <c r="U154" i="18"/>
  <c r="R154" i="18"/>
  <c r="S154" i="18"/>
  <c r="W213" i="13"/>
  <c r="W1026" i="13"/>
  <c r="X213" i="13"/>
  <c r="X1026" i="13"/>
  <c r="O630" i="17"/>
  <c r="W250" i="13"/>
  <c r="W1063" i="13"/>
  <c r="X250" i="13"/>
  <c r="X1063" i="13"/>
  <c r="X238" i="14"/>
  <c r="X1033" i="14"/>
  <c r="W238" i="14"/>
  <c r="W1033" i="14"/>
  <c r="W195" i="13"/>
  <c r="W1008" i="13"/>
  <c r="X195" i="13"/>
  <c r="X1008" i="13"/>
  <c r="X225" i="13"/>
  <c r="X1038" i="13"/>
  <c r="W225" i="13"/>
  <c r="W1038" i="13"/>
  <c r="W235" i="14"/>
  <c r="W1030" i="14"/>
  <c r="X235" i="14"/>
  <c r="X1030" i="14"/>
  <c r="W99" i="14"/>
  <c r="W894" i="14"/>
  <c r="X99" i="14"/>
  <c r="X894" i="14"/>
  <c r="X124" i="13"/>
  <c r="X937" i="13"/>
  <c r="W124" i="13"/>
  <c r="W937" i="13"/>
  <c r="W267" i="13"/>
  <c r="W1080" i="13"/>
  <c r="X267" i="13"/>
  <c r="X1080" i="13"/>
  <c r="W239" i="14"/>
  <c r="W1034" i="14"/>
  <c r="X239" i="14"/>
  <c r="X1034" i="14"/>
  <c r="V252" i="18"/>
  <c r="S252" i="18"/>
  <c r="O252" i="18"/>
  <c r="W252" i="18"/>
  <c r="W1044" i="18"/>
  <c r="P252" i="18"/>
  <c r="R252" i="18"/>
  <c r="X252" i="18"/>
  <c r="X1044" i="18"/>
  <c r="U252" i="18"/>
  <c r="T252" i="18"/>
  <c r="Q252" i="18"/>
  <c r="W176" i="14"/>
  <c r="W971" i="14"/>
  <c r="X176" i="14"/>
  <c r="X971" i="14"/>
  <c r="W257" i="14"/>
  <c r="W1052" i="14"/>
  <c r="X257" i="14"/>
  <c r="X1052" i="14"/>
  <c r="W197" i="14"/>
  <c r="W992" i="14"/>
  <c r="X197" i="14"/>
  <c r="X992" i="14"/>
  <c r="J616" i="17"/>
  <c r="Y112" i="17"/>
  <c r="J405" i="14"/>
  <c r="K405" i="14"/>
  <c r="N405" i="14"/>
  <c r="O405" i="14"/>
  <c r="P405" i="14"/>
  <c r="Q405" i="14"/>
  <c r="T405" i="14"/>
  <c r="X405" i="14"/>
  <c r="M405" i="14"/>
  <c r="S405" i="14"/>
  <c r="W405" i="14"/>
  <c r="L405" i="14"/>
  <c r="V405" i="14"/>
  <c r="R405" i="14"/>
  <c r="U405" i="14"/>
  <c r="X161" i="14"/>
  <c r="X956" i="14"/>
  <c r="W161" i="14"/>
  <c r="W956" i="14"/>
  <c r="W209" i="14"/>
  <c r="W1004" i="14"/>
  <c r="X209" i="14"/>
  <c r="X1004" i="14"/>
  <c r="W198" i="18"/>
  <c r="W990" i="18"/>
  <c r="R198" i="18"/>
  <c r="T198" i="18"/>
  <c r="X198" i="18"/>
  <c r="X990" i="18"/>
  <c r="U198" i="18"/>
  <c r="S198" i="18"/>
  <c r="Q198" i="18"/>
  <c r="V198" i="18"/>
  <c r="O198" i="18"/>
  <c r="P198" i="18"/>
  <c r="X108" i="13"/>
  <c r="X921" i="13"/>
  <c r="W108" i="13"/>
  <c r="W921" i="13"/>
  <c r="P220" i="18"/>
  <c r="V220" i="18"/>
  <c r="R220" i="18"/>
  <c r="T220" i="18"/>
  <c r="Q220" i="18"/>
  <c r="U220" i="18"/>
  <c r="S220" i="18"/>
  <c r="W220" i="18"/>
  <c r="W1012" i="18"/>
  <c r="O220" i="18"/>
  <c r="X220" i="18"/>
  <c r="X1012" i="18"/>
  <c r="W121" i="14"/>
  <c r="W916" i="14"/>
  <c r="X121" i="14"/>
  <c r="X916" i="14"/>
  <c r="W204" i="13"/>
  <c r="W1017" i="13"/>
  <c r="X204" i="13"/>
  <c r="X1017" i="13"/>
  <c r="R116" i="18"/>
  <c r="V116" i="18"/>
  <c r="X116" i="18"/>
  <c r="X908" i="18"/>
  <c r="O116" i="18"/>
  <c r="W116" i="18"/>
  <c r="W908" i="18"/>
  <c r="P116" i="18"/>
  <c r="Q116" i="18"/>
  <c r="S116" i="18"/>
  <c r="U116" i="18"/>
  <c r="T116" i="18"/>
  <c r="Q233" i="18"/>
  <c r="P233" i="18"/>
  <c r="W233" i="18"/>
  <c r="W1025" i="18"/>
  <c r="U233" i="18"/>
  <c r="T233" i="18"/>
  <c r="R233" i="18"/>
  <c r="V233" i="18"/>
  <c r="O233" i="18"/>
  <c r="X233" i="18"/>
  <c r="X1025" i="18"/>
  <c r="S233" i="18"/>
  <c r="X211" i="13"/>
  <c r="X1024" i="13"/>
  <c r="W211" i="13"/>
  <c r="W1024" i="13"/>
  <c r="U167" i="18"/>
  <c r="W167" i="18"/>
  <c r="W959" i="18"/>
  <c r="R167" i="18"/>
  <c r="X167" i="18"/>
  <c r="X959" i="18"/>
  <c r="S167" i="18"/>
  <c r="V167" i="18"/>
  <c r="T167" i="18"/>
  <c r="Q167" i="18"/>
  <c r="O167" i="18"/>
  <c r="P167" i="18"/>
  <c r="J134" i="6"/>
  <c r="I132" i="14"/>
  <c r="M132" i="6"/>
  <c r="X105" i="13"/>
  <c r="X918" i="13"/>
  <c r="W105" i="13"/>
  <c r="W918" i="13"/>
  <c r="S201" i="18"/>
  <c r="T201" i="18"/>
  <c r="W201" i="18"/>
  <c r="W993" i="18"/>
  <c r="Q201" i="18"/>
  <c r="P201" i="18"/>
  <c r="V201" i="18"/>
  <c r="O201" i="18"/>
  <c r="X201" i="18"/>
  <c r="X993" i="18"/>
  <c r="R201" i="18"/>
  <c r="U201" i="18"/>
  <c r="W157" i="18"/>
  <c r="W949" i="18"/>
  <c r="U157" i="18"/>
  <c r="O157" i="18"/>
  <c r="V157" i="18"/>
  <c r="X157" i="18"/>
  <c r="X949" i="18"/>
  <c r="T157" i="18"/>
  <c r="P157" i="18"/>
  <c r="S157" i="18"/>
  <c r="R157" i="18"/>
  <c r="Q157" i="18"/>
  <c r="Q246" i="18"/>
  <c r="P246" i="18"/>
  <c r="X246" i="18"/>
  <c r="X1038" i="18"/>
  <c r="S246" i="18"/>
  <c r="W246" i="18"/>
  <c r="W1038" i="18"/>
  <c r="T246" i="18"/>
  <c r="V246" i="18"/>
  <c r="R246" i="18"/>
  <c r="U246" i="18"/>
  <c r="O246" i="18"/>
  <c r="X195" i="18"/>
  <c r="X987" i="18"/>
  <c r="Q195" i="18"/>
  <c r="T195" i="18"/>
  <c r="V195" i="18"/>
  <c r="P195" i="18"/>
  <c r="R195" i="18"/>
  <c r="W195" i="18"/>
  <c r="W987" i="18"/>
  <c r="S195" i="18"/>
  <c r="U195" i="18"/>
  <c r="O195" i="18"/>
  <c r="K630" i="17"/>
  <c r="T628" i="17"/>
  <c r="L614" i="17"/>
  <c r="R625" i="17"/>
  <c r="K614" i="17"/>
  <c r="X463" i="13"/>
  <c r="X498" i="13"/>
  <c r="W463" i="13"/>
  <c r="W498" i="13"/>
  <c r="V241" i="18"/>
  <c r="U241" i="18"/>
  <c r="O241" i="18"/>
  <c r="R241" i="18"/>
  <c r="Q241" i="18"/>
  <c r="T241" i="18"/>
  <c r="X241" i="18"/>
  <c r="X1033" i="18"/>
  <c r="P241" i="18"/>
  <c r="S241" i="18"/>
  <c r="W241" i="18"/>
  <c r="W1033" i="18"/>
  <c r="W115" i="13"/>
  <c r="W928" i="13"/>
  <c r="X115" i="13"/>
  <c r="X928" i="13"/>
  <c r="P120" i="18"/>
  <c r="W120" i="18"/>
  <c r="W912" i="18"/>
  <c r="U120" i="18"/>
  <c r="R120" i="18"/>
  <c r="Q120" i="18"/>
  <c r="V120" i="18"/>
  <c r="T120" i="18"/>
  <c r="X120" i="18"/>
  <c r="X912" i="18"/>
  <c r="O120" i="18"/>
  <c r="S120" i="18"/>
  <c r="T194" i="18"/>
  <c r="X194" i="18"/>
  <c r="X986" i="18"/>
  <c r="U194" i="18"/>
  <c r="V194" i="18"/>
  <c r="W194" i="18"/>
  <c r="W986" i="18"/>
  <c r="Q194" i="18"/>
  <c r="S194" i="18"/>
  <c r="R194" i="18"/>
  <c r="P194" i="18"/>
  <c r="O194" i="18"/>
  <c r="O232" i="18"/>
  <c r="U232" i="18"/>
  <c r="T232" i="18"/>
  <c r="Q232" i="18"/>
  <c r="V232" i="18"/>
  <c r="X232" i="18"/>
  <c r="X1024" i="18"/>
  <c r="P232" i="18"/>
  <c r="R232" i="18"/>
  <c r="W232" i="18"/>
  <c r="W1024" i="18"/>
  <c r="S232" i="18"/>
  <c r="W213" i="18"/>
  <c r="W1005" i="18"/>
  <c r="P213" i="18"/>
  <c r="X213" i="18"/>
  <c r="X1005" i="18"/>
  <c r="V213" i="18"/>
  <c r="S213" i="18"/>
  <c r="R213" i="18"/>
  <c r="Q213" i="18"/>
  <c r="O213" i="18"/>
  <c r="T213" i="18"/>
  <c r="U213" i="18"/>
  <c r="Y110" i="17"/>
  <c r="J614" i="17"/>
  <c r="W219" i="18"/>
  <c r="W1011" i="18"/>
  <c r="R219" i="18"/>
  <c r="X219" i="18"/>
  <c r="X1011" i="18"/>
  <c r="O219" i="18"/>
  <c r="P219" i="18"/>
  <c r="S219" i="18"/>
  <c r="Q219" i="18"/>
  <c r="V219" i="18"/>
  <c r="U219" i="18"/>
  <c r="T219" i="18"/>
  <c r="M614" i="17"/>
  <c r="Y405" i="18"/>
  <c r="W111" i="14"/>
  <c r="W906" i="14"/>
  <c r="X111" i="14"/>
  <c r="X906" i="14"/>
  <c r="Q123" i="18"/>
  <c r="P123" i="18"/>
  <c r="W123" i="18"/>
  <c r="W915" i="18"/>
  <c r="U123" i="18"/>
  <c r="O123" i="18"/>
  <c r="R123" i="18"/>
  <c r="V123" i="18"/>
  <c r="X123" i="18"/>
  <c r="X915" i="18"/>
  <c r="T123" i="18"/>
  <c r="S123" i="18"/>
  <c r="Y457" i="17"/>
  <c r="X691" i="13"/>
  <c r="X726" i="13"/>
  <c r="W691" i="13"/>
  <c r="W726" i="13"/>
  <c r="W259" i="13"/>
  <c r="W1072" i="13"/>
  <c r="X259" i="13"/>
  <c r="X1072" i="13"/>
  <c r="X165" i="14"/>
  <c r="X960" i="14"/>
  <c r="W165" i="14"/>
  <c r="W960" i="14"/>
  <c r="I276" i="13"/>
  <c r="M276" i="5"/>
  <c r="X268" i="13"/>
  <c r="X1081" i="13"/>
  <c r="W268" i="13"/>
  <c r="W1081" i="13"/>
  <c r="W237" i="13"/>
  <c r="W1050" i="13"/>
  <c r="X237" i="13"/>
  <c r="X1050" i="13"/>
  <c r="W105" i="14"/>
  <c r="W900" i="14"/>
  <c r="X105" i="14"/>
  <c r="X900" i="14"/>
  <c r="X251" i="14"/>
  <c r="X1046" i="14"/>
  <c r="W251" i="14"/>
  <c r="W1046" i="14"/>
  <c r="Q140" i="14"/>
  <c r="P140" i="14"/>
  <c r="U140" i="14"/>
  <c r="T140" i="14"/>
  <c r="W140" i="14"/>
  <c r="V140" i="14"/>
  <c r="J140" i="14"/>
  <c r="R140" i="14"/>
  <c r="O140" i="14"/>
  <c r="S140" i="14"/>
  <c r="M140" i="14"/>
  <c r="X140" i="14"/>
  <c r="N140" i="14"/>
  <c r="L140" i="14"/>
  <c r="K140" i="14"/>
  <c r="X140" i="18"/>
  <c r="X932" i="18"/>
  <c r="M932" i="18"/>
  <c r="Q140" i="18"/>
  <c r="Q932" i="18"/>
  <c r="U140" i="18"/>
  <c r="U932" i="18"/>
  <c r="J932" i="18"/>
  <c r="O140" i="18"/>
  <c r="O932" i="18"/>
  <c r="K932" i="18"/>
  <c r="V140" i="18"/>
  <c r="V932" i="18"/>
  <c r="L932" i="18"/>
  <c r="P140" i="18"/>
  <c r="P932" i="18"/>
  <c r="N932" i="18"/>
  <c r="W140" i="18"/>
  <c r="W932" i="18"/>
  <c r="T140" i="18"/>
  <c r="T932" i="18"/>
  <c r="R140" i="18"/>
  <c r="R932" i="18"/>
  <c r="S140" i="18"/>
  <c r="S932" i="18"/>
  <c r="V207" i="18"/>
  <c r="U207" i="18"/>
  <c r="P207" i="18"/>
  <c r="W207" i="18"/>
  <c r="W999" i="18"/>
  <c r="O207" i="18"/>
  <c r="X207" i="18"/>
  <c r="X999" i="18"/>
  <c r="T207" i="18"/>
  <c r="Q207" i="18"/>
  <c r="R207" i="18"/>
  <c r="S207" i="18"/>
  <c r="U628" i="17"/>
  <c r="W413" i="14"/>
  <c r="W449" i="14"/>
  <c r="X413" i="14"/>
  <c r="X449" i="14"/>
  <c r="W128" i="14"/>
  <c r="W923" i="14"/>
  <c r="X128" i="14"/>
  <c r="X923" i="14"/>
  <c r="W167" i="14"/>
  <c r="W962" i="14"/>
  <c r="X167" i="14"/>
  <c r="X962" i="14"/>
  <c r="W266" i="14"/>
  <c r="W1061" i="14"/>
  <c r="X266" i="14"/>
  <c r="X1061" i="14"/>
  <c r="L625" i="17"/>
  <c r="S614" i="17"/>
  <c r="X122" i="13"/>
  <c r="X935" i="13"/>
  <c r="W122" i="13"/>
  <c r="W935" i="13"/>
  <c r="W191" i="14"/>
  <c r="W986" i="14"/>
  <c r="X191" i="14"/>
  <c r="X986" i="14"/>
  <c r="X285" i="13"/>
  <c r="X289" i="13"/>
  <c r="W285" i="13"/>
  <c r="W289" i="13"/>
  <c r="X102" i="14"/>
  <c r="X897" i="14"/>
  <c r="W102" i="14"/>
  <c r="W897" i="14"/>
  <c r="W115" i="14"/>
  <c r="W910" i="14"/>
  <c r="X115" i="14"/>
  <c r="X910" i="14"/>
  <c r="X166" i="13"/>
  <c r="X979" i="13"/>
  <c r="W166" i="13"/>
  <c r="W979" i="13"/>
  <c r="X103" i="13"/>
  <c r="X916" i="13"/>
  <c r="W103" i="13"/>
  <c r="W916" i="13"/>
  <c r="X175" i="14"/>
  <c r="X970" i="14"/>
  <c r="W175" i="14"/>
  <c r="W970" i="14"/>
  <c r="R98" i="18"/>
  <c r="Q98" i="18"/>
  <c r="X98" i="18"/>
  <c r="X890" i="18"/>
  <c r="O98" i="18"/>
  <c r="W98" i="18"/>
  <c r="W890" i="18"/>
  <c r="T98" i="18"/>
  <c r="P98" i="18"/>
  <c r="S98" i="18"/>
  <c r="U98" i="18"/>
  <c r="V98" i="18"/>
  <c r="P625" i="17"/>
  <c r="W759" i="18"/>
  <c r="W795" i="18"/>
  <c r="S759" i="18"/>
  <c r="T759" i="18"/>
  <c r="U759" i="18"/>
  <c r="Q759" i="18"/>
  <c r="Q795" i="18"/>
  <c r="P759" i="18"/>
  <c r="X759" i="18"/>
  <c r="X795" i="18"/>
  <c r="R759" i="18"/>
  <c r="V759" i="18"/>
  <c r="O759" i="18"/>
  <c r="W120" i="13"/>
  <c r="W933" i="13"/>
  <c r="X120" i="13"/>
  <c r="X933" i="13"/>
  <c r="W637" i="13"/>
  <c r="W673" i="13"/>
  <c r="X637" i="13"/>
  <c r="X673" i="13"/>
  <c r="W255" i="13"/>
  <c r="W1068" i="13"/>
  <c r="X255" i="13"/>
  <c r="X1068" i="13"/>
  <c r="W263" i="13"/>
  <c r="W1076" i="13"/>
  <c r="X263" i="13"/>
  <c r="X1076" i="13"/>
  <c r="W97" i="14"/>
  <c r="W892" i="14"/>
  <c r="X97" i="14"/>
  <c r="X892" i="14"/>
  <c r="W210" i="14"/>
  <c r="W1005" i="14"/>
  <c r="X210" i="14"/>
  <c r="X1005" i="14"/>
  <c r="X242" i="14"/>
  <c r="X1037" i="14"/>
  <c r="W242" i="14"/>
  <c r="W1037" i="14"/>
  <c r="X194" i="14"/>
  <c r="X989" i="14"/>
  <c r="W194" i="14"/>
  <c r="W989" i="14"/>
  <c r="X224" i="13"/>
  <c r="X1037" i="13"/>
  <c r="W224" i="13"/>
  <c r="W1037" i="13"/>
  <c r="X259" i="14"/>
  <c r="X1054" i="14"/>
  <c r="W259" i="14"/>
  <c r="W1054" i="14"/>
  <c r="Q105" i="18"/>
  <c r="U105" i="18"/>
  <c r="S105" i="18"/>
  <c r="V105" i="18"/>
  <c r="W105" i="18"/>
  <c r="W897" i="18"/>
  <c r="O105" i="18"/>
  <c r="X105" i="18"/>
  <c r="X897" i="18"/>
  <c r="P105" i="18"/>
  <c r="R105" i="18"/>
  <c r="T105" i="18"/>
  <c r="R178" i="18"/>
  <c r="O178" i="18"/>
  <c r="U178" i="18"/>
  <c r="T178" i="18"/>
  <c r="P178" i="18"/>
  <c r="S178" i="18"/>
  <c r="X178" i="18"/>
  <c r="X970" i="18"/>
  <c r="W178" i="18"/>
  <c r="W970" i="18"/>
  <c r="V178" i="18"/>
  <c r="Q178" i="18"/>
  <c r="W176" i="18"/>
  <c r="W968" i="18"/>
  <c r="R176" i="18"/>
  <c r="V176" i="18"/>
  <c r="S176" i="18"/>
  <c r="X176" i="18"/>
  <c r="X968" i="18"/>
  <c r="O176" i="18"/>
  <c r="U176" i="18"/>
  <c r="Q176" i="18"/>
  <c r="P176" i="18"/>
  <c r="T176" i="18"/>
  <c r="Y462" i="17"/>
  <c r="X244" i="14"/>
  <c r="X1039" i="14"/>
  <c r="W244" i="14"/>
  <c r="W1039" i="14"/>
  <c r="X360" i="14"/>
  <c r="X397" i="14"/>
  <c r="W360" i="14"/>
  <c r="W397" i="14"/>
  <c r="W245" i="18"/>
  <c r="W1037" i="18"/>
  <c r="T245" i="18"/>
  <c r="U245" i="18"/>
  <c r="O245" i="18"/>
  <c r="R245" i="18"/>
  <c r="P245" i="18"/>
  <c r="Q245" i="18"/>
  <c r="S245" i="18"/>
  <c r="V245" i="18"/>
  <c r="X245" i="18"/>
  <c r="X1037" i="18"/>
  <c r="R169" i="18"/>
  <c r="T169" i="18"/>
  <c r="X169" i="18"/>
  <c r="X961" i="18"/>
  <c r="Q169" i="18"/>
  <c r="V169" i="18"/>
  <c r="S169" i="18"/>
  <c r="W169" i="18"/>
  <c r="W961" i="18"/>
  <c r="O169" i="18"/>
  <c r="P169" i="18"/>
  <c r="U169" i="18"/>
  <c r="X253" i="13"/>
  <c r="X1066" i="13"/>
  <c r="W253" i="13"/>
  <c r="W1066" i="13"/>
  <c r="X177" i="13"/>
  <c r="X990" i="13"/>
  <c r="W177" i="13"/>
  <c r="W990" i="13"/>
  <c r="T209" i="18"/>
  <c r="V209" i="18"/>
  <c r="X209" i="18"/>
  <c r="X1001" i="18"/>
  <c r="U209" i="18"/>
  <c r="P209" i="18"/>
  <c r="R209" i="18"/>
  <c r="Q209" i="18"/>
  <c r="O209" i="18"/>
  <c r="W209" i="18"/>
  <c r="W1001" i="18"/>
  <c r="S209" i="18"/>
  <c r="P263" i="18"/>
  <c r="U263" i="18"/>
  <c r="W263" i="18"/>
  <c r="W1055" i="18"/>
  <c r="V263" i="18"/>
  <c r="R263" i="18"/>
  <c r="S263" i="18"/>
  <c r="O263" i="18"/>
  <c r="T263" i="18"/>
  <c r="X263" i="18"/>
  <c r="X1055" i="18"/>
  <c r="Q263" i="18"/>
  <c r="X495" i="18"/>
  <c r="X531" i="18"/>
  <c r="W495" i="18"/>
  <c r="W531" i="18"/>
  <c r="P495" i="18"/>
  <c r="Q495" i="18"/>
  <c r="U495" i="18"/>
  <c r="S495" i="18"/>
  <c r="S531" i="18"/>
  <c r="V495" i="18"/>
  <c r="T495" i="18"/>
  <c r="O495" i="18"/>
  <c r="R495" i="18"/>
  <c r="M144" i="6"/>
  <c r="U630" i="17"/>
  <c r="V628" i="17"/>
  <c r="X556" i="13"/>
  <c r="X560" i="13"/>
  <c r="W556" i="13"/>
  <c r="W560" i="13"/>
  <c r="X258" i="14"/>
  <c r="X1053" i="14"/>
  <c r="W258" i="14"/>
  <c r="W1053" i="14"/>
  <c r="X119" i="14"/>
  <c r="X914" i="14"/>
  <c r="W119" i="14"/>
  <c r="W914" i="14"/>
  <c r="Q243" i="18"/>
  <c r="O243" i="18"/>
  <c r="U243" i="18"/>
  <c r="P243" i="18"/>
  <c r="T243" i="18"/>
  <c r="V243" i="18"/>
  <c r="X243" i="18"/>
  <c r="X1035" i="18"/>
  <c r="R243" i="18"/>
  <c r="S243" i="18"/>
  <c r="W243" i="18"/>
  <c r="W1035" i="18"/>
  <c r="W264" i="14"/>
  <c r="W1059" i="14"/>
  <c r="X264" i="14"/>
  <c r="X1059" i="14"/>
  <c r="W232" i="14"/>
  <c r="X232" i="14"/>
  <c r="R216" i="18"/>
  <c r="O216" i="18"/>
  <c r="W216" i="18"/>
  <c r="W1008" i="18"/>
  <c r="Q216" i="18"/>
  <c r="X216" i="18"/>
  <c r="X1008" i="18"/>
  <c r="T216" i="18"/>
  <c r="U216" i="18"/>
  <c r="V216" i="18"/>
  <c r="S216" i="18"/>
  <c r="P216" i="18"/>
  <c r="T254" i="18"/>
  <c r="R254" i="18"/>
  <c r="W254" i="18"/>
  <c r="W1046" i="18"/>
  <c r="V254" i="18"/>
  <c r="S254" i="18"/>
  <c r="X254" i="18"/>
  <c r="X1046" i="18"/>
  <c r="P254" i="18"/>
  <c r="U254" i="18"/>
  <c r="O254" i="18"/>
  <c r="Q254" i="18"/>
  <c r="R236" i="18"/>
  <c r="P236" i="18"/>
  <c r="X236" i="18"/>
  <c r="X1028" i="18"/>
  <c r="U236" i="18"/>
  <c r="Q236" i="18"/>
  <c r="S236" i="18"/>
  <c r="O236" i="18"/>
  <c r="V236" i="18"/>
  <c r="W236" i="18"/>
  <c r="W1028" i="18"/>
  <c r="T236" i="18"/>
  <c r="W169" i="13"/>
  <c r="W982" i="13"/>
  <c r="X169" i="13"/>
  <c r="X982" i="13"/>
  <c r="X181" i="13"/>
  <c r="X994" i="13"/>
  <c r="W181" i="13"/>
  <c r="W994" i="13"/>
  <c r="W218" i="13"/>
  <c r="W1031" i="13"/>
  <c r="X218" i="13"/>
  <c r="X1031" i="13"/>
  <c r="V114" i="18"/>
  <c r="T114" i="18"/>
  <c r="X114" i="18"/>
  <c r="X906" i="18"/>
  <c r="U114" i="18"/>
  <c r="W114" i="18"/>
  <c r="W906" i="18"/>
  <c r="Q114" i="18"/>
  <c r="S114" i="18"/>
  <c r="O114" i="18"/>
  <c r="R114" i="18"/>
  <c r="P114" i="18"/>
  <c r="U244" i="18"/>
  <c r="P244" i="18"/>
  <c r="V244" i="18"/>
  <c r="W244" i="18"/>
  <c r="W1036" i="18"/>
  <c r="Q244" i="18"/>
  <c r="S244" i="18"/>
  <c r="O244" i="18"/>
  <c r="X244" i="18"/>
  <c r="X1036" i="18"/>
  <c r="R244" i="18"/>
  <c r="T244" i="18"/>
  <c r="W236" i="13"/>
  <c r="W1049" i="13"/>
  <c r="X236" i="13"/>
  <c r="X1049" i="13"/>
  <c r="X192" i="14"/>
  <c r="X987" i="14"/>
  <c r="W192" i="14"/>
  <c r="W987" i="14"/>
  <c r="O192" i="18"/>
  <c r="V192" i="18"/>
  <c r="R192" i="18"/>
  <c r="P192" i="18"/>
  <c r="U192" i="18"/>
  <c r="X192" i="18"/>
  <c r="X984" i="18"/>
  <c r="Q192" i="18"/>
  <c r="S192" i="18"/>
  <c r="T192" i="18"/>
  <c r="W192" i="18"/>
  <c r="W984" i="18"/>
  <c r="X98" i="14"/>
  <c r="X893" i="14"/>
  <c r="W98" i="14"/>
  <c r="W893" i="14"/>
  <c r="X252" i="14"/>
  <c r="X1047" i="14"/>
  <c r="W252" i="14"/>
  <c r="W1047" i="14"/>
  <c r="X234" i="14"/>
  <c r="X1029" i="14"/>
  <c r="W234" i="14"/>
  <c r="W1029" i="14"/>
  <c r="W255" i="14"/>
  <c r="W1050" i="14"/>
  <c r="X255" i="14"/>
  <c r="X1050" i="14"/>
  <c r="W204" i="14"/>
  <c r="W999" i="14"/>
  <c r="X204" i="14"/>
  <c r="X999" i="14"/>
  <c r="P139" i="18"/>
  <c r="Q139" i="18"/>
  <c r="R139" i="18"/>
  <c r="T139" i="18"/>
  <c r="U139" i="18"/>
  <c r="S139" i="18"/>
  <c r="X139" i="18"/>
  <c r="O139" i="18"/>
  <c r="W139" i="18"/>
  <c r="V139" i="18"/>
  <c r="L133" i="10"/>
  <c r="I659" i="18"/>
  <c r="W178" i="13"/>
  <c r="W991" i="13"/>
  <c r="X178" i="13"/>
  <c r="X991" i="13"/>
  <c r="W201" i="14"/>
  <c r="W996" i="14"/>
  <c r="X201" i="14"/>
  <c r="X996" i="14"/>
  <c r="W678" i="14"/>
  <c r="W714" i="14"/>
  <c r="X678" i="14"/>
  <c r="X714" i="14"/>
  <c r="X102" i="13"/>
  <c r="X915" i="13"/>
  <c r="W102" i="13"/>
  <c r="W915" i="13"/>
  <c r="W107" i="13"/>
  <c r="W920" i="13"/>
  <c r="X107" i="13"/>
  <c r="X920" i="13"/>
  <c r="X119" i="13"/>
  <c r="X932" i="13"/>
  <c r="W119" i="13"/>
  <c r="W932" i="13"/>
  <c r="X240" i="13"/>
  <c r="X1053" i="13"/>
  <c r="W240" i="13"/>
  <c r="W1053" i="13"/>
  <c r="X272" i="13"/>
  <c r="X1085" i="13"/>
  <c r="W272" i="13"/>
  <c r="W1085" i="13"/>
  <c r="X124" i="14"/>
  <c r="X919" i="14"/>
  <c r="W124" i="14"/>
  <c r="W919" i="14"/>
  <c r="W15" i="14"/>
  <c r="W810" i="14"/>
  <c r="X15" i="14"/>
  <c r="X810" i="14"/>
  <c r="W197" i="13"/>
  <c r="W1010" i="13"/>
  <c r="X197" i="13"/>
  <c r="X1010" i="13"/>
  <c r="W206" i="14"/>
  <c r="W1001" i="14"/>
  <c r="X206" i="14"/>
  <c r="X1001" i="14"/>
  <c r="W249" i="14"/>
  <c r="W1044" i="14"/>
  <c r="X249" i="14"/>
  <c r="X1044" i="14"/>
  <c r="S104" i="18"/>
  <c r="R104" i="18"/>
  <c r="P104" i="18"/>
  <c r="X104" i="18"/>
  <c r="X896" i="18"/>
  <c r="W104" i="18"/>
  <c r="W896" i="18"/>
  <c r="T104" i="18"/>
  <c r="U104" i="18"/>
  <c r="Q104" i="18"/>
  <c r="V104" i="18"/>
  <c r="O104" i="18"/>
  <c r="W126" i="14"/>
  <c r="W921" i="14"/>
  <c r="X126" i="14"/>
  <c r="X921" i="14"/>
  <c r="X261" i="14"/>
  <c r="X1056" i="14"/>
  <c r="W261" i="14"/>
  <c r="W1056" i="14"/>
  <c r="W229" i="13"/>
  <c r="W1042" i="13"/>
  <c r="X229" i="13"/>
  <c r="X1042" i="13"/>
  <c r="X245" i="14"/>
  <c r="X1040" i="14"/>
  <c r="W245" i="14"/>
  <c r="W1040" i="14"/>
  <c r="W202" i="13"/>
  <c r="W1015" i="13"/>
  <c r="X202" i="13"/>
  <c r="X1015" i="13"/>
  <c r="W247" i="13"/>
  <c r="W1060" i="13"/>
  <c r="X247" i="13"/>
  <c r="X1060" i="13"/>
  <c r="W241" i="14"/>
  <c r="W1036" i="14"/>
  <c r="X241" i="14"/>
  <c r="X1036" i="14"/>
  <c r="X106" i="14"/>
  <c r="X901" i="14"/>
  <c r="W106" i="14"/>
  <c r="W901" i="14"/>
  <c r="X246" i="13"/>
  <c r="X1059" i="13"/>
  <c r="W246" i="13"/>
  <c r="W1059" i="13"/>
  <c r="W148" i="14"/>
  <c r="X148" i="14"/>
  <c r="W150" i="18"/>
  <c r="W942" i="18"/>
  <c r="U150" i="18"/>
  <c r="O150" i="18"/>
  <c r="Q150" i="18"/>
  <c r="T150" i="18"/>
  <c r="P150" i="18"/>
  <c r="V150" i="18"/>
  <c r="R150" i="18"/>
  <c r="X150" i="18"/>
  <c r="X942" i="18"/>
  <c r="S150" i="18"/>
  <c r="S630" i="17"/>
  <c r="J625" i="17"/>
  <c r="Y121" i="17"/>
  <c r="X170" i="14"/>
  <c r="X965" i="14"/>
  <c r="W170" i="14"/>
  <c r="W965" i="14"/>
  <c r="W175" i="18"/>
  <c r="W967" i="18"/>
  <c r="V175" i="18"/>
  <c r="T175" i="18"/>
  <c r="R175" i="18"/>
  <c r="O175" i="18"/>
  <c r="P175" i="18"/>
  <c r="Q175" i="18"/>
  <c r="U175" i="18"/>
  <c r="X175" i="18"/>
  <c r="X967" i="18"/>
  <c r="S175" i="18"/>
  <c r="X193" i="13"/>
  <c r="X1006" i="13"/>
  <c r="W193" i="13"/>
  <c r="W1006" i="13"/>
  <c r="W99" i="13"/>
  <c r="W912" i="13"/>
  <c r="X99" i="13"/>
  <c r="X912" i="13"/>
  <c r="X497" i="14"/>
  <c r="X533" i="14"/>
  <c r="W497" i="14"/>
  <c r="W533" i="14"/>
  <c r="X155" i="13"/>
  <c r="X968" i="13"/>
  <c r="W155" i="13"/>
  <c r="W968" i="13"/>
  <c r="X214" i="13"/>
  <c r="X1027" i="13"/>
  <c r="W214" i="13"/>
  <c r="W1027" i="13"/>
  <c r="U625" i="17"/>
  <c r="X412" i="13"/>
  <c r="X416" i="13"/>
  <c r="W412" i="13"/>
  <c r="W416" i="13"/>
  <c r="W200" i="14"/>
  <c r="W995" i="14"/>
  <c r="X200" i="14"/>
  <c r="X995" i="14"/>
  <c r="X141" i="18"/>
  <c r="X933" i="18"/>
  <c r="M933" i="18"/>
  <c r="Q141" i="18"/>
  <c r="Q933" i="18"/>
  <c r="U141" i="18"/>
  <c r="U933" i="18"/>
  <c r="J933" i="18"/>
  <c r="O141" i="18"/>
  <c r="O933" i="18"/>
  <c r="K933" i="18"/>
  <c r="V141" i="18"/>
  <c r="V933" i="18"/>
  <c r="L933" i="18"/>
  <c r="R141" i="18"/>
  <c r="R933" i="18"/>
  <c r="S141" i="18"/>
  <c r="S933" i="18"/>
  <c r="T141" i="18"/>
  <c r="T933" i="18"/>
  <c r="N933" i="18"/>
  <c r="P141" i="18"/>
  <c r="P933" i="18"/>
  <c r="W141" i="18"/>
  <c r="W933" i="18"/>
  <c r="W208" i="13"/>
  <c r="W1021" i="13"/>
  <c r="X208" i="13"/>
  <c r="X1021" i="13"/>
  <c r="X111" i="13"/>
  <c r="X924" i="13"/>
  <c r="W111" i="13"/>
  <c r="W924" i="13"/>
  <c r="X251" i="18"/>
  <c r="X1043" i="18"/>
  <c r="R251" i="18"/>
  <c r="O251" i="18"/>
  <c r="W251" i="18"/>
  <c r="W1043" i="18"/>
  <c r="T251" i="18"/>
  <c r="P251" i="18"/>
  <c r="Q251" i="18"/>
  <c r="S251" i="18"/>
  <c r="V251" i="18"/>
  <c r="U251" i="18"/>
  <c r="M183" i="10"/>
  <c r="I183" i="18"/>
  <c r="S249" i="18"/>
  <c r="R249" i="18"/>
  <c r="T249" i="18"/>
  <c r="Q249" i="18"/>
  <c r="X249" i="18"/>
  <c r="X1041" i="18"/>
  <c r="O249" i="18"/>
  <c r="P249" i="18"/>
  <c r="U249" i="18"/>
  <c r="V249" i="18"/>
  <c r="W249" i="18"/>
  <c r="W1041" i="18"/>
  <c r="X683" i="13"/>
  <c r="X687" i="13"/>
  <c r="W683" i="13"/>
  <c r="W687" i="13"/>
  <c r="W235" i="18"/>
  <c r="W1027" i="18"/>
  <c r="R235" i="18"/>
  <c r="Q235" i="18"/>
  <c r="O235" i="18"/>
  <c r="V235" i="18"/>
  <c r="T235" i="18"/>
  <c r="U235" i="18"/>
  <c r="P235" i="18"/>
  <c r="X235" i="18"/>
  <c r="X1027" i="18"/>
  <c r="S235" i="18"/>
  <c r="I184" i="14"/>
  <c r="M184" i="6"/>
  <c r="X257" i="13"/>
  <c r="X1070" i="13"/>
  <c r="W257" i="13"/>
  <c r="W1070" i="13"/>
  <c r="S148" i="18"/>
  <c r="R148" i="18"/>
  <c r="T148" i="18"/>
  <c r="Q148" i="18"/>
  <c r="V148" i="18"/>
  <c r="W148" i="18"/>
  <c r="W940" i="18"/>
  <c r="O148" i="18"/>
  <c r="P148" i="18"/>
  <c r="U148" i="18"/>
  <c r="X148" i="18"/>
  <c r="X940" i="18"/>
  <c r="S172" i="18"/>
  <c r="O172" i="18"/>
  <c r="R172" i="18"/>
  <c r="Q172" i="18"/>
  <c r="V172" i="18"/>
  <c r="W172" i="18"/>
  <c r="W964" i="18"/>
  <c r="U172" i="18"/>
  <c r="X172" i="18"/>
  <c r="X964" i="18"/>
  <c r="T172" i="18"/>
  <c r="P172" i="18"/>
  <c r="Q203" i="18"/>
  <c r="T203" i="18"/>
  <c r="U203" i="18"/>
  <c r="P203" i="18"/>
  <c r="V203" i="18"/>
  <c r="R203" i="18"/>
  <c r="S203" i="18"/>
  <c r="W203" i="18"/>
  <c r="W995" i="18"/>
  <c r="O203" i="18"/>
  <c r="X203" i="18"/>
  <c r="X995" i="18"/>
  <c r="J630" i="17"/>
  <c r="Y126" i="17"/>
  <c r="S179" i="18"/>
  <c r="T179" i="18"/>
  <c r="V179" i="18"/>
  <c r="R179" i="18"/>
  <c r="W179" i="18"/>
  <c r="W971" i="18"/>
  <c r="U179" i="18"/>
  <c r="X179" i="18"/>
  <c r="X971" i="18"/>
  <c r="O179" i="18"/>
  <c r="Q179" i="18"/>
  <c r="P179" i="18"/>
  <c r="W96" i="14"/>
  <c r="W891" i="14"/>
  <c r="X96" i="14"/>
  <c r="X891" i="14"/>
  <c r="X265" i="13"/>
  <c r="X1078" i="13"/>
  <c r="W265" i="13"/>
  <c r="W1078" i="13"/>
  <c r="X178" i="14"/>
  <c r="X973" i="14"/>
  <c r="W178" i="14"/>
  <c r="W973" i="14"/>
  <c r="X107" i="18"/>
  <c r="X899" i="18"/>
  <c r="T107" i="18"/>
  <c r="W107" i="18"/>
  <c r="W899" i="18"/>
  <c r="P107" i="18"/>
  <c r="U107" i="18"/>
  <c r="V107" i="18"/>
  <c r="Q107" i="18"/>
  <c r="O107" i="18"/>
  <c r="S107" i="18"/>
  <c r="R107" i="18"/>
  <c r="Q630" i="17"/>
  <c r="X128" i="18"/>
  <c r="X920" i="18"/>
  <c r="P128" i="18"/>
  <c r="W128" i="18"/>
  <c r="W920" i="18"/>
  <c r="O128" i="18"/>
  <c r="S128" i="18"/>
  <c r="Q128" i="18"/>
  <c r="V128" i="18"/>
  <c r="R128" i="18"/>
  <c r="U128" i="18"/>
  <c r="T128" i="18"/>
  <c r="N614" i="17"/>
  <c r="X215" i="13"/>
  <c r="X1028" i="13"/>
  <c r="W215" i="13"/>
  <c r="W1028" i="13"/>
  <c r="W168" i="14"/>
  <c r="W963" i="14"/>
  <c r="X168" i="14"/>
  <c r="X963" i="14"/>
  <c r="O99" i="18"/>
  <c r="V99" i="18"/>
  <c r="X99" i="18"/>
  <c r="X891" i="18"/>
  <c r="W99" i="18"/>
  <c r="W891" i="18"/>
  <c r="S99" i="18"/>
  <c r="U99" i="18"/>
  <c r="T99" i="18"/>
  <c r="Q99" i="18"/>
  <c r="P99" i="18"/>
  <c r="R99" i="18"/>
  <c r="X173" i="13"/>
  <c r="X986" i="13"/>
  <c r="W173" i="13"/>
  <c r="W986" i="13"/>
  <c r="W194" i="13"/>
  <c r="W1007" i="13"/>
  <c r="X194" i="13"/>
  <c r="X1007" i="13"/>
  <c r="X176" i="13"/>
  <c r="X989" i="13"/>
  <c r="W176" i="13"/>
  <c r="W989" i="13"/>
  <c r="X249" i="13"/>
  <c r="X1062" i="13"/>
  <c r="W249" i="13"/>
  <c r="W1062" i="13"/>
  <c r="X122" i="14"/>
  <c r="X917" i="14"/>
  <c r="W122" i="14"/>
  <c r="W917" i="14"/>
  <c r="X248" i="18"/>
  <c r="X1040" i="18"/>
  <c r="V248" i="18"/>
  <c r="W248" i="18"/>
  <c r="W1040" i="18"/>
  <c r="S248" i="18"/>
  <c r="Q248" i="18"/>
  <c r="P248" i="18"/>
  <c r="R248" i="18"/>
  <c r="U248" i="18"/>
  <c r="T248" i="18"/>
  <c r="O248" i="18"/>
  <c r="U95" i="18"/>
  <c r="T95" i="18"/>
  <c r="V95" i="18"/>
  <c r="R95" i="18"/>
  <c r="S95" i="18"/>
  <c r="O95" i="18"/>
  <c r="X95" i="18"/>
  <c r="W95" i="18"/>
  <c r="Q95" i="18"/>
  <c r="P95" i="18"/>
  <c r="W129" i="14"/>
  <c r="W924" i="14"/>
  <c r="X129" i="14"/>
  <c r="X924" i="14"/>
  <c r="W14" i="14"/>
  <c r="X14" i="14"/>
  <c r="W234" i="18"/>
  <c r="W1026" i="18"/>
  <c r="U234" i="18"/>
  <c r="Q234" i="18"/>
  <c r="O234" i="18"/>
  <c r="S234" i="18"/>
  <c r="T234" i="18"/>
  <c r="P234" i="18"/>
  <c r="R234" i="18"/>
  <c r="X234" i="18"/>
  <c r="X1026" i="18"/>
  <c r="V234" i="18"/>
  <c r="X366" i="13"/>
  <c r="X402" i="13"/>
  <c r="W366" i="13"/>
  <c r="W402" i="13"/>
  <c r="T614" i="17"/>
  <c r="W107" i="14"/>
  <c r="W902" i="14"/>
  <c r="X107" i="14"/>
  <c r="X902" i="14"/>
  <c r="X236" i="14"/>
  <c r="X1031" i="14"/>
  <c r="W236" i="14"/>
  <c r="W1031" i="14"/>
  <c r="R205" i="18"/>
  <c r="O205" i="18"/>
  <c r="W205" i="18"/>
  <c r="W997" i="18"/>
  <c r="Q205" i="18"/>
  <c r="V205" i="18"/>
  <c r="T205" i="18"/>
  <c r="U205" i="18"/>
  <c r="S205" i="18"/>
  <c r="P205" i="18"/>
  <c r="X205" i="18"/>
  <c r="X997" i="18"/>
  <c r="X147" i="18"/>
  <c r="V147" i="18"/>
  <c r="S147" i="18"/>
  <c r="U147" i="18"/>
  <c r="R147" i="18"/>
  <c r="T147" i="18"/>
  <c r="W147" i="18"/>
  <c r="P147" i="18"/>
  <c r="Q147" i="18"/>
  <c r="O147" i="18"/>
  <c r="X150" i="13"/>
  <c r="X963" i="13"/>
  <c r="W150" i="13"/>
  <c r="W963" i="13"/>
  <c r="W161" i="13"/>
  <c r="W974" i="13"/>
  <c r="X161" i="13"/>
  <c r="X974" i="13"/>
  <c r="W168" i="13"/>
  <c r="W981" i="13"/>
  <c r="X168" i="13"/>
  <c r="X981" i="13"/>
  <c r="W118" i="14"/>
  <c r="W913" i="14"/>
  <c r="X118" i="14"/>
  <c r="X913" i="14"/>
  <c r="X163" i="14"/>
  <c r="X958" i="14"/>
  <c r="W163" i="14"/>
  <c r="W958" i="14"/>
  <c r="W238" i="13"/>
  <c r="W1051" i="13"/>
  <c r="X238" i="13"/>
  <c r="X1051" i="13"/>
  <c r="X218" i="14"/>
  <c r="X1013" i="14"/>
  <c r="W218" i="14"/>
  <c r="W1013" i="14"/>
  <c r="X175" i="13"/>
  <c r="X988" i="13"/>
  <c r="W175" i="13"/>
  <c r="W988" i="13"/>
  <c r="X258" i="18"/>
  <c r="X1050" i="18"/>
  <c r="P258" i="18"/>
  <c r="Q258" i="18"/>
  <c r="T258" i="18"/>
  <c r="S258" i="18"/>
  <c r="U258" i="18"/>
  <c r="W258" i="18"/>
  <c r="W1050" i="18"/>
  <c r="O258" i="18"/>
  <c r="R258" i="18"/>
  <c r="V258" i="18"/>
  <c r="S161" i="18"/>
  <c r="P161" i="18"/>
  <c r="R161" i="18"/>
  <c r="O161" i="18"/>
  <c r="U161" i="18"/>
  <c r="T161" i="18"/>
  <c r="X161" i="18"/>
  <c r="X953" i="18"/>
  <c r="V161" i="18"/>
  <c r="W161" i="18"/>
  <c r="W953" i="18"/>
  <c r="Q161" i="18"/>
  <c r="U211" i="18"/>
  <c r="S211" i="18"/>
  <c r="W211" i="18"/>
  <c r="W1003" i="18"/>
  <c r="R211" i="18"/>
  <c r="P211" i="18"/>
  <c r="X211" i="18"/>
  <c r="X1003" i="18"/>
  <c r="Q211" i="18"/>
  <c r="V211" i="18"/>
  <c r="O211" i="18"/>
  <c r="T211" i="18"/>
  <c r="X260" i="18"/>
  <c r="X1052" i="18"/>
  <c r="U260" i="18"/>
  <c r="W260" i="18"/>
  <c r="W1052" i="18"/>
  <c r="R260" i="18"/>
  <c r="S260" i="18"/>
  <c r="V260" i="18"/>
  <c r="T260" i="18"/>
  <c r="P260" i="18"/>
  <c r="Q260" i="18"/>
  <c r="O260" i="18"/>
  <c r="S628" i="17"/>
  <c r="J628" i="17"/>
  <c r="Y124" i="17"/>
  <c r="X108" i="14"/>
  <c r="X903" i="14"/>
  <c r="W108" i="14"/>
  <c r="W903" i="14"/>
  <c r="W195" i="14"/>
  <c r="W990" i="14"/>
  <c r="X195" i="14"/>
  <c r="X990" i="14"/>
  <c r="Q628" i="17"/>
  <c r="X181" i="14"/>
  <c r="X976" i="14"/>
  <c r="W181" i="14"/>
  <c r="W976" i="14"/>
  <c r="X159" i="14"/>
  <c r="X954" i="14"/>
  <c r="W159" i="14"/>
  <c r="W954" i="14"/>
  <c r="W406" i="13"/>
  <c r="W547" i="13"/>
  <c r="X406" i="13"/>
  <c r="X547" i="13"/>
  <c r="V166" i="18"/>
  <c r="P166" i="18"/>
  <c r="X166" i="18"/>
  <c r="X958" i="18"/>
  <c r="R166" i="18"/>
  <c r="S166" i="18"/>
  <c r="O166" i="18"/>
  <c r="U166" i="18"/>
  <c r="T166" i="18"/>
  <c r="Q166" i="18"/>
  <c r="W166" i="18"/>
  <c r="W958" i="18"/>
  <c r="W455" i="14"/>
  <c r="W491" i="14"/>
  <c r="X455" i="14"/>
  <c r="X491" i="14"/>
  <c r="W135" i="13"/>
  <c r="X135" i="13"/>
  <c r="J133" i="10"/>
  <c r="M131" i="10"/>
  <c r="I131" i="18"/>
  <c r="V630" i="17"/>
  <c r="O614" i="17"/>
  <c r="I18" i="14"/>
  <c r="M18" i="6"/>
  <c r="W211" i="14"/>
  <c r="W1006" i="14"/>
  <c r="X211" i="14"/>
  <c r="X1006" i="14"/>
  <c r="K133" i="5"/>
  <c r="I402" i="13"/>
  <c r="W118" i="13"/>
  <c r="W931" i="13"/>
  <c r="X118" i="13"/>
  <c r="X931" i="13"/>
  <c r="W262" i="13"/>
  <c r="W1075" i="13"/>
  <c r="X262" i="13"/>
  <c r="X1075" i="13"/>
  <c r="I757" i="14"/>
  <c r="X625" i="14"/>
  <c r="W625" i="14"/>
  <c r="S1013" i="18"/>
  <c r="S1033" i="18"/>
  <c r="S959" i="18"/>
  <c r="P911" i="18"/>
  <c r="S958" i="18"/>
  <c r="S925" i="13"/>
  <c r="S1009" i="18"/>
  <c r="J120" i="8"/>
  <c r="I120" i="17"/>
  <c r="S969" i="18"/>
  <c r="S888" i="18"/>
  <c r="S931" i="13"/>
  <c r="K107" i="8"/>
  <c r="I275" i="17"/>
  <c r="W275" i="17"/>
  <c r="K120" i="8"/>
  <c r="I288" i="17"/>
  <c r="W288" i="17"/>
  <c r="K117" i="8"/>
  <c r="M117" i="8"/>
  <c r="K129" i="8"/>
  <c r="I297" i="17"/>
  <c r="W297" i="17"/>
  <c r="E40" i="23"/>
  <c r="S947" i="18"/>
  <c r="S996" i="18"/>
  <c r="S913" i="18"/>
  <c r="S935" i="13"/>
  <c r="S929" i="13"/>
  <c r="S932" i="13"/>
  <c r="S909" i="13"/>
  <c r="S1014" i="18"/>
  <c r="S920" i="13"/>
  <c r="S986" i="18"/>
  <c r="S1006" i="18"/>
  <c r="S1027" i="18"/>
  <c r="S956" i="18"/>
  <c r="S951" i="18"/>
  <c r="S1034" i="18"/>
  <c r="S1041" i="18"/>
  <c r="S920" i="18"/>
  <c r="S918" i="13"/>
  <c r="S1010" i="18"/>
  <c r="S926" i="13"/>
  <c r="S893" i="18"/>
  <c r="S971" i="18"/>
  <c r="S989" i="18"/>
  <c r="S1029" i="18"/>
  <c r="S919" i="13"/>
  <c r="S960" i="18"/>
  <c r="S1055" i="18"/>
  <c r="S963" i="18"/>
  <c r="U957" i="18"/>
  <c r="R915" i="13"/>
  <c r="S966" i="18"/>
  <c r="S1008" i="18"/>
  <c r="S954" i="18"/>
  <c r="S967" i="18"/>
  <c r="S1028" i="18"/>
  <c r="W454" i="17"/>
  <c r="S916" i="13"/>
  <c r="S1025" i="18"/>
  <c r="S890" i="18"/>
  <c r="S1002" i="18"/>
  <c r="S993" i="18"/>
  <c r="J87" i="21"/>
  <c r="S1040" i="18"/>
  <c r="S968" i="18"/>
  <c r="S1056" i="18"/>
  <c r="S941" i="18"/>
  <c r="S942" i="18"/>
  <c r="S949" i="18"/>
  <c r="J943" i="18"/>
  <c r="O711" i="18"/>
  <c r="L1045" i="18"/>
  <c r="S919" i="18"/>
  <c r="S1049" i="18"/>
  <c r="S944" i="18"/>
  <c r="O753" i="18"/>
  <c r="S988" i="18"/>
  <c r="S911" i="13"/>
  <c r="O659" i="18"/>
  <c r="O661" i="18"/>
  <c r="O795" i="18"/>
  <c r="S999" i="18"/>
  <c r="S911" i="18"/>
  <c r="S1003" i="18"/>
  <c r="S1037" i="18"/>
  <c r="R918" i="13"/>
  <c r="S942" i="13"/>
  <c r="S924" i="13"/>
  <c r="S906" i="18"/>
  <c r="J1005" i="18"/>
  <c r="S922" i="13"/>
  <c r="S941" i="13"/>
  <c r="Q966" i="18"/>
  <c r="S918" i="18"/>
  <c r="S923" i="13"/>
  <c r="S1032" i="18"/>
  <c r="Q1002" i="18"/>
  <c r="S916" i="18"/>
  <c r="S903" i="18"/>
  <c r="S992" i="18"/>
  <c r="R911" i="18"/>
  <c r="S938" i="13"/>
  <c r="S1043" i="18"/>
  <c r="J1036" i="18"/>
  <c r="V1025" i="18"/>
  <c r="S1050" i="18"/>
  <c r="J964" i="18"/>
  <c r="S912" i="13"/>
  <c r="K967" i="18"/>
  <c r="S897" i="18"/>
  <c r="R933" i="13"/>
  <c r="S987" i="18"/>
  <c r="S1012" i="18"/>
  <c r="S1044" i="18"/>
  <c r="S930" i="13"/>
  <c r="S991" i="18"/>
  <c r="R913" i="18"/>
  <c r="J942" i="13"/>
  <c r="S901" i="18"/>
  <c r="S1045" i="18"/>
  <c r="S997" i="18"/>
  <c r="S995" i="18"/>
  <c r="R924" i="13"/>
  <c r="R961" i="18"/>
  <c r="S1005" i="18"/>
  <c r="S914" i="18"/>
  <c r="S953" i="18"/>
  <c r="S982" i="18"/>
  <c r="S898" i="18"/>
  <c r="U995" i="18"/>
  <c r="J1041" i="18"/>
  <c r="J924" i="13"/>
  <c r="R984" i="18"/>
  <c r="S1036" i="18"/>
  <c r="R531" i="18"/>
  <c r="S970" i="18"/>
  <c r="S1024" i="18"/>
  <c r="V954" i="18"/>
  <c r="S711" i="18"/>
  <c r="R913" i="13"/>
  <c r="S1053" i="18"/>
  <c r="S753" i="18"/>
  <c r="Y736" i="14"/>
  <c r="S908" i="18"/>
  <c r="S899" i="18"/>
  <c r="J1028" i="18"/>
  <c r="J1008" i="18"/>
  <c r="S933" i="13"/>
  <c r="R987" i="18"/>
  <c r="O919" i="13"/>
  <c r="S1030" i="18"/>
  <c r="J913" i="18"/>
  <c r="S952" i="18"/>
  <c r="S905" i="18"/>
  <c r="S939" i="13"/>
  <c r="S934" i="13"/>
  <c r="S894" i="18"/>
  <c r="S955" i="18"/>
  <c r="S1039" i="18"/>
  <c r="S1052" i="18"/>
  <c r="S1026" i="18"/>
  <c r="S1011" i="18"/>
  <c r="S921" i="13"/>
  <c r="S892" i="18"/>
  <c r="S972" i="18"/>
  <c r="S1047" i="18"/>
  <c r="R894" i="18"/>
  <c r="S909" i="18"/>
  <c r="S1000" i="18"/>
  <c r="S1038" i="18"/>
  <c r="S998" i="18"/>
  <c r="S985" i="18"/>
  <c r="S896" i="18"/>
  <c r="U1045" i="18"/>
  <c r="S913" i="13"/>
  <c r="J995" i="18"/>
  <c r="R940" i="18"/>
  <c r="R897" i="18"/>
  <c r="J1013" i="18"/>
  <c r="S891" i="18"/>
  <c r="O920" i="18"/>
  <c r="L971" i="18"/>
  <c r="S940" i="18"/>
  <c r="R1037" i="18"/>
  <c r="U1012" i="18"/>
  <c r="S946" i="18"/>
  <c r="S1048" i="18"/>
  <c r="J918" i="18"/>
  <c r="S902" i="18"/>
  <c r="R1013" i="18"/>
  <c r="J914" i="13"/>
  <c r="J948" i="18"/>
  <c r="J1054" i="18"/>
  <c r="T927" i="13"/>
  <c r="R905" i="18"/>
  <c r="R911" i="13"/>
  <c r="S907" i="18"/>
  <c r="R1043" i="18"/>
  <c r="R896" i="18"/>
  <c r="S1046" i="18"/>
  <c r="S928" i="13"/>
  <c r="R1038" i="18"/>
  <c r="R908" i="18"/>
  <c r="S937" i="13"/>
  <c r="V900" i="18"/>
  <c r="R93" i="19"/>
  <c r="S1031" i="18"/>
  <c r="J923" i="13"/>
  <c r="J902" i="18"/>
  <c r="S1004" i="18"/>
  <c r="S1042" i="18"/>
  <c r="S1007" i="18"/>
  <c r="J1049" i="18"/>
  <c r="K935" i="13"/>
  <c r="S950" i="18"/>
  <c r="J959" i="18"/>
  <c r="S900" i="18"/>
  <c r="S943" i="18"/>
  <c r="S917" i="13"/>
  <c r="S945" i="18"/>
  <c r="S965" i="18"/>
  <c r="R1039" i="18"/>
  <c r="S889" i="18"/>
  <c r="R1032" i="18"/>
  <c r="S1054" i="18"/>
  <c r="R940" i="13"/>
  <c r="S927" i="13"/>
  <c r="J925" i="13"/>
  <c r="S1051" i="18"/>
  <c r="S904" i="18"/>
  <c r="S940" i="13"/>
  <c r="J899" i="18"/>
  <c r="S1001" i="18"/>
  <c r="S915" i="18"/>
  <c r="S990" i="18"/>
  <c r="S895" i="18"/>
  <c r="S910" i="18"/>
  <c r="S914" i="13"/>
  <c r="S917" i="18"/>
  <c r="S957" i="18"/>
  <c r="R1029" i="18"/>
  <c r="S983" i="18"/>
  <c r="R1053" i="18"/>
  <c r="S936" i="13"/>
  <c r="K1003" i="18"/>
  <c r="S984" i="18"/>
  <c r="J1031" i="18"/>
  <c r="R489" i="18"/>
  <c r="V914" i="13"/>
  <c r="V753" i="18"/>
  <c r="J1003" i="18"/>
  <c r="S964" i="18"/>
  <c r="S795" i="18"/>
  <c r="S659" i="18"/>
  <c r="S661" i="18"/>
  <c r="R1054" i="18"/>
  <c r="S994" i="18"/>
  <c r="J969" i="18"/>
  <c r="J962" i="18"/>
  <c r="J938" i="13"/>
  <c r="J908" i="18"/>
  <c r="V919" i="13"/>
  <c r="R945" i="18"/>
  <c r="K892" i="18"/>
  <c r="R972" i="18"/>
  <c r="U989" i="18"/>
  <c r="R989" i="18"/>
  <c r="R889" i="18"/>
  <c r="O957" i="18"/>
  <c r="V1010" i="18"/>
  <c r="S962" i="18"/>
  <c r="R1028" i="18"/>
  <c r="S961" i="18"/>
  <c r="Q915" i="18"/>
  <c r="R941" i="13"/>
  <c r="V659" i="18"/>
  <c r="V661" i="18"/>
  <c r="T950" i="18"/>
  <c r="V711" i="18"/>
  <c r="J1045" i="18"/>
  <c r="J1032" i="18"/>
  <c r="R952" i="18"/>
  <c r="J958" i="18"/>
  <c r="R995" i="18"/>
  <c r="R1035" i="18"/>
  <c r="J968" i="18"/>
  <c r="J990" i="18"/>
  <c r="R922" i="13"/>
  <c r="R447" i="18"/>
  <c r="S948" i="18"/>
  <c r="V957" i="18"/>
  <c r="S915" i="13"/>
  <c r="M1036" i="18"/>
  <c r="S1035" i="18"/>
  <c r="S910" i="13"/>
  <c r="R901" i="18"/>
  <c r="R958" i="18"/>
  <c r="M1043" i="18"/>
  <c r="V795" i="18"/>
  <c r="S912" i="18"/>
  <c r="R1056" i="18"/>
  <c r="R1006" i="18"/>
  <c r="R991" i="18"/>
  <c r="R395" i="18"/>
  <c r="R397" i="18"/>
  <c r="R1000" i="18"/>
  <c r="R1050" i="18"/>
  <c r="U971" i="18"/>
  <c r="U907" i="18"/>
  <c r="R895" i="18"/>
  <c r="O919" i="18"/>
  <c r="J889" i="18"/>
  <c r="L957" i="18"/>
  <c r="O894" i="18"/>
  <c r="Y645" i="13"/>
  <c r="R920" i="18"/>
  <c r="R920" i="13"/>
  <c r="L897" i="18"/>
  <c r="N916" i="13"/>
  <c r="R943" i="18"/>
  <c r="R888" i="18"/>
  <c r="R1030" i="18"/>
  <c r="V913" i="18"/>
  <c r="R982" i="18"/>
  <c r="R1002" i="18"/>
  <c r="J983" i="18"/>
  <c r="R893" i="18"/>
  <c r="J953" i="18"/>
  <c r="J998" i="18"/>
  <c r="L1004" i="18"/>
  <c r="Y634" i="14"/>
  <c r="R931" i="13"/>
  <c r="O970" i="18"/>
  <c r="L916" i="13"/>
  <c r="R915" i="18"/>
  <c r="Q1033" i="18"/>
  <c r="T987" i="18"/>
  <c r="M959" i="18"/>
  <c r="R1012" i="18"/>
  <c r="R904" i="18"/>
  <c r="J966" i="18"/>
  <c r="J1004" i="18"/>
  <c r="J1007" i="18"/>
  <c r="J905" i="18"/>
  <c r="R1014" i="18"/>
  <c r="J992" i="18"/>
  <c r="J1053" i="18"/>
  <c r="J893" i="18"/>
  <c r="J1000" i="18"/>
  <c r="V958" i="18"/>
  <c r="R967" i="18"/>
  <c r="J915" i="18"/>
  <c r="J1025" i="18"/>
  <c r="T983" i="18"/>
  <c r="R953" i="18"/>
  <c r="J1027" i="18"/>
  <c r="L919" i="13"/>
  <c r="R960" i="18"/>
  <c r="J903" i="18"/>
  <c r="Y777" i="18"/>
  <c r="J971" i="18"/>
  <c r="O1027" i="18"/>
  <c r="R1041" i="18"/>
  <c r="J912" i="18"/>
  <c r="R1025" i="18"/>
  <c r="J904" i="18"/>
  <c r="T957" i="18"/>
  <c r="R951" i="18"/>
  <c r="R1049" i="18"/>
  <c r="L1051" i="18"/>
  <c r="Y785" i="13"/>
  <c r="Y798" i="13"/>
  <c r="Y744" i="14"/>
  <c r="Y704" i="13"/>
  <c r="Y653" i="18"/>
  <c r="Y780" i="14"/>
  <c r="Y743" i="14"/>
  <c r="Y772" i="18"/>
  <c r="Y754" i="13"/>
  <c r="O932" i="13"/>
  <c r="R916" i="13"/>
  <c r="J986" i="18"/>
  <c r="J987" i="18"/>
  <c r="J917" i="13"/>
  <c r="K93" i="19"/>
  <c r="J930" i="13"/>
  <c r="O1039" i="18"/>
  <c r="R909" i="18"/>
  <c r="Y723" i="18"/>
  <c r="M1052" i="18"/>
  <c r="U891" i="18"/>
  <c r="L912" i="13"/>
  <c r="J896" i="18"/>
  <c r="O920" i="13"/>
  <c r="L935" i="13"/>
  <c r="L1011" i="18"/>
  <c r="R993" i="18"/>
  <c r="R921" i="13"/>
  <c r="J950" i="18"/>
  <c r="N948" i="18"/>
  <c r="J1029" i="18"/>
  <c r="Q910" i="13"/>
  <c r="U911" i="18"/>
  <c r="R1051" i="18"/>
  <c r="Y749" i="14"/>
  <c r="J965" i="18"/>
  <c r="O982" i="18"/>
  <c r="R944" i="18"/>
  <c r="J1034" i="18"/>
  <c r="T960" i="18"/>
  <c r="R903" i="18"/>
  <c r="P899" i="18"/>
  <c r="U1040" i="18"/>
  <c r="Q995" i="18"/>
  <c r="J932" i="13"/>
  <c r="R1036" i="18"/>
  <c r="K970" i="18"/>
  <c r="T970" i="18"/>
  <c r="R1011" i="18"/>
  <c r="T990" i="18"/>
  <c r="R946" i="18"/>
  <c r="R955" i="18"/>
  <c r="R918" i="18"/>
  <c r="U913" i="18"/>
  <c r="J926" i="13"/>
  <c r="M1046" i="18"/>
  <c r="J1026" i="18"/>
  <c r="L891" i="18"/>
  <c r="L924" i="13"/>
  <c r="J920" i="13"/>
  <c r="T924" i="13"/>
  <c r="M906" i="18"/>
  <c r="L1055" i="18"/>
  <c r="R1001" i="18"/>
  <c r="J1037" i="18"/>
  <c r="T1041" i="18"/>
  <c r="U942" i="18"/>
  <c r="R999" i="18"/>
  <c r="Q997" i="18"/>
  <c r="L896" i="18"/>
  <c r="J931" i="13"/>
  <c r="V967" i="18"/>
  <c r="U795" i="18"/>
  <c r="M999" i="18"/>
  <c r="Y788" i="18"/>
  <c r="Q1026" i="18"/>
  <c r="U940" i="18"/>
  <c r="U1041" i="18"/>
  <c r="J912" i="13"/>
  <c r="J942" i="18"/>
  <c r="U968" i="18"/>
  <c r="R983" i="18"/>
  <c r="V920" i="18"/>
  <c r="K1027" i="18"/>
  <c r="M1028" i="18"/>
  <c r="L1046" i="18"/>
  <c r="V1055" i="18"/>
  <c r="L961" i="18"/>
  <c r="M1037" i="18"/>
  <c r="R970" i="18"/>
  <c r="M986" i="18"/>
  <c r="R912" i="18"/>
  <c r="U987" i="18"/>
  <c r="J993" i="18"/>
  <c r="M993" i="18"/>
  <c r="U955" i="18"/>
  <c r="J955" i="18"/>
  <c r="J996" i="18"/>
  <c r="J989" i="18"/>
  <c r="P1039" i="18"/>
  <c r="J944" i="18"/>
  <c r="J952" i="18"/>
  <c r="J916" i="18"/>
  <c r="K911" i="18"/>
  <c r="R925" i="13"/>
  <c r="Y708" i="14"/>
  <c r="Y693" i="13"/>
  <c r="T1052" i="18"/>
  <c r="J1040" i="18"/>
  <c r="V891" i="18"/>
  <c r="R964" i="18"/>
  <c r="U1050" i="18"/>
  <c r="U1026" i="18"/>
  <c r="U899" i="18"/>
  <c r="O940" i="18"/>
  <c r="J1043" i="18"/>
  <c r="M942" i="18"/>
  <c r="N920" i="13"/>
  <c r="U915" i="13"/>
  <c r="J1055" i="18"/>
  <c r="L1001" i="18"/>
  <c r="V897" i="18"/>
  <c r="U999" i="18"/>
  <c r="U1011" i="18"/>
  <c r="Q987" i="18"/>
  <c r="J1038" i="18"/>
  <c r="J900" i="18"/>
  <c r="M943" i="18"/>
  <c r="T888" i="18"/>
  <c r="R917" i="13"/>
  <c r="J999" i="18"/>
  <c r="K1025" i="18"/>
  <c r="L1029" i="18"/>
  <c r="R898" i="18"/>
  <c r="R992" i="18"/>
  <c r="Y633" i="14"/>
  <c r="Y685" i="14"/>
  <c r="Y656" i="14"/>
  <c r="Y721" i="14"/>
  <c r="Y685" i="13"/>
  <c r="Y735" i="18"/>
  <c r="Y773" i="14"/>
  <c r="Y663" i="13"/>
  <c r="Y691" i="14"/>
  <c r="Y709" i="14"/>
  <c r="Y791" i="14"/>
  <c r="Y698" i="13"/>
  <c r="Y715" i="13"/>
  <c r="Y647" i="14"/>
  <c r="Y693" i="18"/>
  <c r="L1040" i="18"/>
  <c r="R912" i="13"/>
  <c r="J967" i="18"/>
  <c r="L1036" i="18"/>
  <c r="J906" i="18"/>
  <c r="K1035" i="18"/>
  <c r="T968" i="18"/>
  <c r="L970" i="18"/>
  <c r="L956" i="18"/>
  <c r="Q956" i="18"/>
  <c r="K966" i="18"/>
  <c r="U659" i="18"/>
  <c r="U661" i="18"/>
  <c r="R1045" i="18"/>
  <c r="V982" i="18"/>
  <c r="R914" i="13"/>
  <c r="R917" i="18"/>
  <c r="J917" i="18"/>
  <c r="L1010" i="18"/>
  <c r="Q1038" i="18"/>
  <c r="Y751" i="13"/>
  <c r="Y720" i="18"/>
  <c r="Y628" i="14"/>
  <c r="Y731" i="14"/>
  <c r="Y792" i="13"/>
  <c r="Y790" i="14"/>
  <c r="Y721" i="18"/>
  <c r="Y641" i="18"/>
  <c r="Y701" i="13"/>
  <c r="Y649" i="14"/>
  <c r="Y626" i="14"/>
  <c r="Y707" i="13"/>
  <c r="Y640" i="18"/>
  <c r="Y754" i="14"/>
  <c r="T1040" i="18"/>
  <c r="R899" i="18"/>
  <c r="M1027" i="18"/>
  <c r="K931" i="13"/>
  <c r="T1003" i="18"/>
  <c r="T899" i="18"/>
  <c r="U1027" i="18"/>
  <c r="N1043" i="18"/>
  <c r="Q924" i="13"/>
  <c r="T932" i="13"/>
  <c r="R890" i="18"/>
  <c r="U900" i="18"/>
  <c r="P922" i="13"/>
  <c r="V943" i="18"/>
  <c r="M888" i="18"/>
  <c r="M1011" i="18"/>
  <c r="V937" i="13"/>
  <c r="J946" i="18"/>
  <c r="J922" i="13"/>
  <c r="K917" i="13"/>
  <c r="L892" i="18"/>
  <c r="R966" i="18"/>
  <c r="M930" i="13"/>
  <c r="L950" i="18"/>
  <c r="T963" i="18"/>
  <c r="K1032" i="18"/>
  <c r="M960" i="18"/>
  <c r="J934" i="13"/>
  <c r="L936" i="13"/>
  <c r="M1000" i="18"/>
  <c r="R985" i="18"/>
  <c r="R1024" i="18"/>
  <c r="K959" i="18"/>
  <c r="R959" i="18"/>
  <c r="J921" i="13"/>
  <c r="L1044" i="18"/>
  <c r="T946" i="18"/>
  <c r="Q93" i="19"/>
  <c r="U1048" i="18"/>
  <c r="N1004" i="18"/>
  <c r="K913" i="13"/>
  <c r="J947" i="18"/>
  <c r="R934" i="13"/>
  <c r="L894" i="18"/>
  <c r="M911" i="13"/>
  <c r="Y703" i="13"/>
  <c r="Y723" i="14"/>
  <c r="Y803" i="13"/>
  <c r="Y700" i="13"/>
  <c r="Y733" i="14"/>
  <c r="Y756" i="13"/>
  <c r="Y693" i="14"/>
  <c r="Y638" i="14"/>
  <c r="Y625" i="18"/>
  <c r="Y790" i="18"/>
  <c r="Y804" i="13"/>
  <c r="Y791" i="13"/>
  <c r="Y688" i="18"/>
  <c r="Y736" i="13"/>
  <c r="Y680" i="14"/>
  <c r="Y671" i="13"/>
  <c r="Y648" i="18"/>
  <c r="Y732" i="18"/>
  <c r="Y654" i="13"/>
  <c r="Y648" i="14"/>
  <c r="Y776" i="14"/>
  <c r="Y728" i="13"/>
  <c r="Y775" i="18"/>
  <c r="Y650" i="18"/>
  <c r="Y646" i="14"/>
  <c r="Y763" i="18"/>
  <c r="Y784" i="13"/>
  <c r="Y651" i="18"/>
  <c r="Y640" i="13"/>
  <c r="Y630" i="18"/>
  <c r="Y648" i="13"/>
  <c r="Y740" i="13"/>
  <c r="Y633" i="18"/>
  <c r="Y747" i="18"/>
  <c r="Y724" i="18"/>
  <c r="Y716" i="13"/>
  <c r="Y783" i="18"/>
  <c r="Y632" i="18"/>
  <c r="Y770" i="14"/>
  <c r="Y641" i="13"/>
  <c r="Y698" i="18"/>
  <c r="Y636" i="14"/>
  <c r="J1024" i="18"/>
  <c r="L949" i="18"/>
  <c r="L993" i="18"/>
  <c r="L888" i="18"/>
  <c r="J1030" i="18"/>
  <c r="L918" i="18"/>
  <c r="U711" i="18"/>
  <c r="J919" i="18"/>
  <c r="M1039" i="18"/>
  <c r="M913" i="18"/>
  <c r="J963" i="18"/>
  <c r="L914" i="13"/>
  <c r="R1007" i="18"/>
  <c r="L905" i="18"/>
  <c r="R1047" i="18"/>
  <c r="M926" i="13"/>
  <c r="J939" i="13"/>
  <c r="L911" i="18"/>
  <c r="U753" i="18"/>
  <c r="T911" i="13"/>
  <c r="L938" i="13"/>
  <c r="Y647" i="18"/>
  <c r="Y789" i="13"/>
  <c r="Y800" i="13"/>
  <c r="Y691" i="18"/>
  <c r="Y752" i="13"/>
  <c r="Y745" i="18"/>
  <c r="Y743" i="13"/>
  <c r="Y779" i="18"/>
  <c r="Y739" i="13"/>
  <c r="Y747" i="13"/>
  <c r="Y682" i="18"/>
  <c r="Y629" i="14"/>
  <c r="Y794" i="14"/>
  <c r="Y680" i="18"/>
  <c r="Y793" i="14"/>
  <c r="Y718" i="13"/>
  <c r="Y779" i="13"/>
  <c r="Y746" i="14"/>
  <c r="M1005" i="18"/>
  <c r="L1005" i="18"/>
  <c r="M1024" i="18"/>
  <c r="L1033" i="18"/>
  <c r="J918" i="13"/>
  <c r="J1012" i="18"/>
  <c r="O990" i="18"/>
  <c r="T900" i="18"/>
  <c r="R956" i="18"/>
  <c r="V966" i="18"/>
  <c r="R954" i="18"/>
  <c r="L1039" i="18"/>
  <c r="T913" i="18"/>
  <c r="M982" i="18"/>
  <c r="L889" i="18"/>
  <c r="J941" i="18"/>
  <c r="J957" i="18"/>
  <c r="M951" i="18"/>
  <c r="J960" i="18"/>
  <c r="K994" i="18"/>
  <c r="R910" i="13"/>
  <c r="L927" i="13"/>
  <c r="R947" i="18"/>
  <c r="J1009" i="18"/>
  <c r="Y729" i="18"/>
  <c r="Y657" i="14"/>
  <c r="Y724" i="14"/>
  <c r="Y657" i="13"/>
  <c r="Y787" i="13"/>
  <c r="Y705" i="18"/>
  <c r="Y701" i="18"/>
  <c r="Y699" i="18"/>
  <c r="Y659" i="14"/>
  <c r="Y684" i="14"/>
  <c r="Y687" i="18"/>
  <c r="Y797" i="13"/>
  <c r="Y692" i="18"/>
  <c r="Y783" i="14"/>
  <c r="Y755" i="13"/>
  <c r="Y784" i="14"/>
  <c r="Y697" i="13"/>
  <c r="Y790" i="13"/>
  <c r="L1052" i="18"/>
  <c r="L964" i="18"/>
  <c r="M896" i="18"/>
  <c r="L920" i="13"/>
  <c r="L915" i="13"/>
  <c r="L1028" i="18"/>
  <c r="R1008" i="18"/>
  <c r="J970" i="18"/>
  <c r="L933" i="13"/>
  <c r="M935" i="13"/>
  <c r="R936" i="13"/>
  <c r="L925" i="13"/>
  <c r="Y659" i="13"/>
  <c r="Y639" i="14"/>
  <c r="Y725" i="18"/>
  <c r="M992" i="18"/>
  <c r="Y643" i="13"/>
  <c r="Y719" i="18"/>
  <c r="V896" i="18"/>
  <c r="J915" i="13"/>
  <c r="L984" i="18"/>
  <c r="T1036" i="18"/>
  <c r="R906" i="18"/>
  <c r="J1046" i="18"/>
  <c r="Q970" i="18"/>
  <c r="J935" i="13"/>
  <c r="L948" i="18"/>
  <c r="K1054" i="18"/>
  <c r="O1042" i="18"/>
  <c r="K1042" i="18"/>
  <c r="N1002" i="18"/>
  <c r="R941" i="18"/>
  <c r="Y706" i="13"/>
  <c r="Y750" i="13"/>
  <c r="Y807" i="13"/>
  <c r="Y700" i="14"/>
  <c r="Y763" i="14"/>
  <c r="Y683" i="18"/>
  <c r="Y655" i="18"/>
  <c r="Y746" i="18"/>
  <c r="Y656" i="13"/>
  <c r="Y660" i="14"/>
  <c r="R891" i="18"/>
  <c r="V940" i="18"/>
  <c r="M1041" i="18"/>
  <c r="L1041" i="18"/>
  <c r="U1043" i="18"/>
  <c r="M912" i="13"/>
  <c r="V953" i="18"/>
  <c r="Q1050" i="18"/>
  <c r="U997" i="18"/>
  <c r="R997" i="18"/>
  <c r="K1040" i="18"/>
  <c r="L899" i="18"/>
  <c r="L995" i="18"/>
  <c r="V964" i="18"/>
  <c r="Q942" i="18"/>
  <c r="R927" i="13"/>
  <c r="Y745" i="13"/>
  <c r="Y652" i="13"/>
  <c r="Y642" i="13"/>
  <c r="Y778" i="18"/>
  <c r="Y735" i="13"/>
  <c r="Y684" i="13"/>
  <c r="Y745" i="14"/>
  <c r="Y769" i="18"/>
  <c r="T931" i="13"/>
  <c r="R965" i="18"/>
  <c r="T919" i="18"/>
  <c r="U1034" i="18"/>
  <c r="M1004" i="18"/>
  <c r="P753" i="18"/>
  <c r="L990" i="18"/>
  <c r="N913" i="13"/>
  <c r="V932" i="13"/>
  <c r="K906" i="18"/>
  <c r="R1033" i="18"/>
  <c r="U965" i="18"/>
  <c r="R942" i="13"/>
  <c r="Y643" i="18"/>
  <c r="Y749" i="13"/>
  <c r="Y771" i="18"/>
  <c r="Y786" i="13"/>
  <c r="Y656" i="18"/>
  <c r="Y698" i="14"/>
  <c r="Y708" i="18"/>
  <c r="Y768" i="14"/>
  <c r="Y628" i="18"/>
  <c r="Y795" i="13"/>
  <c r="Y753" i="14"/>
  <c r="Y713" i="13"/>
  <c r="Y734" i="14"/>
  <c r="Y732" i="14"/>
  <c r="Y742" i="13"/>
  <c r="Y769" i="14"/>
  <c r="Y750" i="18"/>
  <c r="Y702" i="14"/>
  <c r="Y684" i="18"/>
  <c r="Y708" i="13"/>
  <c r="Y782" i="18"/>
  <c r="Y789" i="18"/>
  <c r="Y774" i="18"/>
  <c r="Y806" i="13"/>
  <c r="Y799" i="13"/>
  <c r="Y681" i="18"/>
  <c r="Y669" i="13"/>
  <c r="Y759" i="13"/>
  <c r="Y634" i="18"/>
  <c r="Y772" i="14"/>
  <c r="Y687" i="14"/>
  <c r="Y730" i="14"/>
  <c r="Y668" i="13"/>
  <c r="Y705" i="13"/>
  <c r="Y665" i="13"/>
  <c r="Y626" i="18"/>
  <c r="Y783" i="13"/>
  <c r="Y666" i="13"/>
  <c r="Y694" i="13"/>
  <c r="Y682" i="14"/>
  <c r="Y639" i="13"/>
  <c r="Y792" i="18"/>
  <c r="Y773" i="18"/>
  <c r="Y651" i="14"/>
  <c r="Y643" i="14"/>
  <c r="Y641" i="14"/>
  <c r="Y712" i="13"/>
  <c r="Y694" i="18"/>
  <c r="Y710" i="13"/>
  <c r="Y796" i="14"/>
  <c r="Y704" i="18"/>
  <c r="Y717" i="13"/>
  <c r="Y690" i="18"/>
  <c r="Y695" i="14"/>
  <c r="Y631" i="18"/>
  <c r="Y635" i="14"/>
  <c r="Y779" i="14"/>
  <c r="Y765" i="13"/>
  <c r="Y638" i="18"/>
  <c r="Y744" i="18"/>
  <c r="Y734" i="18"/>
  <c r="Y770" i="18"/>
  <c r="Y653" i="14"/>
  <c r="Y645" i="18"/>
  <c r="Y692" i="14"/>
  <c r="Y653" i="13"/>
  <c r="Y557" i="13"/>
  <c r="Y644" i="18"/>
  <c r="Y789" i="14"/>
  <c r="Y637" i="14"/>
  <c r="K1052" i="18"/>
  <c r="R1052" i="18"/>
  <c r="L1003" i="18"/>
  <c r="R1003" i="18"/>
  <c r="R1040" i="18"/>
  <c r="R971" i="18"/>
  <c r="M940" i="18"/>
  <c r="R942" i="18"/>
  <c r="L1035" i="18"/>
  <c r="V970" i="18"/>
  <c r="J897" i="18"/>
  <c r="V890" i="18"/>
  <c r="T916" i="13"/>
  <c r="T935" i="13"/>
  <c r="R1044" i="18"/>
  <c r="U937" i="13"/>
  <c r="O937" i="13"/>
  <c r="J1056" i="18"/>
  <c r="K907" i="18"/>
  <c r="L996" i="18"/>
  <c r="T923" i="13"/>
  <c r="M991" i="18"/>
  <c r="J910" i="18"/>
  <c r="O954" i="18"/>
  <c r="P711" i="18"/>
  <c r="L1032" i="18"/>
  <c r="R1004" i="18"/>
  <c r="J1042" i="18"/>
  <c r="U952" i="18"/>
  <c r="V1047" i="18"/>
  <c r="R926" i="13"/>
  <c r="R939" i="13"/>
  <c r="L934" i="13"/>
  <c r="M889" i="18"/>
  <c r="L1049" i="18"/>
  <c r="Y748" i="14"/>
  <c r="Y760" i="13"/>
  <c r="J891" i="18"/>
  <c r="R1055" i="18"/>
  <c r="J949" i="18"/>
  <c r="P93" i="19"/>
  <c r="L945" i="18"/>
  <c r="R892" i="18"/>
  <c r="O956" i="18"/>
  <c r="R907" i="18"/>
  <c r="L930" i="13"/>
  <c r="M1048" i="18"/>
  <c r="U994" i="18"/>
  <c r="R962" i="18"/>
  <c r="P1009" i="18"/>
  <c r="U936" i="13"/>
  <c r="J985" i="18"/>
  <c r="Y771" i="13"/>
  <c r="Y725" i="14"/>
  <c r="Y704" i="14"/>
  <c r="Y802" i="13"/>
  <c r="Y699" i="14"/>
  <c r="Y646" i="18"/>
  <c r="Y627" i="14"/>
  <c r="Y785" i="18"/>
  <c r="Y722" i="18"/>
  <c r="Y726" i="18"/>
  <c r="Y624" i="18"/>
  <c r="Y664" i="13"/>
  <c r="Y649" i="13"/>
  <c r="Y649" i="18"/>
  <c r="Y750" i="14"/>
  <c r="Y740" i="14"/>
  <c r="Y764" i="13"/>
  <c r="Y632" i="14"/>
  <c r="Y788" i="13"/>
  <c r="Y737" i="13"/>
  <c r="Y689" i="18"/>
  <c r="Y792" i="14"/>
  <c r="Y642" i="14"/>
  <c r="Y702" i="13"/>
  <c r="Y791" i="18"/>
  <c r="Y742" i="14"/>
  <c r="Y747" i="14"/>
  <c r="Y810" i="13"/>
  <c r="Y776" i="18"/>
  <c r="Y644" i="14"/>
  <c r="Y771" i="14"/>
  <c r="R968" i="18"/>
  <c r="Y701" i="14"/>
  <c r="Y667" i="13"/>
  <c r="M953" i="18"/>
  <c r="J997" i="18"/>
  <c r="L920" i="18"/>
  <c r="M984" i="18"/>
  <c r="O1046" i="18"/>
  <c r="J961" i="18"/>
  <c r="R949" i="18"/>
  <c r="T918" i="13"/>
  <c r="J1006" i="18"/>
  <c r="U918" i="18"/>
  <c r="M923" i="13"/>
  <c r="J913" i="13"/>
  <c r="V927" i="13"/>
  <c r="L992" i="18"/>
  <c r="T1009" i="18"/>
  <c r="U1051" i="18"/>
  <c r="J1052" i="18"/>
  <c r="V1003" i="18"/>
  <c r="V924" i="13"/>
  <c r="T912" i="13"/>
  <c r="Q920" i="13"/>
  <c r="J984" i="18"/>
  <c r="U1046" i="18"/>
  <c r="R795" i="18"/>
  <c r="R937" i="13"/>
  <c r="K937" i="13"/>
  <c r="R900" i="18"/>
  <c r="R919" i="13"/>
  <c r="N943" i="18"/>
  <c r="P1006" i="18"/>
  <c r="K1031" i="18"/>
  <c r="J954" i="18"/>
  <c r="L913" i="18"/>
  <c r="L942" i="13"/>
  <c r="R994" i="18"/>
  <c r="K927" i="13"/>
  <c r="R1048" i="18"/>
  <c r="O895" i="18"/>
  <c r="M997" i="18"/>
  <c r="T891" i="18"/>
  <c r="Q920" i="18"/>
  <c r="V971" i="18"/>
  <c r="U964" i="18"/>
  <c r="K1024" i="18"/>
  <c r="J1044" i="18"/>
  <c r="L922" i="13"/>
  <c r="J988" i="18"/>
  <c r="T904" i="18"/>
  <c r="M895" i="18"/>
  <c r="K929" i="13"/>
  <c r="R753" i="18"/>
  <c r="R1009" i="18"/>
  <c r="M925" i="13"/>
  <c r="L958" i="18"/>
  <c r="P997" i="18"/>
  <c r="R1026" i="18"/>
  <c r="T971" i="18"/>
  <c r="L940" i="18"/>
  <c r="R1027" i="18"/>
  <c r="N1041" i="18"/>
  <c r="R932" i="13"/>
  <c r="T984" i="18"/>
  <c r="R1046" i="18"/>
  <c r="T1055" i="18"/>
  <c r="O1001" i="18"/>
  <c r="P795" i="18"/>
  <c r="J890" i="18"/>
  <c r="T1011" i="18"/>
  <c r="L986" i="18"/>
  <c r="M928" i="13"/>
  <c r="N987" i="18"/>
  <c r="M1038" i="18"/>
  <c r="U949" i="18"/>
  <c r="M908" i="18"/>
  <c r="N1012" i="18"/>
  <c r="J937" i="13"/>
  <c r="J919" i="13"/>
  <c r="U943" i="18"/>
  <c r="J888" i="18"/>
  <c r="J941" i="13"/>
  <c r="M904" i="18"/>
  <c r="J945" i="18"/>
  <c r="R998" i="18"/>
  <c r="M907" i="18"/>
  <c r="L1031" i="18"/>
  <c r="R930" i="13"/>
  <c r="R1042" i="18"/>
  <c r="M1042" i="18"/>
  <c r="U1007" i="18"/>
  <c r="L941" i="18"/>
  <c r="R957" i="18"/>
  <c r="L994" i="18"/>
  <c r="R938" i="13"/>
  <c r="J914" i="18"/>
  <c r="M914" i="18"/>
  <c r="J933" i="13"/>
  <c r="Q916" i="13"/>
  <c r="R935" i="13"/>
  <c r="U1005" i="18"/>
  <c r="L1024" i="18"/>
  <c r="O986" i="18"/>
  <c r="L928" i="13"/>
  <c r="K1033" i="18"/>
  <c r="T949" i="18"/>
  <c r="T908" i="18"/>
  <c r="M900" i="18"/>
  <c r="O943" i="18"/>
  <c r="U998" i="18"/>
  <c r="U1030" i="18"/>
  <c r="Q972" i="18"/>
  <c r="P659" i="18"/>
  <c r="P661" i="18"/>
  <c r="R923" i="13"/>
  <c r="T902" i="18"/>
  <c r="R950" i="18"/>
  <c r="R910" i="18"/>
  <c r="L965" i="18"/>
  <c r="N1039" i="18"/>
  <c r="T914" i="13"/>
  <c r="L917" i="18"/>
  <c r="K1004" i="18"/>
  <c r="P1054" i="18"/>
  <c r="L952" i="18"/>
  <c r="P1007" i="18"/>
  <c r="O941" i="18"/>
  <c r="L913" i="13"/>
  <c r="J927" i="13"/>
  <c r="L947" i="18"/>
  <c r="M903" i="18"/>
  <c r="J898" i="18"/>
  <c r="J894" i="18"/>
  <c r="J911" i="13"/>
  <c r="R914" i="18"/>
  <c r="Y711" i="13"/>
  <c r="Y778" i="14"/>
  <c r="Y761" i="13"/>
  <c r="Y737" i="18"/>
  <c r="Y737" i="14"/>
  <c r="Y689" i="14"/>
  <c r="Y676" i="18"/>
  <c r="Y700" i="18"/>
  <c r="Y652" i="14"/>
  <c r="Y739" i="14"/>
  <c r="Y793" i="13"/>
  <c r="Y742" i="18"/>
  <c r="Y695" i="18"/>
  <c r="Y640" i="14"/>
  <c r="Y629" i="18"/>
  <c r="Y724" i="13"/>
  <c r="Y739" i="18"/>
  <c r="Y705" i="14"/>
  <c r="Y752" i="14"/>
  <c r="Y706" i="14"/>
  <c r="Y685" i="18"/>
  <c r="Y731" i="18"/>
  <c r="Y758" i="13"/>
  <c r="Y707" i="18"/>
  <c r="Y766" i="18"/>
  <c r="Y751" i="14"/>
  <c r="Y762" i="13"/>
  <c r="Y727" i="14"/>
  <c r="Y679" i="18"/>
  <c r="Y763" i="13"/>
  <c r="Y721" i="13"/>
  <c r="Y670" i="13"/>
  <c r="Y781" i="18"/>
  <c r="Y795" i="14"/>
  <c r="Y661" i="13"/>
  <c r="Y719" i="13"/>
  <c r="Y780" i="13"/>
  <c r="Y728" i="14"/>
  <c r="Y652" i="18"/>
  <c r="Y679" i="14"/>
  <c r="Y748" i="18"/>
  <c r="Y692" i="13"/>
  <c r="Y738" i="13"/>
  <c r="Y753" i="13"/>
  <c r="Y702" i="18"/>
  <c r="Y636" i="18"/>
  <c r="Y808" i="13"/>
  <c r="Y726" i="14"/>
  <c r="Y765" i="14"/>
  <c r="O933" i="13"/>
  <c r="J1011" i="18"/>
  <c r="R986" i="18"/>
  <c r="L912" i="18"/>
  <c r="R928" i="13"/>
  <c r="J928" i="13"/>
  <c r="V949" i="18"/>
  <c r="M1025" i="18"/>
  <c r="L908" i="18"/>
  <c r="K1044" i="18"/>
  <c r="M937" i="13"/>
  <c r="N900" i="18"/>
  <c r="Q922" i="13"/>
  <c r="K955" i="18"/>
  <c r="T943" i="18"/>
  <c r="R988" i="18"/>
  <c r="L917" i="13"/>
  <c r="Q1056" i="18"/>
  <c r="V956" i="18"/>
  <c r="R996" i="18"/>
  <c r="R1031" i="18"/>
  <c r="M918" i="18"/>
  <c r="R902" i="18"/>
  <c r="V989" i="18"/>
  <c r="K1039" i="18"/>
  <c r="V889" i="18"/>
  <c r="R948" i="18"/>
  <c r="V1042" i="18"/>
  <c r="R916" i="18"/>
  <c r="J1010" i="18"/>
  <c r="J940" i="13"/>
  <c r="T905" i="18"/>
  <c r="L1014" i="18"/>
  <c r="L929" i="13"/>
  <c r="Q926" i="13"/>
  <c r="Q898" i="18"/>
  <c r="L983" i="18"/>
  <c r="U901" i="18"/>
  <c r="T911" i="18"/>
  <c r="L911" i="13"/>
  <c r="J1051" i="18"/>
  <c r="L914" i="18"/>
  <c r="Y767" i="14"/>
  <c r="Y688" i="14"/>
  <c r="Y766" i="14"/>
  <c r="Y712" i="14"/>
  <c r="Y786" i="14"/>
  <c r="Y651" i="13"/>
  <c r="Y658" i="13"/>
  <c r="Y694" i="14"/>
  <c r="Y654" i="18"/>
  <c r="Y740" i="18"/>
  <c r="Y681" i="14"/>
  <c r="Y768" i="18"/>
  <c r="Y767" i="18"/>
  <c r="Y635" i="18"/>
  <c r="Y703" i="18"/>
  <c r="Y782" i="13"/>
  <c r="Y760" i="18"/>
  <c r="Y639" i="18"/>
  <c r="Y710" i="14"/>
  <c r="Y774" i="14"/>
  <c r="Y647" i="13"/>
  <c r="Y741" i="13"/>
  <c r="Y749" i="18"/>
  <c r="Y736" i="18"/>
  <c r="Y662" i="13"/>
  <c r="Y631" i="14"/>
  <c r="Y654" i="14"/>
  <c r="Y709" i="13"/>
  <c r="Y767" i="13"/>
  <c r="Y650" i="14"/>
  <c r="Y777" i="14"/>
  <c r="Y678" i="18"/>
  <c r="Y727" i="18"/>
  <c r="Y741" i="14"/>
  <c r="Y697" i="14"/>
  <c r="Y686" i="14"/>
  <c r="Y696" i="18"/>
  <c r="M946" i="18"/>
  <c r="K988" i="18"/>
  <c r="M945" i="18"/>
  <c r="M998" i="18"/>
  <c r="U1031" i="18"/>
  <c r="U1013" i="18"/>
  <c r="R909" i="13"/>
  <c r="J991" i="18"/>
  <c r="Q965" i="18"/>
  <c r="U1039" i="18"/>
  <c r="R963" i="18"/>
  <c r="R1034" i="18"/>
  <c r="L1054" i="18"/>
  <c r="L1007" i="18"/>
  <c r="J951" i="18"/>
  <c r="U940" i="13"/>
  <c r="P913" i="13"/>
  <c r="M1047" i="18"/>
  <c r="J929" i="13"/>
  <c r="M1049" i="18"/>
  <c r="L969" i="18"/>
  <c r="R969" i="18"/>
  <c r="Q901" i="18"/>
  <c r="J909" i="18"/>
  <c r="O1000" i="18"/>
  <c r="Q1051" i="18"/>
  <c r="M933" i="13"/>
  <c r="J916" i="13"/>
  <c r="R1005" i="18"/>
  <c r="K928" i="13"/>
  <c r="J1033" i="18"/>
  <c r="U1038" i="18"/>
  <c r="Q921" i="13"/>
  <c r="R990" i="18"/>
  <c r="P1044" i="18"/>
  <c r="O93" i="19"/>
  <c r="M892" i="18"/>
  <c r="J956" i="18"/>
  <c r="L1006" i="18"/>
  <c r="Q1031" i="18"/>
  <c r="R659" i="18"/>
  <c r="R661" i="18"/>
  <c r="T989" i="18"/>
  <c r="J895" i="18"/>
  <c r="R711" i="18"/>
  <c r="M1045" i="18"/>
  <c r="R919" i="18"/>
  <c r="J1039" i="18"/>
  <c r="M963" i="18"/>
  <c r="U982" i="18"/>
  <c r="O1054" i="18"/>
  <c r="O1002" i="18"/>
  <c r="R1010" i="18"/>
  <c r="M905" i="18"/>
  <c r="M1014" i="18"/>
  <c r="J1014" i="18"/>
  <c r="J1047" i="18"/>
  <c r="R929" i="13"/>
  <c r="Q939" i="13"/>
  <c r="L898" i="18"/>
  <c r="Y632" i="17"/>
  <c r="Y764" i="14"/>
  <c r="Y787" i="14"/>
  <c r="Y764" i="18"/>
  <c r="Y644" i="13"/>
  <c r="Y655" i="13"/>
  <c r="Y762" i="18"/>
  <c r="Y720" i="13"/>
  <c r="Y744" i="13"/>
  <c r="Y660" i="13"/>
  <c r="Y703" i="14"/>
  <c r="Y729" i="14"/>
  <c r="Y630" i="14"/>
  <c r="Y781" i="13"/>
  <c r="Y718" i="18"/>
  <c r="L988" i="18"/>
  <c r="U1042" i="18"/>
  <c r="Y748" i="13"/>
  <c r="T795" i="18"/>
  <c r="Y741" i="18"/>
  <c r="Y784" i="18"/>
  <c r="Y782" i="14"/>
  <c r="T1046" i="18"/>
  <c r="M994" i="18"/>
  <c r="L1043" i="18"/>
  <c r="L1056" i="18"/>
  <c r="K956" i="18"/>
  <c r="K1006" i="18"/>
  <c r="Y638" i="13"/>
  <c r="X67" i="19"/>
  <c r="Y805" i="13"/>
  <c r="Y766" i="13"/>
  <c r="L999" i="18"/>
  <c r="L1027" i="18"/>
  <c r="L942" i="18"/>
  <c r="M940" i="13"/>
  <c r="Y695" i="13"/>
  <c r="Y655" i="14"/>
  <c r="Y814" i="13"/>
  <c r="Y809" i="13"/>
  <c r="Y775" i="14"/>
  <c r="Y796" i="13"/>
  <c r="Y786" i="18"/>
  <c r="Y711" i="14"/>
  <c r="Y757" i="13"/>
  <c r="Y781" i="14"/>
  <c r="Y683" i="14"/>
  <c r="Y699" i="13"/>
  <c r="Y658" i="14"/>
  <c r="Y723" i="13"/>
  <c r="Y788" i="14"/>
  <c r="Y690" i="14"/>
  <c r="Y627" i="18"/>
  <c r="Y642" i="18"/>
  <c r="Y733" i="18"/>
  <c r="Y696" i="14"/>
  <c r="K953" i="18"/>
  <c r="T1050" i="18"/>
  <c r="N997" i="18"/>
  <c r="T1026" i="18"/>
  <c r="U920" i="18"/>
  <c r="M995" i="18"/>
  <c r="T995" i="18"/>
  <c r="L967" i="18"/>
  <c r="T942" i="18"/>
  <c r="L932" i="13"/>
  <c r="M915" i="13"/>
  <c r="O984" i="18"/>
  <c r="N1035" i="18"/>
  <c r="U1055" i="18"/>
  <c r="J1001" i="18"/>
  <c r="T1001" i="18"/>
  <c r="N968" i="18"/>
  <c r="K968" i="18"/>
  <c r="P916" i="13"/>
  <c r="U935" i="13"/>
  <c r="L915" i="18"/>
  <c r="H87" i="21"/>
  <c r="K1012" i="18"/>
  <c r="K921" i="13"/>
  <c r="L998" i="18"/>
  <c r="L1048" i="18"/>
  <c r="M950" i="18"/>
  <c r="J910" i="13"/>
  <c r="L903" i="18"/>
  <c r="O983" i="18"/>
  <c r="L901" i="18"/>
  <c r="M938" i="13"/>
  <c r="Y714" i="13"/>
  <c r="Y645" i="14"/>
  <c r="Y706" i="18"/>
  <c r="Y707" i="14"/>
  <c r="Y722" i="14"/>
  <c r="Y696" i="13"/>
  <c r="Y545" i="14"/>
  <c r="Y646" i="13"/>
  <c r="Y746" i="13"/>
  <c r="Y801" i="13"/>
  <c r="Y677" i="18"/>
  <c r="Y728" i="18"/>
  <c r="Y650" i="13"/>
  <c r="Y697" i="18"/>
  <c r="T659" i="18"/>
  <c r="T661" i="18"/>
  <c r="U931" i="13"/>
  <c r="L906" i="18"/>
  <c r="J1035" i="18"/>
  <c r="Q1001" i="18"/>
  <c r="M1033" i="18"/>
  <c r="Y616" i="17"/>
  <c r="N941" i="13"/>
  <c r="Y785" i="14"/>
  <c r="Y722" i="13"/>
  <c r="Y730" i="18"/>
  <c r="Y787" i="18"/>
  <c r="P1050" i="18"/>
  <c r="M1055" i="18"/>
  <c r="T999" i="18"/>
  <c r="L943" i="18"/>
  <c r="L909" i="13"/>
  <c r="N991" i="18"/>
  <c r="L926" i="13"/>
  <c r="M1003" i="18"/>
  <c r="M1050" i="18"/>
  <c r="L997" i="18"/>
  <c r="M920" i="18"/>
  <c r="K899" i="18"/>
  <c r="Q1043" i="18"/>
  <c r="P924" i="13"/>
  <c r="M924" i="13"/>
  <c r="M920" i="13"/>
  <c r="K915" i="13"/>
  <c r="T1028" i="18"/>
  <c r="M1035" i="18"/>
  <c r="M1001" i="18"/>
  <c r="P1001" i="18"/>
  <c r="M968" i="18"/>
  <c r="N890" i="18"/>
  <c r="O890" i="18"/>
  <c r="Q993" i="18"/>
  <c r="M918" i="13"/>
  <c r="P959" i="18"/>
  <c r="N908" i="18"/>
  <c r="T1044" i="18"/>
  <c r="V946" i="18"/>
  <c r="O900" i="18"/>
  <c r="K919" i="13"/>
  <c r="K922" i="13"/>
  <c r="V888" i="18"/>
  <c r="M917" i="13"/>
  <c r="T941" i="13"/>
  <c r="L941" i="13"/>
  <c r="Q904" i="18"/>
  <c r="O913" i="18"/>
  <c r="T994" i="18"/>
  <c r="V947" i="18"/>
  <c r="U947" i="18"/>
  <c r="L893" i="18"/>
  <c r="J892" i="18"/>
  <c r="L931" i="13"/>
  <c r="U1037" i="18"/>
  <c r="O912" i="18"/>
  <c r="V1012" i="18"/>
  <c r="L921" i="13"/>
  <c r="U941" i="13"/>
  <c r="J972" i="18"/>
  <c r="J907" i="18"/>
  <c r="T1048" i="18"/>
  <c r="U889" i="18"/>
  <c r="T944" i="18"/>
  <c r="Y761" i="18"/>
  <c r="Y735" i="14"/>
  <c r="Y778" i="13"/>
  <c r="Y686" i="18"/>
  <c r="T1027" i="18"/>
  <c r="K1043" i="18"/>
  <c r="T1025" i="18"/>
  <c r="N904" i="18"/>
  <c r="M910" i="18"/>
  <c r="L953" i="18"/>
  <c r="M1026" i="18"/>
  <c r="M899" i="18"/>
  <c r="N940" i="18"/>
  <c r="K924" i="13"/>
  <c r="O912" i="13"/>
  <c r="V942" i="18"/>
  <c r="N942" i="18"/>
  <c r="T915" i="13"/>
  <c r="L968" i="18"/>
  <c r="M916" i="13"/>
  <c r="N1024" i="18"/>
  <c r="O928" i="13"/>
  <c r="L1025" i="18"/>
  <c r="L937" i="13"/>
  <c r="L955" i="18"/>
  <c r="K941" i="13"/>
  <c r="L954" i="18"/>
  <c r="K1007" i="18"/>
  <c r="V960" i="18"/>
  <c r="M947" i="18"/>
  <c r="T753" i="18"/>
  <c r="K1009" i="18"/>
  <c r="J936" i="13"/>
  <c r="O1050" i="18"/>
  <c r="J920" i="18"/>
  <c r="V1037" i="18"/>
  <c r="L946" i="18"/>
  <c r="L93" i="19"/>
  <c r="Y738" i="18"/>
  <c r="Y637" i="18"/>
  <c r="Y743" i="18"/>
  <c r="Y780" i="18"/>
  <c r="Y794" i="13"/>
  <c r="Y738" i="14"/>
  <c r="Y765" i="18"/>
  <c r="L1050" i="18"/>
  <c r="L1026" i="18"/>
  <c r="L1008" i="18"/>
  <c r="U961" i="18"/>
  <c r="U970" i="18"/>
  <c r="L987" i="18"/>
  <c r="M955" i="18"/>
  <c r="L910" i="18"/>
  <c r="L982" i="18"/>
  <c r="P914" i="13"/>
  <c r="M1054" i="18"/>
  <c r="O929" i="13"/>
  <c r="M958" i="18"/>
  <c r="N1052" i="18"/>
  <c r="J1050" i="18"/>
  <c r="J940" i="18"/>
  <c r="T1043" i="18"/>
  <c r="M961" i="18"/>
  <c r="L1037" i="18"/>
  <c r="L890" i="18"/>
  <c r="L1038" i="18"/>
  <c r="T993" i="18"/>
  <c r="L918" i="13"/>
  <c r="L959" i="18"/>
  <c r="L1012" i="18"/>
  <c r="U1044" i="18"/>
  <c r="L900" i="18"/>
  <c r="L991" i="18"/>
  <c r="K952" i="18"/>
  <c r="V941" i="18"/>
  <c r="Q951" i="18"/>
  <c r="M1053" i="18"/>
  <c r="O945" i="18"/>
  <c r="V998" i="18"/>
  <c r="T956" i="18"/>
  <c r="L1030" i="18"/>
  <c r="T1006" i="18"/>
  <c r="L907" i="18"/>
  <c r="Q996" i="18"/>
  <c r="J1048" i="18"/>
  <c r="L1013" i="18"/>
  <c r="L1002" i="18"/>
  <c r="M916" i="18"/>
  <c r="U960" i="18"/>
  <c r="M913" i="13"/>
  <c r="L910" i="13"/>
  <c r="L1009" i="18"/>
  <c r="M1009" i="18"/>
  <c r="M909" i="18"/>
  <c r="T938" i="13"/>
  <c r="L985" i="18"/>
  <c r="U972" i="18"/>
  <c r="K972" i="18"/>
  <c r="M1006" i="18"/>
  <c r="M996" i="18"/>
  <c r="L923" i="13"/>
  <c r="L902" i="18"/>
  <c r="M989" i="18"/>
  <c r="J909" i="13"/>
  <c r="T711" i="18"/>
  <c r="T1039" i="18"/>
  <c r="P913" i="18"/>
  <c r="K913" i="18"/>
  <c r="L963" i="18"/>
  <c r="J982" i="18"/>
  <c r="L944" i="18"/>
  <c r="V944" i="18"/>
  <c r="M942" i="13"/>
  <c r="K960" i="18"/>
  <c r="L960" i="18"/>
  <c r="J994" i="18"/>
  <c r="U1010" i="18"/>
  <c r="L940" i="13"/>
  <c r="U913" i="13"/>
  <c r="M927" i="13"/>
  <c r="Q905" i="18"/>
  <c r="K1047" i="18"/>
  <c r="T939" i="13"/>
  <c r="U1049" i="18"/>
  <c r="O1053" i="18"/>
  <c r="J901" i="18"/>
  <c r="N911" i="18"/>
  <c r="J911" i="18"/>
  <c r="T1051" i="18"/>
  <c r="Y500" i="13"/>
  <c r="Y466" i="13"/>
  <c r="Y394" i="14"/>
  <c r="Y363" i="18"/>
  <c r="Y514" i="13"/>
  <c r="Y532" i="13"/>
  <c r="Y515" i="14"/>
  <c r="Y466" i="14"/>
  <c r="Y476" i="18"/>
  <c r="L904" i="18"/>
  <c r="U93" i="19"/>
  <c r="M1056" i="18"/>
  <c r="T998" i="18"/>
  <c r="L966" i="18"/>
  <c r="V1048" i="18"/>
  <c r="T918" i="18"/>
  <c r="M1013" i="18"/>
  <c r="T965" i="18"/>
  <c r="L1034" i="18"/>
  <c r="L916" i="18"/>
  <c r="L951" i="18"/>
  <c r="N910" i="13"/>
  <c r="Q927" i="13"/>
  <c r="L1047" i="18"/>
  <c r="T929" i="13"/>
  <c r="N1029" i="18"/>
  <c r="T1029" i="18"/>
  <c r="M983" i="18"/>
  <c r="N1049" i="18"/>
  <c r="M969" i="18"/>
  <c r="K969" i="18"/>
  <c r="M893" i="18"/>
  <c r="M894" i="18"/>
  <c r="L962" i="18"/>
  <c r="K925" i="13"/>
  <c r="U909" i="18"/>
  <c r="L909" i="18"/>
  <c r="L1000" i="18"/>
  <c r="M1051" i="18"/>
  <c r="I93" i="19"/>
  <c r="V1030" i="18"/>
  <c r="L972" i="18"/>
  <c r="K902" i="18"/>
  <c r="L989" i="18"/>
  <c r="T1013" i="18"/>
  <c r="L895" i="18"/>
  <c r="T991" i="18"/>
  <c r="O1045" i="18"/>
  <c r="L919" i="18"/>
  <c r="Q944" i="18"/>
  <c r="U944" i="18"/>
  <c r="M1032" i="18"/>
  <c r="M948" i="18"/>
  <c r="L1042" i="18"/>
  <c r="J1002" i="18"/>
  <c r="M910" i="13"/>
  <c r="U927" i="13"/>
  <c r="K947" i="18"/>
  <c r="L939" i="13"/>
  <c r="K1049" i="18"/>
  <c r="T992" i="18"/>
  <c r="L1053" i="18"/>
  <c r="O911" i="18"/>
  <c r="U1000" i="18"/>
  <c r="M1002" i="18"/>
  <c r="T997" i="18"/>
  <c r="Q1028" i="18"/>
  <c r="O906" i="18"/>
  <c r="K912" i="18"/>
  <c r="K989" i="18"/>
  <c r="N903" i="18"/>
  <c r="K1026" i="18"/>
  <c r="Q971" i="18"/>
  <c r="P1043" i="18"/>
  <c r="M891" i="18"/>
  <c r="Q940" i="18"/>
  <c r="M1031" i="18"/>
  <c r="O1005" i="18"/>
  <c r="K958" i="18"/>
  <c r="Q891" i="18"/>
  <c r="K971" i="18"/>
  <c r="P940" i="18"/>
  <c r="K992" i="18"/>
  <c r="U932" i="13"/>
  <c r="K1046" i="18"/>
  <c r="M971" i="18"/>
  <c r="V1046" i="18"/>
  <c r="T1037" i="18"/>
  <c r="O1024" i="18"/>
  <c r="M988" i="18"/>
  <c r="K963" i="18"/>
  <c r="V905" i="18"/>
  <c r="M956" i="18"/>
  <c r="Q899" i="18"/>
  <c r="V1041" i="18"/>
  <c r="K896" i="18"/>
  <c r="M967" i="18"/>
  <c r="U984" i="18"/>
  <c r="Q935" i="13"/>
  <c r="M972" i="18"/>
  <c r="Q963" i="18"/>
  <c r="Q942" i="13"/>
  <c r="O909" i="18"/>
  <c r="U967" i="18"/>
  <c r="Q1055" i="18"/>
  <c r="U890" i="18"/>
  <c r="P1024" i="18"/>
  <c r="U1033" i="18"/>
  <c r="Q908" i="18"/>
  <c r="M990" i="18"/>
  <c r="O907" i="18"/>
  <c r="O923" i="13"/>
  <c r="V1054" i="18"/>
  <c r="K951" i="18"/>
  <c r="N1010" i="18"/>
  <c r="V915" i="18"/>
  <c r="K1038" i="18"/>
  <c r="P988" i="18"/>
  <c r="P956" i="18"/>
  <c r="N1030" i="18"/>
  <c r="P1048" i="18"/>
  <c r="V1013" i="18"/>
  <c r="K941" i="18"/>
  <c r="U1003" i="18"/>
  <c r="O964" i="18"/>
  <c r="Q1027" i="18"/>
  <c r="Q967" i="18"/>
  <c r="O896" i="18"/>
  <c r="P920" i="13"/>
  <c r="O915" i="13"/>
  <c r="P1036" i="18"/>
  <c r="Q1037" i="18"/>
  <c r="T897" i="18"/>
  <c r="V933" i="13"/>
  <c r="M890" i="18"/>
  <c r="N935" i="13"/>
  <c r="N934" i="13"/>
  <c r="N953" i="18"/>
  <c r="Q953" i="18"/>
  <c r="N1026" i="18"/>
  <c r="M1040" i="18"/>
  <c r="K995" i="18"/>
  <c r="M964" i="18"/>
  <c r="P967" i="18"/>
  <c r="N932" i="13"/>
  <c r="V920" i="13"/>
  <c r="V915" i="13"/>
  <c r="N915" i="13"/>
  <c r="U1036" i="18"/>
  <c r="Q906" i="18"/>
  <c r="M1008" i="18"/>
  <c r="T1035" i="18"/>
  <c r="P961" i="18"/>
  <c r="P1037" i="18"/>
  <c r="M970" i="18"/>
  <c r="K916" i="13"/>
  <c r="K999" i="18"/>
  <c r="Q932" i="13"/>
  <c r="Q961" i="18"/>
  <c r="T1033" i="18"/>
  <c r="M919" i="13"/>
  <c r="O941" i="13"/>
  <c r="U902" i="18"/>
  <c r="T1045" i="18"/>
  <c r="K940" i="13"/>
  <c r="K962" i="18"/>
  <c r="M985" i="18"/>
  <c r="O931" i="13"/>
  <c r="K997" i="18"/>
  <c r="M931" i="13"/>
  <c r="N931" i="13"/>
  <c r="N1050" i="18"/>
  <c r="N891" i="18"/>
  <c r="N995" i="18"/>
  <c r="M932" i="13"/>
  <c r="T1008" i="18"/>
  <c r="N1055" i="18"/>
  <c r="K1001" i="18"/>
  <c r="P897" i="18"/>
  <c r="M897" i="18"/>
  <c r="T1005" i="18"/>
  <c r="U1024" i="18"/>
  <c r="U928" i="13"/>
  <c r="Q928" i="13"/>
  <c r="N918" i="13"/>
  <c r="U919" i="13"/>
  <c r="M922" i="13"/>
  <c r="O917" i="13"/>
  <c r="K904" i="18"/>
  <c r="U945" i="18"/>
  <c r="T1056" i="18"/>
  <c r="T907" i="18"/>
  <c r="U919" i="18"/>
  <c r="K889" i="18"/>
  <c r="M1034" i="18"/>
  <c r="K942" i="13"/>
  <c r="M952" i="18"/>
  <c r="V1007" i="18"/>
  <c r="P905" i="18"/>
  <c r="V929" i="13"/>
  <c r="M1029" i="18"/>
  <c r="O901" i="18"/>
  <c r="M962" i="18"/>
  <c r="U911" i="13"/>
  <c r="K936" i="13"/>
  <c r="Y421" i="14"/>
  <c r="K915" i="18"/>
  <c r="V912" i="18"/>
  <c r="V928" i="13"/>
  <c r="O987" i="18"/>
  <c r="M949" i="18"/>
  <c r="V918" i="13"/>
  <c r="M921" i="13"/>
  <c r="O988" i="18"/>
  <c r="U917" i="13"/>
  <c r="M941" i="13"/>
  <c r="T945" i="18"/>
  <c r="N998" i="18"/>
  <c r="U956" i="18"/>
  <c r="P1030" i="18"/>
  <c r="O1006" i="18"/>
  <c r="Q907" i="18"/>
  <c r="M966" i="18"/>
  <c r="K930" i="13"/>
  <c r="M902" i="18"/>
  <c r="Q895" i="18"/>
  <c r="V991" i="18"/>
  <c r="K910" i="18"/>
  <c r="M954" i="18"/>
  <c r="M919" i="18"/>
  <c r="K982" i="18"/>
  <c r="V1032" i="18"/>
  <c r="P917" i="18"/>
  <c r="K1034" i="18"/>
  <c r="N1007" i="18"/>
  <c r="Q941" i="18"/>
  <c r="M957" i="18"/>
  <c r="V910" i="13"/>
  <c r="N947" i="18"/>
  <c r="Q947" i="18"/>
  <c r="M929" i="13"/>
  <c r="M911" i="18"/>
  <c r="O911" i="13"/>
  <c r="M936" i="13"/>
  <c r="K1000" i="18"/>
  <c r="K1051" i="18"/>
  <c r="K938" i="13"/>
  <c r="K986" i="18"/>
  <c r="T986" i="18"/>
  <c r="M987" i="18"/>
  <c r="N993" i="18"/>
  <c r="K918" i="13"/>
  <c r="Q959" i="18"/>
  <c r="M1012" i="18"/>
  <c r="Q1012" i="18"/>
  <c r="N990" i="18"/>
  <c r="M1044" i="18"/>
  <c r="Q937" i="13"/>
  <c r="K943" i="18"/>
  <c r="N917" i="13"/>
  <c r="N945" i="18"/>
  <c r="M1030" i="18"/>
  <c r="V972" i="18"/>
  <c r="V1006" i="18"/>
  <c r="T1031" i="18"/>
  <c r="N1048" i="18"/>
  <c r="Q918" i="18"/>
  <c r="V902" i="18"/>
  <c r="P950" i="18"/>
  <c r="Q982" i="18"/>
  <c r="N982" i="18"/>
  <c r="M944" i="18"/>
  <c r="M917" i="18"/>
  <c r="U1054" i="18"/>
  <c r="Q1042" i="18"/>
  <c r="Q1007" i="18"/>
  <c r="N960" i="18"/>
  <c r="M1010" i="18"/>
  <c r="U910" i="13"/>
  <c r="M939" i="13"/>
  <c r="M934" i="13"/>
  <c r="K983" i="18"/>
  <c r="O1049" i="18"/>
  <c r="P992" i="18"/>
  <c r="P969" i="18"/>
  <c r="M901" i="18"/>
  <c r="Q911" i="18"/>
  <c r="O962" i="18"/>
  <c r="Q938" i="13"/>
  <c r="N914" i="18"/>
  <c r="Y432" i="18"/>
  <c r="Y526" i="14"/>
  <c r="Y524" i="13"/>
  <c r="Y383" i="18"/>
  <c r="E49" i="21"/>
  <c r="M915" i="18"/>
  <c r="K1005" i="18"/>
  <c r="M912" i="18"/>
  <c r="V987" i="18"/>
  <c r="K1056" i="18"/>
  <c r="O972" i="18"/>
  <c r="Q1048" i="18"/>
  <c r="K918" i="18"/>
  <c r="M909" i="13"/>
  <c r="T895" i="18"/>
  <c r="M965" i="18"/>
  <c r="Q954" i="18"/>
  <c r="U963" i="18"/>
  <c r="M914" i="13"/>
  <c r="O1004" i="18"/>
  <c r="T1042" i="18"/>
  <c r="M1007" i="18"/>
  <c r="M941" i="18"/>
  <c r="P994" i="18"/>
  <c r="Q940" i="13"/>
  <c r="K926" i="13"/>
  <c r="K903" i="18"/>
  <c r="M898" i="18"/>
  <c r="K914" i="18"/>
  <c r="Y438" i="14"/>
  <c r="Y426" i="14"/>
  <c r="Y436" i="13"/>
  <c r="Y509" i="13"/>
  <c r="Y431" i="14"/>
  <c r="Y472" i="13"/>
  <c r="Y512" i="13"/>
  <c r="W456" i="17"/>
  <c r="X456" i="17"/>
  <c r="Y444" i="14"/>
  <c r="V1043" i="18"/>
  <c r="O924" i="13"/>
  <c r="N984" i="18"/>
  <c r="U939" i="13"/>
  <c r="O969" i="18"/>
  <c r="Y543" i="13"/>
  <c r="Y379" i="18"/>
  <c r="Y527" i="14"/>
  <c r="Y455" i="18"/>
  <c r="Y458" i="18"/>
  <c r="Y526" i="18"/>
  <c r="Y513" i="14"/>
  <c r="Y487" i="14"/>
  <c r="Y425" i="18"/>
  <c r="Y375" i="18"/>
  <c r="Y391" i="14"/>
  <c r="Y478" i="13"/>
  <c r="Y528" i="13"/>
  <c r="Y381" i="14"/>
  <c r="Y440" i="13"/>
  <c r="Y393" i="14"/>
  <c r="Y517" i="13"/>
  <c r="Y499" i="18"/>
  <c r="Y395" i="14"/>
  <c r="Y508" i="13"/>
  <c r="Y539" i="13"/>
  <c r="Y369" i="13"/>
  <c r="Y507" i="18"/>
  <c r="Y493" i="13"/>
  <c r="Y437" i="13"/>
  <c r="Y528" i="14"/>
  <c r="Y508" i="14"/>
  <c r="Y387" i="14"/>
  <c r="Y414" i="18"/>
  <c r="Y483" i="14"/>
  <c r="Y381" i="18"/>
  <c r="P943" i="18"/>
  <c r="N888" i="18"/>
  <c r="Y511" i="18"/>
  <c r="Y462" i="14"/>
  <c r="S93" i="19"/>
  <c r="V997" i="18"/>
  <c r="Q1040" i="18"/>
  <c r="K912" i="13"/>
  <c r="V965" i="18"/>
  <c r="N1045" i="18"/>
  <c r="V1039" i="18"/>
  <c r="T982" i="18"/>
  <c r="T1032" i="18"/>
  <c r="V985" i="18"/>
  <c r="U1029" i="18"/>
  <c r="K934" i="13"/>
  <c r="U925" i="13"/>
  <c r="Y523" i="13"/>
  <c r="Y450" i="13"/>
  <c r="Y498" i="14"/>
  <c r="Y516" i="14"/>
  <c r="O888" i="18"/>
  <c r="N972" i="18"/>
  <c r="Q1010" i="18"/>
  <c r="O995" i="18"/>
  <c r="P928" i="13"/>
  <c r="U1025" i="18"/>
  <c r="K990" i="18"/>
  <c r="O891" i="18"/>
  <c r="P1046" i="18"/>
  <c r="P1005" i="18"/>
  <c r="U953" i="18"/>
  <c r="N899" i="18"/>
  <c r="U924" i="13"/>
  <c r="K984" i="18"/>
  <c r="U933" i="13"/>
  <c r="Y386" i="13"/>
  <c r="T912" i="18"/>
  <c r="Q949" i="18"/>
  <c r="T958" i="18"/>
  <c r="P1027" i="18"/>
  <c r="U1008" i="18"/>
  <c r="O892" i="18"/>
  <c r="V1031" i="18"/>
  <c r="P930" i="13"/>
  <c r="K1048" i="18"/>
  <c r="Q950" i="18"/>
  <c r="K991" i="18"/>
  <c r="T954" i="18"/>
  <c r="K917" i="18"/>
  <c r="Q948" i="18"/>
  <c r="Q952" i="18"/>
  <c r="Y423" i="13"/>
  <c r="U958" i="18"/>
  <c r="O953" i="18"/>
  <c r="K1050" i="18"/>
  <c r="K920" i="18"/>
  <c r="K1041" i="18"/>
  <c r="K942" i="18"/>
  <c r="V945" i="18"/>
  <c r="U966" i="18"/>
  <c r="U930" i="13"/>
  <c r="N989" i="18"/>
  <c r="K950" i="18"/>
  <c r="K965" i="18"/>
  <c r="Q1039" i="18"/>
  <c r="K948" i="18"/>
  <c r="Q916" i="18"/>
  <c r="T910" i="13"/>
  <c r="K1014" i="18"/>
  <c r="V939" i="13"/>
  <c r="K898" i="18"/>
  <c r="T890" i="18"/>
  <c r="T1024" i="18"/>
  <c r="N928" i="13"/>
  <c r="K949" i="18"/>
  <c r="K993" i="18"/>
  <c r="T959" i="18"/>
  <c r="Q1025" i="18"/>
  <c r="Q919" i="13"/>
  <c r="N955" i="18"/>
  <c r="K888" i="18"/>
  <c r="V892" i="18"/>
  <c r="K998" i="18"/>
  <c r="O1031" i="18"/>
  <c r="K1053" i="18"/>
  <c r="K911" i="13"/>
  <c r="T914" i="18"/>
  <c r="Q985" i="18"/>
  <c r="V1040" i="18"/>
  <c r="K940" i="18"/>
  <c r="U912" i="13"/>
  <c r="K932" i="13"/>
  <c r="Q1046" i="18"/>
  <c r="Q1011" i="18"/>
  <c r="V986" i="18"/>
  <c r="T928" i="13"/>
  <c r="V1038" i="18"/>
  <c r="N1038" i="18"/>
  <c r="K908" i="18"/>
  <c r="O908" i="18"/>
  <c r="U904" i="18"/>
  <c r="J93" i="19"/>
  <c r="K909" i="13"/>
  <c r="U991" i="18"/>
  <c r="Q1045" i="18"/>
  <c r="Q913" i="18"/>
  <c r="Q1032" i="18"/>
  <c r="V948" i="18"/>
  <c r="V992" i="18"/>
  <c r="K909" i="18"/>
  <c r="N985" i="18"/>
  <c r="P1052" i="18"/>
  <c r="T953" i="18"/>
  <c r="V1026" i="18"/>
  <c r="K891" i="18"/>
  <c r="V899" i="18"/>
  <c r="T964" i="18"/>
  <c r="K964" i="18"/>
  <c r="V912" i="13"/>
  <c r="N967" i="18"/>
  <c r="U896" i="18"/>
  <c r="P932" i="13"/>
  <c r="K1028" i="18"/>
  <c r="K1008" i="18"/>
  <c r="O1035" i="18"/>
  <c r="K961" i="18"/>
  <c r="K1037" i="18"/>
  <c r="Q897" i="18"/>
  <c r="N915" i="18"/>
  <c r="V1005" i="18"/>
  <c r="P986" i="18"/>
  <c r="U912" i="18"/>
  <c r="P1033" i="18"/>
  <c r="K987" i="18"/>
  <c r="V993" i="18"/>
  <c r="V959" i="18"/>
  <c r="U959" i="18"/>
  <c r="T921" i="13"/>
  <c r="V955" i="18"/>
  <c r="K945" i="18"/>
  <c r="O930" i="13"/>
  <c r="T947" i="18"/>
  <c r="U1047" i="18"/>
  <c r="V926" i="13"/>
  <c r="U903" i="18"/>
  <c r="K893" i="18"/>
  <c r="K894" i="18"/>
  <c r="N896" i="18"/>
  <c r="T896" i="18"/>
  <c r="P984" i="18"/>
  <c r="T906" i="18"/>
  <c r="U1028" i="18"/>
  <c r="V1008" i="18"/>
  <c r="Q1008" i="18"/>
  <c r="U1001" i="18"/>
  <c r="O968" i="18"/>
  <c r="V916" i="13"/>
  <c r="K1011" i="18"/>
  <c r="U993" i="18"/>
  <c r="P993" i="18"/>
  <c r="U908" i="18"/>
  <c r="V908" i="18"/>
  <c r="U990" i="18"/>
  <c r="K946" i="18"/>
  <c r="K900" i="18"/>
  <c r="P941" i="13"/>
  <c r="K1030" i="18"/>
  <c r="T930" i="13"/>
  <c r="Q923" i="13"/>
  <c r="T909" i="13"/>
  <c r="V895" i="18"/>
  <c r="V1045" i="18"/>
  <c r="K919" i="18"/>
  <c r="N889" i="18"/>
  <c r="U914" i="13"/>
  <c r="T917" i="18"/>
  <c r="U1004" i="18"/>
  <c r="T948" i="18"/>
  <c r="K1002" i="18"/>
  <c r="O960" i="18"/>
  <c r="T1014" i="18"/>
  <c r="O939" i="13"/>
  <c r="Q911" i="13"/>
  <c r="V936" i="13"/>
  <c r="U985" i="18"/>
  <c r="V996" i="18"/>
  <c r="K1013" i="18"/>
  <c r="K914" i="13"/>
  <c r="T1054" i="18"/>
  <c r="T1010" i="18"/>
  <c r="K1010" i="18"/>
  <c r="V940" i="13"/>
  <c r="K910" i="13"/>
  <c r="N926" i="13"/>
  <c r="K939" i="13"/>
  <c r="V903" i="18"/>
  <c r="U969" i="18"/>
  <c r="V911" i="18"/>
  <c r="T936" i="13"/>
  <c r="P938" i="13"/>
  <c r="K985" i="18"/>
  <c r="Y390" i="13"/>
  <c r="V984" i="18"/>
  <c r="V1028" i="18"/>
  <c r="K1055" i="18"/>
  <c r="V1001" i="18"/>
  <c r="V968" i="18"/>
  <c r="U915" i="18"/>
  <c r="O1011" i="18"/>
  <c r="V1024" i="18"/>
  <c r="Q900" i="18"/>
  <c r="T922" i="13"/>
  <c r="P1056" i="18"/>
  <c r="P892" i="18"/>
  <c r="T892" i="18"/>
  <c r="T1030" i="18"/>
  <c r="T972" i="18"/>
  <c r="P996" i="18"/>
  <c r="K923" i="13"/>
  <c r="Q989" i="18"/>
  <c r="U950" i="18"/>
  <c r="K895" i="18"/>
  <c r="K954" i="18"/>
  <c r="K1045" i="18"/>
  <c r="K944" i="18"/>
  <c r="N916" i="18"/>
  <c r="K916" i="18"/>
  <c r="K957" i="18"/>
  <c r="P927" i="13"/>
  <c r="K905" i="18"/>
  <c r="U983" i="18"/>
  <c r="K901" i="18"/>
  <c r="O1051" i="18"/>
  <c r="Y380" i="14"/>
  <c r="Y502" i="14"/>
  <c r="Y486" i="13"/>
  <c r="Y366" i="14"/>
  <c r="Y378" i="13"/>
  <c r="Y537" i="13"/>
  <c r="Y375" i="14"/>
  <c r="Y522" i="18"/>
  <c r="Y376" i="18"/>
  <c r="Y479" i="14"/>
  <c r="Y440" i="14"/>
  <c r="Y499" i="14"/>
  <c r="Y511" i="14"/>
  <c r="Y538" i="13"/>
  <c r="T920" i="13"/>
  <c r="K920" i="13"/>
  <c r="K1036" i="18"/>
  <c r="N1046" i="18"/>
  <c r="U1035" i="18"/>
  <c r="K897" i="18"/>
  <c r="K933" i="13"/>
  <c r="K890" i="18"/>
  <c r="T915" i="18"/>
  <c r="O921" i="13"/>
  <c r="O946" i="18"/>
  <c r="P900" i="18"/>
  <c r="P955" i="18"/>
  <c r="Q955" i="18"/>
  <c r="U1006" i="18"/>
  <c r="K996" i="18"/>
  <c r="U895" i="18"/>
  <c r="T952" i="18"/>
  <c r="K1029" i="18"/>
  <c r="Y520" i="18"/>
  <c r="Y501" i="14"/>
  <c r="Y505" i="14"/>
  <c r="Q1052" i="18"/>
  <c r="P1055" i="18"/>
  <c r="O897" i="18"/>
  <c r="U897" i="18"/>
  <c r="T1038" i="18"/>
  <c r="P937" i="13"/>
  <c r="T942" i="13"/>
  <c r="N1054" i="18"/>
  <c r="O1010" i="18"/>
  <c r="Y434" i="14"/>
  <c r="Y462" i="18"/>
  <c r="Y515" i="18"/>
  <c r="Y477" i="18"/>
  <c r="Y467" i="18"/>
  <c r="Y371" i="14"/>
  <c r="Y443" i="18"/>
  <c r="Y518" i="18"/>
  <c r="Y482" i="14"/>
  <c r="V931" i="13"/>
  <c r="P953" i="18"/>
  <c r="O1026" i="18"/>
  <c r="P920" i="18"/>
  <c r="P971" i="18"/>
  <c r="P964" i="18"/>
  <c r="Q964" i="18"/>
  <c r="Q1041" i="18"/>
  <c r="O942" i="18"/>
  <c r="U906" i="18"/>
  <c r="N1008" i="18"/>
  <c r="V961" i="18"/>
  <c r="N1037" i="18"/>
  <c r="Q933" i="13"/>
  <c r="Q1005" i="18"/>
  <c r="U986" i="18"/>
  <c r="O1033" i="18"/>
  <c r="V923" i="13"/>
  <c r="O950" i="18"/>
  <c r="N895" i="18"/>
  <c r="Q991" i="18"/>
  <c r="P965" i="18"/>
  <c r="N919" i="18"/>
  <c r="T909" i="18"/>
  <c r="O938" i="13"/>
  <c r="Y494" i="13"/>
  <c r="N1027" i="18"/>
  <c r="T967" i="18"/>
  <c r="V1027" i="18"/>
  <c r="T489" i="18"/>
  <c r="N951" i="18"/>
  <c r="U395" i="18"/>
  <c r="U397" i="18"/>
  <c r="O940" i="13"/>
  <c r="Q958" i="18"/>
  <c r="P995" i="18"/>
  <c r="P1041" i="18"/>
  <c r="V1036" i="18"/>
  <c r="N906" i="18"/>
  <c r="Q1035" i="18"/>
  <c r="P933" i="13"/>
  <c r="N1011" i="18"/>
  <c r="Q986" i="18"/>
  <c r="P912" i="18"/>
  <c r="V1033" i="18"/>
  <c r="G87" i="21"/>
  <c r="P1012" i="18"/>
  <c r="V921" i="13"/>
  <c r="U922" i="13"/>
  <c r="Q888" i="18"/>
  <c r="P904" i="18"/>
  <c r="O904" i="18"/>
  <c r="U447" i="18"/>
  <c r="V930" i="13"/>
  <c r="Q1034" i="18"/>
  <c r="Q1004" i="18"/>
  <c r="Q1054" i="18"/>
  <c r="T1002" i="18"/>
  <c r="T941" i="18"/>
  <c r="P957" i="18"/>
  <c r="T951" i="18"/>
  <c r="T913" i="13"/>
  <c r="T903" i="18"/>
  <c r="V1049" i="18"/>
  <c r="U914" i="18"/>
  <c r="Y438" i="13"/>
  <c r="Y475" i="14"/>
  <c r="Y386" i="18"/>
  <c r="Y394" i="13"/>
  <c r="Y535" i="13"/>
  <c r="Y442" i="14"/>
  <c r="Y436" i="18"/>
  <c r="Y480" i="14"/>
  <c r="Y417" i="14"/>
  <c r="Y428" i="13"/>
  <c r="Y390" i="14"/>
  <c r="Y473" i="13"/>
  <c r="Y467" i="14"/>
  <c r="Y479" i="13"/>
  <c r="Y374" i="13"/>
  <c r="Y469" i="14"/>
  <c r="Y417" i="18"/>
  <c r="Y377" i="18"/>
  <c r="Y522" i="14"/>
  <c r="Y428" i="18"/>
  <c r="Y464" i="13"/>
  <c r="Y531" i="14"/>
  <c r="Y514" i="18"/>
  <c r="Y481" i="14"/>
  <c r="Y488" i="14"/>
  <c r="Y375" i="13"/>
  <c r="Y414" i="13"/>
  <c r="Y385" i="13"/>
  <c r="Y426" i="18"/>
  <c r="Y399" i="13"/>
  <c r="Y368" i="13"/>
  <c r="Y444" i="13"/>
  <c r="Y500" i="18"/>
  <c r="Y419" i="18"/>
  <c r="Y465" i="18"/>
  <c r="Y512" i="14"/>
  <c r="Y463" i="14"/>
  <c r="Y473" i="14"/>
  <c r="Y463" i="18"/>
  <c r="Y480" i="13"/>
  <c r="Y381" i="13"/>
  <c r="X41" i="19"/>
  <c r="Y487" i="13"/>
  <c r="Y517" i="14"/>
  <c r="Y419" i="14"/>
  <c r="Y448" i="13"/>
  <c r="Y443" i="13"/>
  <c r="Y491" i="13"/>
  <c r="Y391" i="13"/>
  <c r="Y437" i="18"/>
  <c r="Y465" i="13"/>
  <c r="Y508" i="18"/>
  <c r="Y465" i="14"/>
  <c r="Y422" i="14"/>
  <c r="Y481" i="18"/>
  <c r="Y389" i="13"/>
  <c r="Y383" i="13"/>
  <c r="Y430" i="18"/>
  <c r="Y422" i="18"/>
  <c r="Y380" i="18"/>
  <c r="Y512" i="18"/>
  <c r="Y379" i="13"/>
  <c r="P1003" i="18"/>
  <c r="V995" i="18"/>
  <c r="T447" i="18"/>
  <c r="U1052" i="18"/>
  <c r="U531" i="18"/>
  <c r="U946" i="18"/>
  <c r="X465" i="17"/>
  <c r="W465" i="17"/>
  <c r="Y513" i="18"/>
  <c r="Y478" i="14"/>
  <c r="Y382" i="14"/>
  <c r="Y412" i="18"/>
  <c r="Y474" i="18"/>
  <c r="Y464" i="14"/>
  <c r="Y423" i="14"/>
  <c r="Y519" i="18"/>
  <c r="Y501" i="18"/>
  <c r="Q931" i="13"/>
  <c r="P931" i="13"/>
  <c r="K87" i="21"/>
  <c r="V1050" i="18"/>
  <c r="T920" i="18"/>
  <c r="N1028" i="18"/>
  <c r="P1028" i="18"/>
  <c r="O1008" i="18"/>
  <c r="T961" i="18"/>
  <c r="P970" i="18"/>
  <c r="U916" i="13"/>
  <c r="V1011" i="18"/>
  <c r="Q1024" i="18"/>
  <c r="P987" i="18"/>
  <c r="U918" i="13"/>
  <c r="O1025" i="18"/>
  <c r="P1025" i="18"/>
  <c r="V918" i="18"/>
  <c r="N923" i="13"/>
  <c r="N902" i="18"/>
  <c r="V909" i="13"/>
  <c r="P895" i="18"/>
  <c r="P954" i="18"/>
  <c r="V919" i="18"/>
  <c r="T925" i="13"/>
  <c r="T1000" i="18"/>
  <c r="N1051" i="18"/>
  <c r="U938" i="13"/>
  <c r="Y367" i="18"/>
  <c r="P1040" i="18"/>
  <c r="T940" i="18"/>
  <c r="N986" i="18"/>
  <c r="O971" i="18"/>
  <c r="V1035" i="18"/>
  <c r="Q912" i="18"/>
  <c r="O959" i="18"/>
  <c r="Y481" i="13"/>
  <c r="Y280" i="14"/>
  <c r="Y454" i="18"/>
  <c r="Y468" i="18"/>
  <c r="P958" i="18"/>
  <c r="P1026" i="18"/>
  <c r="N971" i="18"/>
  <c r="O1041" i="18"/>
  <c r="O1043" i="18"/>
  <c r="O967" i="18"/>
  <c r="P942" i="18"/>
  <c r="U920" i="13"/>
  <c r="Q915" i="13"/>
  <c r="P1035" i="18"/>
  <c r="T531" i="18"/>
  <c r="T933" i="13"/>
  <c r="Q890" i="18"/>
  <c r="V935" i="13"/>
  <c r="P1038" i="18"/>
  <c r="V907" i="18"/>
  <c r="O902" i="18"/>
  <c r="P989" i="18"/>
  <c r="P1013" i="18"/>
  <c r="U909" i="13"/>
  <c r="O951" i="18"/>
  <c r="Q960" i="18"/>
  <c r="Q913" i="13"/>
  <c r="U905" i="18"/>
  <c r="P1014" i="18"/>
  <c r="N1014" i="18"/>
  <c r="T1047" i="18"/>
  <c r="O926" i="13"/>
  <c r="T934" i="13"/>
  <c r="N983" i="18"/>
  <c r="T1049" i="18"/>
  <c r="Q992" i="18"/>
  <c r="T1012" i="18"/>
  <c r="U921" i="13"/>
  <c r="N921" i="13"/>
  <c r="V990" i="18"/>
  <c r="T937" i="13"/>
  <c r="T919" i="13"/>
  <c r="U888" i="18"/>
  <c r="N988" i="18"/>
  <c r="U988" i="18"/>
  <c r="V941" i="13"/>
  <c r="Q945" i="18"/>
  <c r="O996" i="18"/>
  <c r="P1031" i="18"/>
  <c r="O1013" i="18"/>
  <c r="N965" i="18"/>
  <c r="P963" i="18"/>
  <c r="N944" i="18"/>
  <c r="U917" i="18"/>
  <c r="T1034" i="18"/>
  <c r="T1004" i="18"/>
  <c r="U942" i="13"/>
  <c r="U1002" i="18"/>
  <c r="V952" i="18"/>
  <c r="U941" i="18"/>
  <c r="T916" i="18"/>
  <c r="Q957" i="18"/>
  <c r="V951" i="18"/>
  <c r="O994" i="18"/>
  <c r="V894" i="18"/>
  <c r="U962" i="18"/>
  <c r="Q909" i="18"/>
  <c r="Q990" i="18"/>
  <c r="O1044" i="18"/>
  <c r="Q946" i="18"/>
  <c r="T955" i="18"/>
  <c r="Q917" i="13"/>
  <c r="V904" i="18"/>
  <c r="Q892" i="18"/>
  <c r="P998" i="18"/>
  <c r="N907" i="18"/>
  <c r="U996" i="18"/>
  <c r="Q447" i="18"/>
  <c r="P902" i="18"/>
  <c r="U489" i="18"/>
  <c r="T910" i="18"/>
  <c r="O944" i="18"/>
  <c r="Q914" i="13"/>
  <c r="O1034" i="18"/>
  <c r="P1004" i="18"/>
  <c r="N1042" i="18"/>
  <c r="P1002" i="18"/>
  <c r="U916" i="18"/>
  <c r="O913" i="13"/>
  <c r="O927" i="13"/>
  <c r="O1047" i="18"/>
  <c r="T926" i="13"/>
  <c r="O1029" i="18"/>
  <c r="Q969" i="18"/>
  <c r="N893" i="18"/>
  <c r="T893" i="18"/>
  <c r="Q1009" i="18"/>
  <c r="O985" i="18"/>
  <c r="Q918" i="13"/>
  <c r="P990" i="18"/>
  <c r="V1044" i="18"/>
  <c r="N946" i="18"/>
  <c r="P919" i="13"/>
  <c r="O955" i="18"/>
  <c r="V988" i="18"/>
  <c r="T93" i="19"/>
  <c r="U892" i="18"/>
  <c r="P966" i="18"/>
  <c r="N930" i="13"/>
  <c r="N918" i="18"/>
  <c r="Q909" i="13"/>
  <c r="P991" i="18"/>
  <c r="U954" i="18"/>
  <c r="Q919" i="18"/>
  <c r="O889" i="18"/>
  <c r="V1004" i="18"/>
  <c r="U948" i="18"/>
  <c r="T1007" i="18"/>
  <c r="P940" i="13"/>
  <c r="V913" i="13"/>
  <c r="P947" i="18"/>
  <c r="U1053" i="18"/>
  <c r="U893" i="18"/>
  <c r="U894" i="18"/>
  <c r="U1009" i="18"/>
  <c r="V911" i="13"/>
  <c r="N911" i="13"/>
  <c r="P909" i="18"/>
  <c r="N949" i="18"/>
  <c r="P908" i="18"/>
  <c r="P921" i="13"/>
  <c r="V922" i="13"/>
  <c r="O922" i="13"/>
  <c r="Q943" i="18"/>
  <c r="T988" i="18"/>
  <c r="T917" i="13"/>
  <c r="Q941" i="13"/>
  <c r="U1056" i="18"/>
  <c r="Q998" i="18"/>
  <c r="Q1030" i="18"/>
  <c r="P907" i="18"/>
  <c r="T966" i="18"/>
  <c r="T996" i="18"/>
  <c r="Q930" i="13"/>
  <c r="U923" i="13"/>
  <c r="N1013" i="18"/>
  <c r="V910" i="18"/>
  <c r="U910" i="18"/>
  <c r="O965" i="18"/>
  <c r="N963" i="18"/>
  <c r="P982" i="18"/>
  <c r="T889" i="18"/>
  <c r="U1032" i="18"/>
  <c r="O1032" i="18"/>
  <c r="N917" i="18"/>
  <c r="V917" i="18"/>
  <c r="V942" i="13"/>
  <c r="N952" i="18"/>
  <c r="U951" i="18"/>
  <c r="T395" i="18"/>
  <c r="T397" i="18"/>
  <c r="Q994" i="18"/>
  <c r="T940" i="13"/>
  <c r="N905" i="18"/>
  <c r="U929" i="13"/>
  <c r="U926" i="13"/>
  <c r="U934" i="13"/>
  <c r="U992" i="18"/>
  <c r="T1053" i="18"/>
  <c r="V893" i="18"/>
  <c r="V962" i="18"/>
  <c r="V1009" i="18"/>
  <c r="P936" i="13"/>
  <c r="N1047" i="18"/>
  <c r="P926" i="13"/>
  <c r="Q903" i="18"/>
  <c r="Q983" i="18"/>
  <c r="V969" i="18"/>
  <c r="T901" i="18"/>
  <c r="V1000" i="18"/>
  <c r="P1051" i="18"/>
  <c r="P903" i="18"/>
  <c r="V898" i="18"/>
  <c r="P898" i="18"/>
  <c r="V983" i="18"/>
  <c r="P983" i="18"/>
  <c r="P893" i="18"/>
  <c r="T894" i="18"/>
  <c r="N962" i="18"/>
  <c r="Y456" i="18"/>
  <c r="Y519" i="13"/>
  <c r="Y368" i="14"/>
  <c r="Y506" i="14"/>
  <c r="Y531" i="13"/>
  <c r="Y477" i="14"/>
  <c r="Y484" i="18"/>
  <c r="Y433" i="18"/>
  <c r="Y467" i="13"/>
  <c r="Y486" i="14"/>
  <c r="Y523" i="14"/>
  <c r="Y527" i="18"/>
  <c r="Y451" i="13"/>
  <c r="Y385" i="14"/>
  <c r="Y361" i="18"/>
  <c r="Y379" i="14"/>
  <c r="Y393" i="13"/>
  <c r="Y370" i="18"/>
  <c r="Y439" i="14"/>
  <c r="Y365" i="14"/>
  <c r="Y443" i="14"/>
  <c r="Y469" i="13"/>
  <c r="Y418" i="14"/>
  <c r="Y470" i="14"/>
  <c r="Y428" i="14"/>
  <c r="Y364" i="18"/>
  <c r="Y364" i="14"/>
  <c r="Y470" i="18"/>
  <c r="Y373" i="18"/>
  <c r="Y418" i="18"/>
  <c r="Y446" i="14"/>
  <c r="Y416" i="18"/>
  <c r="Y390" i="18"/>
  <c r="Y439" i="13"/>
  <c r="Y389" i="14"/>
  <c r="Y431" i="13"/>
  <c r="Y414" i="14"/>
  <c r="Y476" i="13"/>
  <c r="Y380" i="13"/>
  <c r="Y536" i="13"/>
  <c r="Y447" i="14"/>
  <c r="Y474" i="13"/>
  <c r="Y377" i="13"/>
  <c r="Y509" i="18"/>
  <c r="Y369" i="14"/>
  <c r="Y389" i="18"/>
  <c r="Y377" i="14"/>
  <c r="Y433" i="14"/>
  <c r="Y435" i="13"/>
  <c r="Y502" i="18"/>
  <c r="Y496" i="13"/>
  <c r="Y433" i="13"/>
  <c r="Y441" i="14"/>
  <c r="Y388" i="14"/>
  <c r="Y425" i="14"/>
  <c r="Y286" i="13"/>
  <c r="Y464" i="18"/>
  <c r="Y432" i="14"/>
  <c r="Y361" i="14"/>
  <c r="Y372" i="14"/>
  <c r="Y413" i="13"/>
  <c r="Y432" i="13"/>
  <c r="Y369" i="18"/>
  <c r="Y363" i="14"/>
  <c r="Y504" i="14"/>
  <c r="Y424" i="14"/>
  <c r="Y478" i="18"/>
  <c r="Y497" i="18"/>
  <c r="Y484" i="14"/>
  <c r="Y505" i="18"/>
  <c r="Y527" i="13"/>
  <c r="Y516" i="18"/>
  <c r="Y495" i="13"/>
  <c r="Y370" i="13"/>
  <c r="Y474" i="14"/>
  <c r="Y439" i="18"/>
  <c r="Y449" i="13"/>
  <c r="Y518" i="13"/>
  <c r="Y437" i="14"/>
  <c r="Y445" i="13"/>
  <c r="Y528" i="18"/>
  <c r="Y384" i="18"/>
  <c r="Y510" i="14"/>
  <c r="U1014" i="18"/>
  <c r="Q1029" i="18"/>
  <c r="V1029" i="18"/>
  <c r="V934" i="13"/>
  <c r="O903" i="18"/>
  <c r="T969" i="18"/>
  <c r="Q893" i="18"/>
  <c r="V901" i="18"/>
  <c r="T962" i="18"/>
  <c r="N936" i="13"/>
  <c r="V909" i="18"/>
  <c r="V1051" i="18"/>
  <c r="V938" i="13"/>
  <c r="P914" i="18"/>
  <c r="Y485" i="18"/>
  <c r="Y498" i="18"/>
  <c r="Y392" i="18"/>
  <c r="Y458" i="14"/>
  <c r="Y519" i="14"/>
  <c r="Y429" i="18"/>
  <c r="Y471" i="14"/>
  <c r="Y492" i="13"/>
  <c r="Y496" i="18"/>
  <c r="Y461" i="14"/>
  <c r="Y434" i="13"/>
  <c r="Y434" i="18"/>
  <c r="Y420" i="14"/>
  <c r="Y367" i="14"/>
  <c r="Y430" i="14"/>
  <c r="Y435" i="14"/>
  <c r="Y382" i="13"/>
  <c r="Y398" i="13"/>
  <c r="Y459" i="18"/>
  <c r="Y489" i="14"/>
  <c r="Y371" i="13"/>
  <c r="Y391" i="18"/>
  <c r="Y485" i="14"/>
  <c r="Y524" i="14"/>
  <c r="Y423" i="18"/>
  <c r="Y457" i="18"/>
  <c r="Y521" i="18"/>
  <c r="Y507" i="14"/>
  <c r="Y378" i="18"/>
  <c r="Y471" i="18"/>
  <c r="Y397" i="13"/>
  <c r="Y420" i="18"/>
  <c r="Y372" i="18"/>
  <c r="Y475" i="13"/>
  <c r="Y489" i="13"/>
  <c r="Y507" i="13"/>
  <c r="Y476" i="14"/>
  <c r="Y376" i="14"/>
  <c r="Y445" i="14"/>
  <c r="Y479" i="18"/>
  <c r="Y386" i="14"/>
  <c r="Y468" i="13"/>
  <c r="Y362" i="14"/>
  <c r="Y530" i="13"/>
  <c r="Y488" i="13"/>
  <c r="Y441" i="18"/>
  <c r="Y521" i="14"/>
  <c r="Y396" i="13"/>
  <c r="Y387" i="13"/>
  <c r="Y525" i="14"/>
  <c r="Y427" i="14"/>
  <c r="Y446" i="13"/>
  <c r="Y515" i="13"/>
  <c r="V1014" i="18"/>
  <c r="Q1047" i="18"/>
  <c r="U898" i="18"/>
  <c r="T898" i="18"/>
  <c r="Q1049" i="18"/>
  <c r="Q894" i="18"/>
  <c r="Q962" i="18"/>
  <c r="P911" i="13"/>
  <c r="O936" i="13"/>
  <c r="O914" i="18"/>
  <c r="Q914" i="18"/>
  <c r="T985" i="18"/>
  <c r="Y424" i="13"/>
  <c r="Y374" i="18"/>
  <c r="Y425" i="13"/>
  <c r="Y415" i="18"/>
  <c r="Y442" i="18"/>
  <c r="Y430" i="13"/>
  <c r="Y514" i="14"/>
  <c r="Y360" i="18"/>
  <c r="Y395" i="13"/>
  <c r="Y513" i="13"/>
  <c r="Y457" i="13"/>
  <c r="Y431" i="18"/>
  <c r="Y436" i="14"/>
  <c r="Y483" i="18"/>
  <c r="Y371" i="18"/>
  <c r="Y517" i="18"/>
  <c r="Y471" i="13"/>
  <c r="Y485" i="13"/>
  <c r="Y480" i="18"/>
  <c r="Y456" i="14"/>
  <c r="Y510" i="13"/>
  <c r="Y516" i="13"/>
  <c r="Y482" i="18"/>
  <c r="Y415" i="14"/>
  <c r="Y385" i="18"/>
  <c r="Y523" i="18"/>
  <c r="Y392" i="13"/>
  <c r="Y457" i="14"/>
  <c r="Y365" i="18"/>
  <c r="Y388" i="13"/>
  <c r="Y484" i="13"/>
  <c r="Y468" i="14"/>
  <c r="Y511" i="13"/>
  <c r="Y384" i="13"/>
  <c r="Y482" i="13"/>
  <c r="Y472" i="14"/>
  <c r="Y367" i="13"/>
  <c r="Y382" i="18"/>
  <c r="Y529" i="14"/>
  <c r="Y453" i="13"/>
  <c r="Y373" i="14"/>
  <c r="Y522" i="13"/>
  <c r="Y427" i="18"/>
  <c r="Y447" i="13"/>
  <c r="Y504" i="18"/>
  <c r="Y368" i="18"/>
  <c r="Y374" i="14"/>
  <c r="Y376" i="13"/>
  <c r="Y525" i="18"/>
  <c r="O935" i="13"/>
  <c r="P949" i="18"/>
  <c r="N922" i="13"/>
  <c r="V917" i="13"/>
  <c r="N1056" i="18"/>
  <c r="Q489" i="18"/>
  <c r="P894" i="18"/>
  <c r="Y460" i="18"/>
  <c r="Y429" i="13"/>
  <c r="Y427" i="13"/>
  <c r="Y525" i="13"/>
  <c r="Y442" i="13"/>
  <c r="Y384" i="14"/>
  <c r="Y387" i="18"/>
  <c r="Y534" i="13"/>
  <c r="Y413" i="18"/>
  <c r="Y429" i="14"/>
  <c r="Y521" i="13"/>
  <c r="Y472" i="18"/>
  <c r="Y373" i="13"/>
  <c r="Y421" i="18"/>
  <c r="Y383" i="14"/>
  <c r="Y520" i="13"/>
  <c r="Q1003" i="18"/>
  <c r="O1040" i="18"/>
  <c r="P912" i="13"/>
  <c r="V906" i="18"/>
  <c r="P935" i="13"/>
  <c r="Q999" i="18"/>
  <c r="P999" i="18"/>
  <c r="O915" i="18"/>
  <c r="P1011" i="18"/>
  <c r="P918" i="13"/>
  <c r="N1025" i="18"/>
  <c r="Y615" i="17"/>
  <c r="P945" i="18"/>
  <c r="O966" i="18"/>
  <c r="P910" i="18"/>
  <c r="O917" i="18"/>
  <c r="V916" i="18"/>
  <c r="O395" i="18"/>
  <c r="O397" i="18"/>
  <c r="P1010" i="18"/>
  <c r="N927" i="13"/>
  <c r="Q1014" i="18"/>
  <c r="P929" i="13"/>
  <c r="P934" i="13"/>
  <c r="Q925" i="13"/>
  <c r="N909" i="18"/>
  <c r="N938" i="13"/>
  <c r="P915" i="13"/>
  <c r="O1036" i="18"/>
  <c r="N897" i="18"/>
  <c r="Q1036" i="18"/>
  <c r="O531" i="18"/>
  <c r="N919" i="13"/>
  <c r="Q917" i="18"/>
  <c r="V994" i="18"/>
  <c r="Y366" i="18"/>
  <c r="Y441" i="13"/>
  <c r="Y509" i="14"/>
  <c r="Y475" i="18"/>
  <c r="Y529" i="13"/>
  <c r="Y459" i="14"/>
  <c r="Q531" i="18"/>
  <c r="P890" i="18"/>
  <c r="N93" i="19"/>
  <c r="N892" i="18"/>
  <c r="Q1006" i="18"/>
  <c r="V489" i="18"/>
  <c r="N898" i="18"/>
  <c r="Y440" i="18"/>
  <c r="Y483" i="13"/>
  <c r="Y518" i="14"/>
  <c r="Y503" i="18"/>
  <c r="Y378" i="14"/>
  <c r="Y400" i="13"/>
  <c r="Y388" i="18"/>
  <c r="Y392" i="14"/>
  <c r="Y421" i="13"/>
  <c r="V1052" i="18"/>
  <c r="N1003" i="18"/>
  <c r="O997" i="18"/>
  <c r="N1040" i="18"/>
  <c r="N920" i="18"/>
  <c r="N964" i="18"/>
  <c r="P896" i="18"/>
  <c r="O1028" i="18"/>
  <c r="V531" i="18"/>
  <c r="P531" i="18"/>
  <c r="O1055" i="18"/>
  <c r="O1037" i="18"/>
  <c r="N970" i="18"/>
  <c r="O999" i="18"/>
  <c r="V999" i="18"/>
  <c r="O1038" i="18"/>
  <c r="O918" i="13"/>
  <c r="Q1044" i="18"/>
  <c r="N937" i="13"/>
  <c r="Y618" i="17"/>
  <c r="P909" i="13"/>
  <c r="Y626" i="17"/>
  <c r="O910" i="18"/>
  <c r="O948" i="18"/>
  <c r="V1002" i="18"/>
  <c r="P952" i="18"/>
  <c r="O952" i="18"/>
  <c r="O898" i="18"/>
  <c r="N1000" i="18"/>
  <c r="I453" i="17"/>
  <c r="L130" i="8"/>
  <c r="I466" i="17"/>
  <c r="P395" i="18"/>
  <c r="P397" i="18"/>
  <c r="Y438" i="18"/>
  <c r="Y424" i="18"/>
  <c r="Y473" i="18"/>
  <c r="Y362" i="18"/>
  <c r="Y520" i="14"/>
  <c r="P906" i="18"/>
  <c r="O961" i="18"/>
  <c r="O916" i="13"/>
  <c r="N956" i="18"/>
  <c r="N901" i="18"/>
  <c r="Y470" i="13"/>
  <c r="Y461" i="18"/>
  <c r="Y477" i="13"/>
  <c r="Y510" i="18"/>
  <c r="Y530" i="14"/>
  <c r="Y503" i="14"/>
  <c r="Y444" i="18"/>
  <c r="Y533" i="13"/>
  <c r="Y426" i="13"/>
  <c r="O958" i="18"/>
  <c r="O1052" i="18"/>
  <c r="O1003" i="18"/>
  <c r="O899" i="18"/>
  <c r="N912" i="13"/>
  <c r="Q896" i="18"/>
  <c r="Q984" i="18"/>
  <c r="P1008" i="18"/>
  <c r="N1001" i="18"/>
  <c r="N961" i="18"/>
  <c r="P968" i="18"/>
  <c r="N933" i="13"/>
  <c r="N999" i="18"/>
  <c r="P915" i="18"/>
  <c r="N1005" i="18"/>
  <c r="N912" i="18"/>
  <c r="N1033" i="18"/>
  <c r="O993" i="18"/>
  <c r="P916" i="18"/>
  <c r="V395" i="18"/>
  <c r="V397" i="18"/>
  <c r="O947" i="18"/>
  <c r="P1029" i="18"/>
  <c r="O934" i="13"/>
  <c r="N992" i="18"/>
  <c r="P1053" i="18"/>
  <c r="N925" i="13"/>
  <c r="Y372" i="13"/>
  <c r="Y490" i="13"/>
  <c r="Y469" i="18"/>
  <c r="Y422" i="13"/>
  <c r="Y416" i="14"/>
  <c r="Y500" i="14"/>
  <c r="Y506" i="18"/>
  <c r="Y526" i="13"/>
  <c r="N1006" i="18"/>
  <c r="P1042" i="18"/>
  <c r="Y466" i="18"/>
  <c r="Y460" i="14"/>
  <c r="Y452" i="13"/>
  <c r="Y435" i="18"/>
  <c r="Y486" i="18"/>
  <c r="Y524" i="18"/>
  <c r="Y370" i="14"/>
  <c r="N958" i="18"/>
  <c r="W404" i="13"/>
  <c r="W545" i="13"/>
  <c r="P891" i="18"/>
  <c r="N924" i="13"/>
  <c r="Q912" i="13"/>
  <c r="N1036" i="18"/>
  <c r="Q968" i="18"/>
  <c r="O949" i="18"/>
  <c r="N959" i="18"/>
  <c r="O1012" i="18"/>
  <c r="N1044" i="18"/>
  <c r="P946" i="18"/>
  <c r="N996" i="18"/>
  <c r="O447" i="18"/>
  <c r="O1048" i="18"/>
  <c r="P1032" i="18"/>
  <c r="P1034" i="18"/>
  <c r="N942" i="13"/>
  <c r="O916" i="18"/>
  <c r="N940" i="13"/>
  <c r="P939" i="13"/>
  <c r="Q1053" i="18"/>
  <c r="O1009" i="18"/>
  <c r="Q1000" i="18"/>
  <c r="P923" i="13"/>
  <c r="O989" i="18"/>
  <c r="O909" i="13"/>
  <c r="N950" i="18"/>
  <c r="V950" i="18"/>
  <c r="N910" i="18"/>
  <c r="P1045" i="18"/>
  <c r="V963" i="18"/>
  <c r="P944" i="18"/>
  <c r="O914" i="13"/>
  <c r="O942" i="13"/>
  <c r="N957" i="18"/>
  <c r="N994" i="18"/>
  <c r="P910" i="13"/>
  <c r="N939" i="13"/>
  <c r="Q934" i="13"/>
  <c r="P1049" i="18"/>
  <c r="N1053" i="18"/>
  <c r="P901" i="18"/>
  <c r="Q936" i="13"/>
  <c r="P1000" i="18"/>
  <c r="P985" i="18"/>
  <c r="O1056" i="18"/>
  <c r="N966" i="18"/>
  <c r="P918" i="18"/>
  <c r="Q1013" i="18"/>
  <c r="N909" i="13"/>
  <c r="P489" i="18"/>
  <c r="Q910" i="18"/>
  <c r="O963" i="18"/>
  <c r="P889" i="18"/>
  <c r="N1032" i="18"/>
  <c r="N1034" i="18"/>
  <c r="P948" i="18"/>
  <c r="P941" i="18"/>
  <c r="P951" i="18"/>
  <c r="P960" i="18"/>
  <c r="O910" i="13"/>
  <c r="O905" i="18"/>
  <c r="N1009" i="18"/>
  <c r="M118" i="8"/>
  <c r="M93" i="19"/>
  <c r="V1056" i="18"/>
  <c r="O998" i="18"/>
  <c r="O1030" i="18"/>
  <c r="V447" i="18"/>
  <c r="O489" i="18"/>
  <c r="P919" i="18"/>
  <c r="N913" i="18"/>
  <c r="Q889" i="18"/>
  <c r="Q395" i="18"/>
  <c r="Q397" i="18"/>
  <c r="P1047" i="18"/>
  <c r="O992" i="18"/>
  <c r="N969" i="18"/>
  <c r="N894" i="18"/>
  <c r="O925" i="13"/>
  <c r="P888" i="18"/>
  <c r="Q988" i="18"/>
  <c r="P917" i="13"/>
  <c r="P972" i="18"/>
  <c r="P447" i="18"/>
  <c r="N1031" i="18"/>
  <c r="O918" i="18"/>
  <c r="Q902" i="18"/>
  <c r="O991" i="18"/>
  <c r="N954" i="18"/>
  <c r="N914" i="13"/>
  <c r="V1034" i="18"/>
  <c r="P942" i="13"/>
  <c r="O1007" i="18"/>
  <c r="N941" i="18"/>
  <c r="O1014" i="18"/>
  <c r="Q929" i="13"/>
  <c r="N929" i="13"/>
  <c r="V1053" i="18"/>
  <c r="O893" i="18"/>
  <c r="P962" i="18"/>
  <c r="V925" i="13"/>
  <c r="P925" i="13"/>
  <c r="V914" i="18"/>
  <c r="I118" i="17"/>
  <c r="X118" i="17"/>
  <c r="X622" i="17"/>
  <c r="X399" i="14"/>
  <c r="X535" i="14"/>
  <c r="N935" i="14"/>
  <c r="W935" i="14"/>
  <c r="S935" i="14"/>
  <c r="M87" i="21"/>
  <c r="P87" i="21"/>
  <c r="Y14" i="13"/>
  <c r="Y217" i="18"/>
  <c r="R87" i="21"/>
  <c r="X675" i="13"/>
  <c r="X816" i="13"/>
  <c r="U935" i="14"/>
  <c r="I87" i="21"/>
  <c r="Y95" i="13"/>
  <c r="O935" i="14"/>
  <c r="W399" i="14"/>
  <c r="W535" i="14"/>
  <c r="Y671" i="18"/>
  <c r="Y407" i="18"/>
  <c r="Y405" i="14"/>
  <c r="Q935" i="14"/>
  <c r="X404" i="13"/>
  <c r="X545" i="13"/>
  <c r="K935" i="14"/>
  <c r="Y95" i="14"/>
  <c r="Y109" i="13"/>
  <c r="W797" i="18"/>
  <c r="U17" i="3"/>
  <c r="S533" i="18"/>
  <c r="Q17" i="2"/>
  <c r="L87" i="21"/>
  <c r="Y128" i="18"/>
  <c r="Y232" i="14"/>
  <c r="Y630" i="17"/>
  <c r="Y139" i="18"/>
  <c r="O87" i="21"/>
  <c r="L935" i="14"/>
  <c r="Y670" i="14"/>
  <c r="Y258" i="18"/>
  <c r="P183" i="18"/>
  <c r="P939" i="18"/>
  <c r="Y265" i="13"/>
  <c r="Y96" i="14"/>
  <c r="Y179" i="18"/>
  <c r="Y234" i="14"/>
  <c r="Y244" i="14"/>
  <c r="W132" i="14"/>
  <c r="W227" i="14"/>
  <c r="W890" i="14"/>
  <c r="W927" i="14"/>
  <c r="Y151" i="14"/>
  <c r="X1048" i="13"/>
  <c r="X1083" i="13"/>
  <c r="X270" i="13"/>
  <c r="Y164" i="14"/>
  <c r="Y142" i="14"/>
  <c r="K908" i="13"/>
  <c r="Y159" i="14"/>
  <c r="U887" i="18"/>
  <c r="U131" i="18"/>
  <c r="Y99" i="13"/>
  <c r="Y259" i="14"/>
  <c r="X1023" i="18"/>
  <c r="X267" i="18"/>
  <c r="X1059" i="18"/>
  <c r="Y256" i="18"/>
  <c r="Y169" i="14"/>
  <c r="Y96" i="13"/>
  <c r="Y254" i="14"/>
  <c r="N939" i="18"/>
  <c r="L939" i="18"/>
  <c r="Y234" i="18"/>
  <c r="P131" i="18"/>
  <c r="P887" i="18"/>
  <c r="S887" i="18"/>
  <c r="S131" i="18"/>
  <c r="Y122" i="14"/>
  <c r="Y148" i="18"/>
  <c r="Y257" i="13"/>
  <c r="Y933" i="18"/>
  <c r="Y155" i="13"/>
  <c r="T143" i="18"/>
  <c r="T935" i="18"/>
  <c r="T931" i="18"/>
  <c r="Y218" i="13"/>
  <c r="Y254" i="18"/>
  <c r="X1027" i="14"/>
  <c r="X1063" i="14"/>
  <c r="X268" i="14"/>
  <c r="Y264" i="14"/>
  <c r="Y119" i="14"/>
  <c r="Y258" i="14"/>
  <c r="W675" i="13"/>
  <c r="W816" i="13"/>
  <c r="Y120" i="13"/>
  <c r="Y102" i="14"/>
  <c r="Y285" i="13"/>
  <c r="Y191" i="14"/>
  <c r="Y122" i="13"/>
  <c r="Y128" i="14"/>
  <c r="Y413" i="14"/>
  <c r="J935" i="14"/>
  <c r="Y251" i="14"/>
  <c r="Y105" i="14"/>
  <c r="Y691" i="13"/>
  <c r="Y219" i="18"/>
  <c r="Y232" i="18"/>
  <c r="Y120" i="18"/>
  <c r="Y198" i="18"/>
  <c r="Y257" i="14"/>
  <c r="Y176" i="14"/>
  <c r="V227" i="14"/>
  <c r="M227" i="14"/>
  <c r="N1023" i="18"/>
  <c r="M1023" i="18"/>
  <c r="Y153" i="18"/>
  <c r="Y100" i="18"/>
  <c r="Y180" i="18"/>
  <c r="Y162" i="14"/>
  <c r="Y172" i="13"/>
  <c r="X443" i="17"/>
  <c r="W443" i="17"/>
  <c r="Y103" i="18"/>
  <c r="Y213" i="14"/>
  <c r="Y246" i="14"/>
  <c r="Y675" i="18"/>
  <c r="Y171" i="18"/>
  <c r="Y240" i="18"/>
  <c r="Y200" i="13"/>
  <c r="Y165" i="13"/>
  <c r="Y173" i="14"/>
  <c r="Y223" i="13"/>
  <c r="Y252" i="13"/>
  <c r="Y223" i="14"/>
  <c r="R908" i="13"/>
  <c r="Y216" i="13"/>
  <c r="Y114" i="13"/>
  <c r="Y153" i="14"/>
  <c r="Y158" i="14"/>
  <c r="N981" i="18"/>
  <c r="K981" i="18"/>
  <c r="N87" i="21"/>
  <c r="Y111" i="18"/>
  <c r="Y257" i="18"/>
  <c r="Y403" i="18"/>
  <c r="Y177" i="18"/>
  <c r="Y203" i="14"/>
  <c r="Y103" i="14"/>
  <c r="Y717" i="18"/>
  <c r="Y112" i="13"/>
  <c r="T887" i="18"/>
  <c r="T131" i="18"/>
  <c r="Y123" i="18"/>
  <c r="Y204" i="13"/>
  <c r="Y186" i="13"/>
  <c r="Y97" i="13"/>
  <c r="W809" i="14"/>
  <c r="W813" i="14"/>
  <c r="W18" i="14"/>
  <c r="O131" i="18"/>
  <c r="O887" i="18"/>
  <c r="Y263" i="13"/>
  <c r="Y213" i="13"/>
  <c r="Y154" i="18"/>
  <c r="Y193" i="14"/>
  <c r="X225" i="18"/>
  <c r="X1017" i="18"/>
  <c r="X981" i="18"/>
  <c r="W276" i="13"/>
  <c r="W948" i="13"/>
  <c r="W1089" i="13"/>
  <c r="Y628" i="17"/>
  <c r="S757" i="14"/>
  <c r="Y166" i="18"/>
  <c r="Y161" i="18"/>
  <c r="X939" i="18"/>
  <c r="X183" i="18"/>
  <c r="X975" i="18"/>
  <c r="L887" i="18"/>
  <c r="Y683" i="13"/>
  <c r="Y166" i="13"/>
  <c r="Y140" i="18"/>
  <c r="Y165" i="14"/>
  <c r="Y259" i="13"/>
  <c r="Y197" i="14"/>
  <c r="T227" i="14"/>
  <c r="X18" i="13"/>
  <c r="X827" i="13"/>
  <c r="X831" i="13"/>
  <c r="Y166" i="14"/>
  <c r="Y241" i="13"/>
  <c r="Y209" i="13"/>
  <c r="Y253" i="14"/>
  <c r="Y117" i="13"/>
  <c r="Y118" i="18"/>
  <c r="L274" i="5"/>
  <c r="I675" i="13"/>
  <c r="Y162" i="18"/>
  <c r="Y125" i="18"/>
  <c r="Y245" i="13"/>
  <c r="Y182" i="13"/>
  <c r="Y179" i="14"/>
  <c r="I397" i="18"/>
  <c r="K269" i="10"/>
  <c r="Y734" i="13"/>
  <c r="Y259" i="18"/>
  <c r="Y125" i="13"/>
  <c r="R757" i="14"/>
  <c r="Y118" i="13"/>
  <c r="Y238" i="13"/>
  <c r="Y163" i="14"/>
  <c r="Y176" i="13"/>
  <c r="Y126" i="14"/>
  <c r="Y104" i="18"/>
  <c r="Y249" i="14"/>
  <c r="Y206" i="14"/>
  <c r="Y15" i="14"/>
  <c r="Y932" i="18"/>
  <c r="X935" i="14"/>
  <c r="Y614" i="17"/>
  <c r="W120" i="17"/>
  <c r="X120" i="17"/>
  <c r="U227" i="14"/>
  <c r="N227" i="14"/>
  <c r="Y151" i="18"/>
  <c r="U267" i="18"/>
  <c r="U1023" i="18"/>
  <c r="V1023" i="18"/>
  <c r="V267" i="18"/>
  <c r="Y220" i="13"/>
  <c r="Y109" i="14"/>
  <c r="Y264" i="18"/>
  <c r="Y238" i="18"/>
  <c r="W827" i="13"/>
  <c r="W831" i="13"/>
  <c r="W18" i="13"/>
  <c r="Y216" i="14"/>
  <c r="Y172" i="14"/>
  <c r="Y219" i="13"/>
  <c r="Y110" i="14"/>
  <c r="Y151" i="13"/>
  <c r="Y219" i="14"/>
  <c r="Y202" i="14"/>
  <c r="Y123" i="14"/>
  <c r="Y110" i="18"/>
  <c r="Y199" i="13"/>
  <c r="Y158" i="18"/>
  <c r="Y199" i="18"/>
  <c r="Y544" i="14"/>
  <c r="Y190" i="18"/>
  <c r="Y262" i="18"/>
  <c r="W954" i="13"/>
  <c r="W958" i="13"/>
  <c r="W145" i="13"/>
  <c r="Y165" i="18"/>
  <c r="Y279" i="14"/>
  <c r="X533" i="18"/>
  <c r="V17" i="2"/>
  <c r="Y218" i="18"/>
  <c r="Y177" i="14"/>
  <c r="Y127" i="13"/>
  <c r="W131" i="13"/>
  <c r="W908" i="13"/>
  <c r="O908" i="13"/>
  <c r="Y254" i="13"/>
  <c r="Y113" i="18"/>
  <c r="Y255" i="18"/>
  <c r="O981" i="18"/>
  <c r="O225" i="18"/>
  <c r="U981" i="18"/>
  <c r="U225" i="18"/>
  <c r="X1005" i="13"/>
  <c r="X1040" i="13"/>
  <c r="X227" i="13"/>
  <c r="Y180" i="14"/>
  <c r="Y116" i="13"/>
  <c r="Y113" i="13"/>
  <c r="Y256" i="14"/>
  <c r="Y163" i="13"/>
  <c r="Y205" i="14"/>
  <c r="Y222" i="13"/>
  <c r="Y157" i="14"/>
  <c r="Y142" i="13"/>
  <c r="Y119" i="18"/>
  <c r="Y198" i="13"/>
  <c r="Y156" i="14"/>
  <c r="Y149" i="13"/>
  <c r="Y243" i="14"/>
  <c r="Y160" i="13"/>
  <c r="Y98" i="13"/>
  <c r="Y240" i="14"/>
  <c r="Y101" i="14"/>
  <c r="Y162" i="13"/>
  <c r="Y193" i="18"/>
  <c r="K757" i="14"/>
  <c r="Y455" i="14"/>
  <c r="S183" i="18"/>
  <c r="S939" i="18"/>
  <c r="Y95" i="18"/>
  <c r="Y255" i="14"/>
  <c r="Y252" i="14"/>
  <c r="Y98" i="14"/>
  <c r="Y263" i="18"/>
  <c r="Y224" i="13"/>
  <c r="Y210" i="14"/>
  <c r="Y97" i="14"/>
  <c r="Y255" i="13"/>
  <c r="P1023" i="18"/>
  <c r="P267" i="18"/>
  <c r="Y667" i="18"/>
  <c r="Y196" i="14"/>
  <c r="Y174" i="13"/>
  <c r="W107" i="17"/>
  <c r="X107" i="17"/>
  <c r="Y155" i="18"/>
  <c r="Y260" i="14"/>
  <c r="S981" i="18"/>
  <c r="S225" i="18"/>
  <c r="J757" i="14"/>
  <c r="Y193" i="13"/>
  <c r="Y625" i="17"/>
  <c r="U931" i="18"/>
  <c r="U143" i="18"/>
  <c r="U935" i="18"/>
  <c r="Y213" i="18"/>
  <c r="Y201" i="18"/>
  <c r="Y163" i="18"/>
  <c r="R267" i="18"/>
  <c r="R1023" i="18"/>
  <c r="Y97" i="18"/>
  <c r="Y149" i="18"/>
  <c r="U908" i="13"/>
  <c r="P225" i="18"/>
  <c r="P981" i="18"/>
  <c r="Y237" i="18"/>
  <c r="Y625" i="14"/>
  <c r="L757" i="14"/>
  <c r="W939" i="18"/>
  <c r="W183" i="18"/>
  <c r="W975" i="18"/>
  <c r="Q131" i="18"/>
  <c r="Q887" i="18"/>
  <c r="Y194" i="13"/>
  <c r="Y175" i="18"/>
  <c r="Y106" i="14"/>
  <c r="Y245" i="18"/>
  <c r="Y115" i="14"/>
  <c r="Q227" i="14"/>
  <c r="T267" i="18"/>
  <c r="T1023" i="18"/>
  <c r="Y104" i="13"/>
  <c r="Y453" i="18"/>
  <c r="Y248" i="13"/>
  <c r="Y239" i="13"/>
  <c r="Y250" i="14"/>
  <c r="Y243" i="13"/>
  <c r="Y258" i="13"/>
  <c r="Y677" i="13"/>
  <c r="Y237" i="14"/>
  <c r="Y220" i="14"/>
  <c r="Q908" i="13"/>
  <c r="V225" i="18"/>
  <c r="V981" i="18"/>
  <c r="Y777" i="13"/>
  <c r="W184" i="13"/>
  <c r="W962" i="13"/>
  <c r="W997" i="13"/>
  <c r="Y15" i="13"/>
  <c r="J939" i="18"/>
  <c r="W131" i="18"/>
  <c r="W887" i="18"/>
  <c r="Y249" i="18"/>
  <c r="Y241" i="14"/>
  <c r="Y202" i="13"/>
  <c r="Y245" i="14"/>
  <c r="Y261" i="14"/>
  <c r="Y272" i="13"/>
  <c r="Y240" i="13"/>
  <c r="Q143" i="18"/>
  <c r="Q935" i="18"/>
  <c r="Q931" i="18"/>
  <c r="Y556" i="13"/>
  <c r="X662" i="14"/>
  <c r="X664" i="14"/>
  <c r="X800" i="14"/>
  <c r="X757" i="14"/>
  <c r="N757" i="14"/>
  <c r="K274" i="5"/>
  <c r="I404" i="13"/>
  <c r="Y260" i="18"/>
  <c r="Y175" i="13"/>
  <c r="Y218" i="14"/>
  <c r="Y161" i="13"/>
  <c r="Y150" i="13"/>
  <c r="O183" i="18"/>
  <c r="O939" i="18"/>
  <c r="R939" i="18"/>
  <c r="R183" i="18"/>
  <c r="Y205" i="18"/>
  <c r="X887" i="18"/>
  <c r="X131" i="18"/>
  <c r="V131" i="18"/>
  <c r="V887" i="18"/>
  <c r="Y235" i="18"/>
  <c r="W943" i="14"/>
  <c r="W979" i="14"/>
  <c r="W184" i="14"/>
  <c r="Y229" i="13"/>
  <c r="Y197" i="13"/>
  <c r="Y124" i="14"/>
  <c r="Y678" i="14"/>
  <c r="Y201" i="14"/>
  <c r="O931" i="18"/>
  <c r="O143" i="18"/>
  <c r="O935" i="18"/>
  <c r="P931" i="18"/>
  <c r="P143" i="18"/>
  <c r="P935" i="18"/>
  <c r="Y244" i="18"/>
  <c r="Y216" i="18"/>
  <c r="Y177" i="13"/>
  <c r="Y759" i="18"/>
  <c r="Y140" i="14"/>
  <c r="T935" i="14"/>
  <c r="Y241" i="18"/>
  <c r="Y195" i="18"/>
  <c r="Y105" i="13"/>
  <c r="W129" i="17"/>
  <c r="X129" i="17"/>
  <c r="P227" i="14"/>
  <c r="J227" i="14"/>
  <c r="Y96" i="18"/>
  <c r="S267" i="18"/>
  <c r="S1023" i="18"/>
  <c r="O1023" i="18"/>
  <c r="O267" i="18"/>
  <c r="Y196" i="18"/>
  <c r="Y128" i="13"/>
  <c r="Y207" i="14"/>
  <c r="Y159" i="13"/>
  <c r="Y164" i="18"/>
  <c r="Y104" i="14"/>
  <c r="Y204" i="18"/>
  <c r="Y239" i="18"/>
  <c r="Y117" i="14"/>
  <c r="Y506" i="13"/>
  <c r="Y126" i="18"/>
  <c r="Y154" i="14"/>
  <c r="Y263" i="14"/>
  <c r="Y206" i="13"/>
  <c r="Y158" i="13"/>
  <c r="Y110" i="13"/>
  <c r="Y262" i="14"/>
  <c r="Y203" i="13"/>
  <c r="Y247" i="18"/>
  <c r="X117" i="17"/>
  <c r="W117" i="17"/>
  <c r="Y212" i="18"/>
  <c r="K270" i="6"/>
  <c r="I535" i="14"/>
  <c r="I399" i="14"/>
  <c r="X145" i="13"/>
  <c r="X954" i="13"/>
  <c r="X958" i="13"/>
  <c r="Y124" i="18"/>
  <c r="Y359" i="18"/>
  <c r="Y125" i="14"/>
  <c r="Y167" i="13"/>
  <c r="Y168" i="18"/>
  <c r="P908" i="13"/>
  <c r="N908" i="13"/>
  <c r="Y222" i="18"/>
  <c r="R225" i="18"/>
  <c r="R981" i="18"/>
  <c r="J981" i="18"/>
  <c r="Y192" i="13"/>
  <c r="Y264" i="13"/>
  <c r="Y214" i="14"/>
  <c r="Y248" i="14"/>
  <c r="Y247" i="14"/>
  <c r="Y155" i="14"/>
  <c r="Y190" i="14"/>
  <c r="Y200" i="18"/>
  <c r="Y113" i="14"/>
  <c r="Y154" i="13"/>
  <c r="Y153" i="13"/>
  <c r="Y101" i="18"/>
  <c r="Y102" i="18"/>
  <c r="Y170" i="18"/>
  <c r="X184" i="13"/>
  <c r="X962" i="13"/>
  <c r="X997" i="13"/>
  <c r="Y222" i="14"/>
  <c r="Y207" i="13"/>
  <c r="P757" i="14"/>
  <c r="Y181" i="14"/>
  <c r="Y99" i="18"/>
  <c r="Y497" i="14"/>
  <c r="M935" i="18"/>
  <c r="M931" i="18"/>
  <c r="Y495" i="18"/>
  <c r="Y105" i="18"/>
  <c r="Y242" i="14"/>
  <c r="Y211" i="13"/>
  <c r="Y121" i="14"/>
  <c r="Y179" i="13"/>
  <c r="J1023" i="18"/>
  <c r="Y201" i="13"/>
  <c r="Y250" i="18"/>
  <c r="M981" i="18"/>
  <c r="Y130" i="14"/>
  <c r="Y196" i="13"/>
  <c r="Q757" i="14"/>
  <c r="X948" i="13"/>
  <c r="X1089" i="13"/>
  <c r="X276" i="13"/>
  <c r="Y195" i="14"/>
  <c r="M939" i="18"/>
  <c r="J931" i="18"/>
  <c r="J935" i="18"/>
  <c r="Y204" i="14"/>
  <c r="Y176" i="18"/>
  <c r="Y178" i="18"/>
  <c r="Y637" i="13"/>
  <c r="Y175" i="14"/>
  <c r="Y103" i="13"/>
  <c r="Y220" i="18"/>
  <c r="Y238" i="14"/>
  <c r="O227" i="14"/>
  <c r="X15" i="19"/>
  <c r="Y174" i="18"/>
  <c r="Y156" i="18"/>
  <c r="Y936" i="14"/>
  <c r="Y109" i="18"/>
  <c r="Y117" i="18"/>
  <c r="V757" i="14"/>
  <c r="Y108" i="14"/>
  <c r="Y215" i="13"/>
  <c r="Y148" i="14"/>
  <c r="Y246" i="13"/>
  <c r="R143" i="18"/>
  <c r="R935" i="18"/>
  <c r="R931" i="18"/>
  <c r="Y98" i="18"/>
  <c r="V935" i="14"/>
  <c r="F87" i="21"/>
  <c r="Y233" i="18"/>
  <c r="Y171" i="13"/>
  <c r="Y112" i="18"/>
  <c r="X797" i="18"/>
  <c r="V17" i="3"/>
  <c r="Y197" i="18"/>
  <c r="Y221" i="18"/>
  <c r="Y127" i="18"/>
  <c r="Y141" i="13"/>
  <c r="J274" i="5"/>
  <c r="I133" i="13"/>
  <c r="M133" i="5"/>
  <c r="X131" i="13"/>
  <c r="X908" i="13"/>
  <c r="T981" i="18"/>
  <c r="T225" i="18"/>
  <c r="Y106" i="18"/>
  <c r="W662" i="14"/>
  <c r="W664" i="14"/>
  <c r="W800" i="14"/>
  <c r="W757" i="14"/>
  <c r="Y262" i="13"/>
  <c r="Y211" i="18"/>
  <c r="Y118" i="14"/>
  <c r="Y168" i="13"/>
  <c r="Y107" i="14"/>
  <c r="R131" i="18"/>
  <c r="R887" i="18"/>
  <c r="Y168" i="14"/>
  <c r="Y141" i="18"/>
  <c r="Y192" i="18"/>
  <c r="Y236" i="18"/>
  <c r="T757" i="14"/>
  <c r="Q183" i="18"/>
  <c r="Q939" i="18"/>
  <c r="Y147" i="18"/>
  <c r="Y236" i="14"/>
  <c r="M887" i="18"/>
  <c r="J887" i="18"/>
  <c r="Y251" i="18"/>
  <c r="Y111" i="13"/>
  <c r="Y208" i="13"/>
  <c r="Y150" i="18"/>
  <c r="Y119" i="13"/>
  <c r="Y102" i="13"/>
  <c r="Y178" i="13"/>
  <c r="L269" i="10"/>
  <c r="I661" i="18"/>
  <c r="X931" i="18"/>
  <c r="X143" i="18"/>
  <c r="X935" i="18"/>
  <c r="N935" i="18"/>
  <c r="N931" i="18"/>
  <c r="Y243" i="18"/>
  <c r="Y253" i="13"/>
  <c r="Y360" i="14"/>
  <c r="Y266" i="14"/>
  <c r="M935" i="14"/>
  <c r="Y111" i="14"/>
  <c r="Y108" i="13"/>
  <c r="Y209" i="14"/>
  <c r="Y108" i="18"/>
  <c r="Y180" i="13"/>
  <c r="Y106" i="13"/>
  <c r="Y265" i="14"/>
  <c r="Y266" i="13"/>
  <c r="Y233" i="14"/>
  <c r="Y242" i="13"/>
  <c r="S227" i="14"/>
  <c r="K227" i="14"/>
  <c r="Y231" i="18"/>
  <c r="K1023" i="18"/>
  <c r="Y170" i="13"/>
  <c r="Y206" i="18"/>
  <c r="Y762" i="14"/>
  <c r="Y411" i="18"/>
  <c r="Y623" i="18"/>
  <c r="Y116" i="14"/>
  <c r="Q87" i="21"/>
  <c r="Y212" i="14"/>
  <c r="Y173" i="18"/>
  <c r="Y121" i="18"/>
  <c r="Y235" i="13"/>
  <c r="Y210" i="18"/>
  <c r="Y160" i="18"/>
  <c r="Y215" i="18"/>
  <c r="W533" i="18"/>
  <c r="U17" i="2"/>
  <c r="Y202" i="18"/>
  <c r="Y100" i="13"/>
  <c r="S908" i="13"/>
  <c r="M908" i="13"/>
  <c r="Y127" i="14"/>
  <c r="Y189" i="18"/>
  <c r="W225" i="18"/>
  <c r="W1017" i="18"/>
  <c r="W981" i="18"/>
  <c r="W227" i="13"/>
  <c r="W1005" i="13"/>
  <c r="W1040" i="13"/>
  <c r="Y199" i="14"/>
  <c r="Y126" i="13"/>
  <c r="Y152" i="14"/>
  <c r="Y121" i="13"/>
  <c r="Y160" i="14"/>
  <c r="W226" i="14"/>
  <c r="W985" i="14"/>
  <c r="W1021" i="14"/>
  <c r="Y141" i="14"/>
  <c r="Y100" i="14"/>
  <c r="Y208" i="18"/>
  <c r="Y122" i="18"/>
  <c r="Y135" i="13"/>
  <c r="Y406" i="13"/>
  <c r="X809" i="14"/>
  <c r="X813" i="14"/>
  <c r="X18" i="14"/>
  <c r="Y129" i="14"/>
  <c r="Y170" i="14"/>
  <c r="V931" i="18"/>
  <c r="V143" i="18"/>
  <c r="V935" i="18"/>
  <c r="Y194" i="14"/>
  <c r="Y167" i="14"/>
  <c r="Y116" i="18"/>
  <c r="Y267" i="13"/>
  <c r="Y250" i="13"/>
  <c r="Y261" i="13"/>
  <c r="L227" i="14"/>
  <c r="Y244" i="13"/>
  <c r="V908" i="13"/>
  <c r="V183" i="18"/>
  <c r="V939" i="18"/>
  <c r="Y214" i="13"/>
  <c r="Y192" i="14"/>
  <c r="Y181" i="13"/>
  <c r="Y169" i="13"/>
  <c r="Y207" i="18"/>
  <c r="R935" i="14"/>
  <c r="Y237" i="13"/>
  <c r="Y268" i="13"/>
  <c r="Y252" i="18"/>
  <c r="X227" i="14"/>
  <c r="X132" i="14"/>
  <c r="X890" i="14"/>
  <c r="X927" i="14"/>
  <c r="Y215" i="14"/>
  <c r="Y115" i="18"/>
  <c r="Y120" i="14"/>
  <c r="Y251" i="13"/>
  <c r="J908" i="13"/>
  <c r="Y164" i="13"/>
  <c r="Y152" i="13"/>
  <c r="M757" i="14"/>
  <c r="Y248" i="18"/>
  <c r="Y249" i="13"/>
  <c r="Y173" i="13"/>
  <c r="Y203" i="18"/>
  <c r="Y172" i="18"/>
  <c r="Y247" i="13"/>
  <c r="L935" i="18"/>
  <c r="L931" i="18"/>
  <c r="Y236" i="13"/>
  <c r="W1027" i="14"/>
  <c r="W1063" i="14"/>
  <c r="W268" i="14"/>
  <c r="Y115" i="13"/>
  <c r="Y463" i="13"/>
  <c r="W1023" i="18"/>
  <c r="W267" i="18"/>
  <c r="W1059" i="18"/>
  <c r="Y156" i="13"/>
  <c r="L270" i="6"/>
  <c r="I800" i="14"/>
  <c r="I664" i="14"/>
  <c r="Y129" i="13"/>
  <c r="Y224" i="14"/>
  <c r="Y182" i="14"/>
  <c r="Y112" i="14"/>
  <c r="Y123" i="13"/>
  <c r="T183" i="18"/>
  <c r="T939" i="18"/>
  <c r="X184" i="14"/>
  <c r="X943" i="14"/>
  <c r="X979" i="14"/>
  <c r="W931" i="18"/>
  <c r="W143" i="18"/>
  <c r="W935" i="18"/>
  <c r="Y114" i="18"/>
  <c r="Y209" i="18"/>
  <c r="U757" i="14"/>
  <c r="O757" i="14"/>
  <c r="Y211" i="14"/>
  <c r="I133" i="18"/>
  <c r="M133" i="10"/>
  <c r="J269" i="10"/>
  <c r="K939" i="18"/>
  <c r="U183" i="18"/>
  <c r="U939" i="18"/>
  <c r="Y366" i="13"/>
  <c r="Y14" i="14"/>
  <c r="K887" i="18"/>
  <c r="N887" i="18"/>
  <c r="Y107" i="18"/>
  <c r="Y178" i="14"/>
  <c r="Y200" i="14"/>
  <c r="Y412" i="13"/>
  <c r="Y107" i="13"/>
  <c r="S931" i="18"/>
  <c r="S143" i="18"/>
  <c r="S935" i="18"/>
  <c r="K935" i="18"/>
  <c r="K931" i="18"/>
  <c r="Y169" i="18"/>
  <c r="P935" i="14"/>
  <c r="Y194" i="18"/>
  <c r="Y246" i="18"/>
  <c r="Y157" i="18"/>
  <c r="J270" i="6"/>
  <c r="M134" i="6"/>
  <c r="I134" i="14"/>
  <c r="Y167" i="18"/>
  <c r="Y161" i="14"/>
  <c r="Y239" i="14"/>
  <c r="Y124" i="13"/>
  <c r="Y99" i="14"/>
  <c r="Y235" i="14"/>
  <c r="Y225" i="13"/>
  <c r="Y195" i="13"/>
  <c r="Y217" i="14"/>
  <c r="Y221" i="13"/>
  <c r="R227" i="14"/>
  <c r="L1023" i="18"/>
  <c r="Q267" i="18"/>
  <c r="Q1023" i="18"/>
  <c r="Y214" i="18"/>
  <c r="Y205" i="13"/>
  <c r="Q797" i="18"/>
  <c r="O17" i="3"/>
  <c r="Y150" i="14"/>
  <c r="Y171" i="14"/>
  <c r="Y157" i="13"/>
  <c r="Y253" i="18"/>
  <c r="Y152" i="18"/>
  <c r="W1048" i="13"/>
  <c r="W1083" i="13"/>
  <c r="W270" i="13"/>
  <c r="Y720" i="14"/>
  <c r="Y101" i="13"/>
  <c r="Y242" i="18"/>
  <c r="Y260" i="13"/>
  <c r="Y198" i="14"/>
  <c r="Y217" i="13"/>
  <c r="Y208" i="14"/>
  <c r="Y210" i="13"/>
  <c r="Y420" i="13"/>
  <c r="Y174" i="14"/>
  <c r="Y159" i="18"/>
  <c r="Y256" i="13"/>
  <c r="Y937" i="14"/>
  <c r="Y143" i="13"/>
  <c r="T908" i="13"/>
  <c r="L908" i="13"/>
  <c r="Q225" i="18"/>
  <c r="Q981" i="18"/>
  <c r="L981" i="18"/>
  <c r="Y221" i="14"/>
  <c r="Y191" i="18"/>
  <c r="X985" i="14"/>
  <c r="X1021" i="14"/>
  <c r="X226" i="14"/>
  <c r="Y212" i="13"/>
  <c r="Y149" i="14"/>
  <c r="Y261" i="18"/>
  <c r="Y114" i="14"/>
  <c r="J130" i="8"/>
  <c r="I130" i="17"/>
  <c r="M107" i="8"/>
  <c r="X275" i="17"/>
  <c r="X611" i="17"/>
  <c r="I285" i="17"/>
  <c r="K130" i="8"/>
  <c r="M130" i="8"/>
  <c r="X297" i="17"/>
  <c r="X633" i="17"/>
  <c r="X288" i="17"/>
  <c r="X624" i="17"/>
  <c r="M129" i="8"/>
  <c r="M120" i="8"/>
  <c r="W118" i="17"/>
  <c r="W622" i="17"/>
  <c r="O797" i="18"/>
  <c r="M17" i="3"/>
  <c r="S975" i="18"/>
  <c r="J1059" i="18"/>
  <c r="V797" i="18"/>
  <c r="T17" i="3"/>
  <c r="S1017" i="18"/>
  <c r="Y756" i="14"/>
  <c r="H17" i="3"/>
  <c r="Y818" i="13"/>
  <c r="J17" i="2"/>
  <c r="S797" i="18"/>
  <c r="Q17" i="3"/>
  <c r="S1059" i="18"/>
  <c r="I17" i="3"/>
  <c r="R533" i="18"/>
  <c r="P17" i="2"/>
  <c r="U797" i="18"/>
  <c r="S17" i="3"/>
  <c r="K975" i="18"/>
  <c r="P797" i="18"/>
  <c r="N17" i="3"/>
  <c r="H17" i="2"/>
  <c r="O1017" i="18"/>
  <c r="Q1059" i="18"/>
  <c r="J975" i="18"/>
  <c r="Y560" i="13"/>
  <c r="W624" i="17"/>
  <c r="Y714" i="14"/>
  <c r="Y769" i="13"/>
  <c r="Y968" i="14"/>
  <c r="Y753" i="18"/>
  <c r="R797" i="18"/>
  <c r="P17" i="3"/>
  <c r="Y548" i="14"/>
  <c r="Y726" i="13"/>
  <c r="Y687" i="13"/>
  <c r="L17" i="3"/>
  <c r="Y1008" i="13"/>
  <c r="L975" i="18"/>
  <c r="Y1013" i="13"/>
  <c r="Y972" i="13"/>
  <c r="Y942" i="18"/>
  <c r="Y992" i="18"/>
  <c r="J17" i="3"/>
  <c r="Y798" i="14"/>
  <c r="Y1015" i="13"/>
  <c r="Y673" i="13"/>
  <c r="Y812" i="13"/>
  <c r="R1017" i="18"/>
  <c r="T797" i="18"/>
  <c r="R17" i="3"/>
  <c r="Y958" i="14"/>
  <c r="Y1051" i="13"/>
  <c r="Y903" i="14"/>
  <c r="Y997" i="18"/>
  <c r="K17" i="3"/>
  <c r="Y999" i="13"/>
  <c r="Y711" i="18"/>
  <c r="Y795" i="18"/>
  <c r="Y900" i="18"/>
  <c r="T1017" i="18"/>
  <c r="R975" i="18"/>
  <c r="P1017" i="18"/>
  <c r="Y955" i="18"/>
  <c r="Y1046" i="18"/>
  <c r="Y893" i="14"/>
  <c r="L1017" i="18"/>
  <c r="Y891" i="18"/>
  <c r="Y916" i="13"/>
  <c r="R1059" i="18"/>
  <c r="Y976" i="14"/>
  <c r="J1017" i="18"/>
  <c r="Y927" i="13"/>
  <c r="Y974" i="14"/>
  <c r="Y955" i="14"/>
  <c r="Y925" i="14"/>
  <c r="L1059" i="18"/>
  <c r="Y1006" i="18"/>
  <c r="Y1014" i="14"/>
  <c r="Y969" i="18"/>
  <c r="Y1064" i="13"/>
  <c r="Y908" i="18"/>
  <c r="Y922" i="14"/>
  <c r="Y912" i="14"/>
  <c r="Y1041" i="18"/>
  <c r="Y1039" i="18"/>
  <c r="Y661" i="18"/>
  <c r="Y1030" i="14"/>
  <c r="Y996" i="14"/>
  <c r="M975" i="18"/>
  <c r="Y659" i="18"/>
  <c r="Y985" i="13"/>
  <c r="Y901" i="18"/>
  <c r="Y956" i="18"/>
  <c r="Y1038" i="18"/>
  <c r="Y1032" i="14"/>
  <c r="Y1029" i="13"/>
  <c r="Y1011" i="18"/>
  <c r="Y979" i="13"/>
  <c r="Y1038" i="13"/>
  <c r="Y960" i="18"/>
  <c r="Y1029" i="14"/>
  <c r="Y1042" i="13"/>
  <c r="Y906" i="14"/>
  <c r="Y919" i="13"/>
  <c r="Y1027" i="13"/>
  <c r="Y964" i="14"/>
  <c r="Y1041" i="14"/>
  <c r="Y1048" i="18"/>
  <c r="Y921" i="14"/>
  <c r="Y810" i="14"/>
  <c r="Y1042" i="18"/>
  <c r="Y980" i="13"/>
  <c r="Y987" i="18"/>
  <c r="Y928" i="13"/>
  <c r="Y943" i="18"/>
  <c r="K17" i="2"/>
  <c r="Y1045" i="14"/>
  <c r="Y1031" i="13"/>
  <c r="Y992" i="13"/>
  <c r="Y1007" i="13"/>
  <c r="Y994" i="14"/>
  <c r="Y1033" i="14"/>
  <c r="Y920" i="14"/>
  <c r="Y967" i="13"/>
  <c r="Y988" i="18"/>
  <c r="Y916" i="18"/>
  <c r="Y907" i="14"/>
  <c r="Y909" i="14"/>
  <c r="Y965" i="14"/>
  <c r="Y921" i="13"/>
  <c r="V1059" i="18"/>
  <c r="Y913" i="18"/>
  <c r="Y1001" i="18"/>
  <c r="Y894" i="14"/>
  <c r="Y999" i="14"/>
  <c r="Y970" i="18"/>
  <c r="Y1043" i="18"/>
  <c r="Y1050" i="18"/>
  <c r="Y1054" i="13"/>
  <c r="T975" i="18"/>
  <c r="Y1036" i="13"/>
  <c r="Y984" i="13"/>
  <c r="Y1006" i="14"/>
  <c r="Y947" i="18"/>
  <c r="Y912" i="18"/>
  <c r="Y1074" i="13"/>
  <c r="I17" i="2"/>
  <c r="Y945" i="18"/>
  <c r="Y1056" i="14"/>
  <c r="Y1053" i="13"/>
  <c r="Y1048" i="14"/>
  <c r="Y944" i="14"/>
  <c r="Y1037" i="14"/>
  <c r="Y1043" i="14"/>
  <c r="Y1079" i="13"/>
  <c r="Y1028" i="13"/>
  <c r="Y1003" i="14"/>
  <c r="M1017" i="18"/>
  <c r="Y929" i="13"/>
  <c r="Y977" i="14"/>
  <c r="Y946" i="14"/>
  <c r="Y1028" i="14"/>
  <c r="Y1018" i="13"/>
  <c r="Y1069" i="13"/>
  <c r="Y1037" i="13"/>
  <c r="Y1037" i="18"/>
  <c r="Y1014" i="18"/>
  <c r="Y1003" i="18"/>
  <c r="Y1020" i="13"/>
  <c r="Y917" i="18"/>
  <c r="Y911" i="13"/>
  <c r="Y1014" i="13"/>
  <c r="Y1024" i="13"/>
  <c r="T533" i="18"/>
  <c r="R17" i="2"/>
  <c r="Y993" i="14"/>
  <c r="Y1051" i="18"/>
  <c r="Y897" i="14"/>
  <c r="Y1010" i="13"/>
  <c r="Y1066" i="13"/>
  <c r="Y995" i="18"/>
  <c r="U533" i="18"/>
  <c r="S17" i="2"/>
  <c r="Y1027" i="18"/>
  <c r="Y988" i="14"/>
  <c r="Y1005" i="18"/>
  <c r="Y1026" i="18"/>
  <c r="Y1034" i="13"/>
  <c r="Y914" i="14"/>
  <c r="Y920" i="13"/>
  <c r="Y1055" i="18"/>
  <c r="Y911" i="18"/>
  <c r="Y976" i="13"/>
  <c r="Y930" i="13"/>
  <c r="Y1045" i="18"/>
  <c r="Y991" i="13"/>
  <c r="Y1059" i="14"/>
  <c r="Y904" i="18"/>
  <c r="Y926" i="13"/>
  <c r="Y1046" i="14"/>
  <c r="Y935" i="13"/>
  <c r="Y965" i="18"/>
  <c r="Y1052" i="13"/>
  <c r="Y1053" i="14"/>
  <c r="Y933" i="13"/>
  <c r="Y1049" i="13"/>
  <c r="Y899" i="18"/>
  <c r="Y960" i="14"/>
  <c r="Y899" i="14"/>
  <c r="Y1023" i="13"/>
  <c r="Y1024" i="18"/>
  <c r="Y951" i="18"/>
  <c r="Y940" i="13"/>
  <c r="Y995" i="13"/>
  <c r="Y1001" i="14"/>
  <c r="Y1076" i="13"/>
  <c r="Y1002" i="18"/>
  <c r="Y998" i="18"/>
  <c r="Y1050" i="13"/>
  <c r="Y987" i="14"/>
  <c r="Y1061" i="14"/>
  <c r="Y940" i="18"/>
  <c r="Y917" i="14"/>
  <c r="M1059" i="18"/>
  <c r="Y970" i="13"/>
  <c r="Y889" i="18"/>
  <c r="Y1025" i="13"/>
  <c r="Y983" i="18"/>
  <c r="Y986" i="18"/>
  <c r="Y982" i="18"/>
  <c r="Y984" i="18"/>
  <c r="Y972" i="14"/>
  <c r="Y1030" i="13"/>
  <c r="Y1018" i="14"/>
  <c r="V533" i="18"/>
  <c r="T17" i="2"/>
  <c r="Y1055" i="13"/>
  <c r="Y985" i="18"/>
  <c r="Y1053" i="18"/>
  <c r="Y1077" i="13"/>
  <c r="Y1071" i="13"/>
  <c r="Y944" i="18"/>
  <c r="Y946" i="18"/>
  <c r="Y949" i="18"/>
  <c r="Y1004" i="14"/>
  <c r="Y974" i="13"/>
  <c r="Y908" i="14"/>
  <c r="Y1026" i="13"/>
  <c r="Y449" i="14"/>
  <c r="Y961" i="18"/>
  <c r="Y416" i="13"/>
  <c r="Y981" i="13"/>
  <c r="Y491" i="14"/>
  <c r="Y891" i="14"/>
  <c r="Y1000" i="14"/>
  <c r="Y948" i="18"/>
  <c r="Y1063" i="13"/>
  <c r="Y1005" i="14"/>
  <c r="Y1028" i="18"/>
  <c r="Y920" i="18"/>
  <c r="Y954" i="14"/>
  <c r="Y973" i="14"/>
  <c r="Y934" i="13"/>
  <c r="Y959" i="14"/>
  <c r="Y969" i="13"/>
  <c r="Y986" i="14"/>
  <c r="Y990" i="14"/>
  <c r="Y975" i="13"/>
  <c r="Y1034" i="14"/>
  <c r="Y901" i="14"/>
  <c r="Y1049" i="18"/>
  <c r="Y1032" i="13"/>
  <c r="Y1044" i="18"/>
  <c r="Y922" i="13"/>
  <c r="Y1011" i="14"/>
  <c r="Y1049" i="14"/>
  <c r="Y896" i="18"/>
  <c r="Y932" i="13"/>
  <c r="Y283" i="14"/>
  <c r="K1059" i="18"/>
  <c r="Q975" i="18"/>
  <c r="T1059" i="18"/>
  <c r="Y1040" i="18"/>
  <c r="Y924" i="14"/>
  <c r="Y910" i="13"/>
  <c r="Y910" i="14"/>
  <c r="Y962" i="14"/>
  <c r="Y1013" i="14"/>
  <c r="U975" i="18"/>
  <c r="Y1006" i="13"/>
  <c r="Y402" i="13"/>
  <c r="Y1056" i="18"/>
  <c r="Y923" i="13"/>
  <c r="Y961" i="14"/>
  <c r="Y983" i="13"/>
  <c r="Y966" i="18"/>
  <c r="Y992" i="14"/>
  <c r="Y918" i="14"/>
  <c r="Y1022" i="13"/>
  <c r="Y892" i="18"/>
  <c r="Y993" i="13"/>
  <c r="Y1080" i="13"/>
  <c r="Y1039" i="14"/>
  <c r="Y902" i="18"/>
  <c r="Y1025" i="18"/>
  <c r="Y1054" i="14"/>
  <c r="Y923" i="14"/>
  <c r="Y533" i="14"/>
  <c r="Y965" i="13"/>
  <c r="Y904" i="14"/>
  <c r="Y1072" i="13"/>
  <c r="Y950" i="18"/>
  <c r="Y1033" i="18"/>
  <c r="Y970" i="14"/>
  <c r="Y968" i="13"/>
  <c r="Y897" i="18"/>
  <c r="K1017" i="18"/>
  <c r="N975" i="18"/>
  <c r="Y925" i="13"/>
  <c r="Y1031" i="18"/>
  <c r="Y888" i="18"/>
  <c r="Y1019" i="14"/>
  <c r="Y967" i="14"/>
  <c r="Y905" i="18"/>
  <c r="Y1055" i="14"/>
  <c r="Y994" i="18"/>
  <c r="Y1012" i="13"/>
  <c r="Y1040" i="14"/>
  <c r="Y913" i="14"/>
  <c r="Y993" i="18"/>
  <c r="Y1044" i="14"/>
  <c r="Y1021" i="13"/>
  <c r="Y898" i="18"/>
  <c r="Y937" i="13"/>
  <c r="Y986" i="13"/>
  <c r="Y915" i="13"/>
  <c r="Y1058" i="13"/>
  <c r="Y994" i="13"/>
  <c r="Y1031" i="14"/>
  <c r="Y1078" i="13"/>
  <c r="Y903" i="18"/>
  <c r="Y966" i="13"/>
  <c r="Y941" i="13"/>
  <c r="Y1012" i="14"/>
  <c r="Y990" i="18"/>
  <c r="Y913" i="13"/>
  <c r="Y1004" i="18"/>
  <c r="Y1058" i="14"/>
  <c r="Y1013" i="18"/>
  <c r="Y907" i="18"/>
  <c r="Y900" i="14"/>
  <c r="Y1056" i="13"/>
  <c r="Y895" i="18"/>
  <c r="Y931" i="13"/>
  <c r="Y1010" i="18"/>
  <c r="Y914" i="13"/>
  <c r="Y1030" i="18"/>
  <c r="Y1008" i="14"/>
  <c r="Y1070" i="13"/>
  <c r="Y989" i="14"/>
  <c r="P975" i="18"/>
  <c r="Y1057" i="13"/>
  <c r="Y1032" i="18"/>
  <c r="L17" i="2"/>
  <c r="Y1016" i="13"/>
  <c r="Y990" i="13"/>
  <c r="Y938" i="13"/>
  <c r="Y948" i="14"/>
  <c r="Y893" i="18"/>
  <c r="Y1047" i="18"/>
  <c r="Y1073" i="13"/>
  <c r="Y950" i="14"/>
  <c r="Y956" i="14"/>
  <c r="Y1035" i="18"/>
  <c r="Y967" i="18"/>
  <c r="O975" i="18"/>
  <c r="U1059" i="18"/>
  <c r="Y1067" i="13"/>
  <c r="Y1007" i="18"/>
  <c r="Y954" i="18"/>
  <c r="Y949" i="14"/>
  <c r="Y972" i="18"/>
  <c r="Y828" i="13"/>
  <c r="Y1042" i="14"/>
  <c r="Y971" i="13"/>
  <c r="Y955" i="13"/>
  <c r="Y1065" i="13"/>
  <c r="Y987" i="13"/>
  <c r="Y957" i="14"/>
  <c r="Y1068" i="13"/>
  <c r="Y924" i="13"/>
  <c r="Y1011" i="13"/>
  <c r="Y1019" i="13"/>
  <c r="Y892" i="14"/>
  <c r="Y1047" i="14"/>
  <c r="Y1075" i="13"/>
  <c r="Y966" i="14"/>
  <c r="P533" i="18"/>
  <c r="N17" i="2"/>
  <c r="Y952" i="18"/>
  <c r="Y289" i="13"/>
  <c r="Y1059" i="13"/>
  <c r="Y890" i="18"/>
  <c r="Y964" i="13"/>
  <c r="Y1060" i="13"/>
  <c r="Y989" i="13"/>
  <c r="Y914" i="18"/>
  <c r="Y962" i="18"/>
  <c r="Y1051" i="14"/>
  <c r="Y1038" i="14"/>
  <c r="Y1009" i="14"/>
  <c r="Y945" i="14"/>
  <c r="Y998" i="14"/>
  <c r="Y1016" i="14"/>
  <c r="Y953" i="14"/>
  <c r="Y1057" i="14"/>
  <c r="Y982" i="13"/>
  <c r="Y959" i="18"/>
  <c r="Y971" i="14"/>
  <c r="Y995" i="14"/>
  <c r="Y1052" i="18"/>
  <c r="Y957" i="18"/>
  <c r="Y1009" i="13"/>
  <c r="Y997" i="14"/>
  <c r="Y919" i="18"/>
  <c r="Y971" i="18"/>
  <c r="Y953" i="18"/>
  <c r="Y963" i="13"/>
  <c r="Y951" i="14"/>
  <c r="Y973" i="13"/>
  <c r="Y547" i="13"/>
  <c r="Y919" i="14"/>
  <c r="Y969" i="14"/>
  <c r="Y936" i="13"/>
  <c r="Y978" i="13"/>
  <c r="Y898" i="14"/>
  <c r="Y911" i="14"/>
  <c r="Y989" i="18"/>
  <c r="Y958" i="18"/>
  <c r="Y896" i="14"/>
  <c r="Y1008" i="18"/>
  <c r="Y1017" i="14"/>
  <c r="Y1007" i="14"/>
  <c r="Y964" i="18"/>
  <c r="Y1054" i="18"/>
  <c r="Y917" i="13"/>
  <c r="Y941" i="18"/>
  <c r="Y1010" i="14"/>
  <c r="Y939" i="13"/>
  <c r="Y1085" i="13"/>
  <c r="Y963" i="14"/>
  <c r="Y968" i="18"/>
  <c r="Y1050" i="14"/>
  <c r="Y1060" i="14"/>
  <c r="Y1015" i="14"/>
  <c r="Y1036" i="14"/>
  <c r="Y1035" i="13"/>
  <c r="Y905" i="14"/>
  <c r="Y942" i="13"/>
  <c r="Y1081" i="13"/>
  <c r="Y952" i="14"/>
  <c r="Y956" i="13"/>
  <c r="Y910" i="18"/>
  <c r="Y498" i="13"/>
  <c r="V1017" i="18"/>
  <c r="Y909" i="13"/>
  <c r="Y991" i="14"/>
  <c r="Y541" i="13"/>
  <c r="Y912" i="13"/>
  <c r="Y915" i="14"/>
  <c r="Y1052" i="14"/>
  <c r="Y988" i="13"/>
  <c r="Y531" i="18"/>
  <c r="Y909" i="18"/>
  <c r="Y916" i="14"/>
  <c r="Y489" i="18"/>
  <c r="W633" i="17"/>
  <c r="U1017" i="18"/>
  <c r="Y977" i="13"/>
  <c r="Y991" i="18"/>
  <c r="Y918" i="18"/>
  <c r="Y975" i="14"/>
  <c r="X93" i="19"/>
  <c r="Y1061" i="13"/>
  <c r="Y1009" i="18"/>
  <c r="Y1034" i="18"/>
  <c r="Y996" i="18"/>
  <c r="Y1012" i="18"/>
  <c r="Y895" i="14"/>
  <c r="Y1029" i="18"/>
  <c r="Y1035" i="14"/>
  <c r="Y918" i="13"/>
  <c r="Y1002" i="14"/>
  <c r="Y1017" i="13"/>
  <c r="Y1062" i="13"/>
  <c r="Y894" i="18"/>
  <c r="Y455" i="13"/>
  <c r="Y963" i="18"/>
  <c r="Y1000" i="18"/>
  <c r="Y1036" i="18"/>
  <c r="Y947" i="14"/>
  <c r="Y915" i="18"/>
  <c r="Y902" i="14"/>
  <c r="Y906" i="18"/>
  <c r="Y1033" i="13"/>
  <c r="Y999" i="18"/>
  <c r="V975" i="18"/>
  <c r="O533" i="18"/>
  <c r="M17" i="2"/>
  <c r="N1059" i="18"/>
  <c r="O1059" i="18"/>
  <c r="Y397" i="14"/>
  <c r="Y447" i="18"/>
  <c r="Y397" i="18"/>
  <c r="Q533" i="18"/>
  <c r="O17" i="2"/>
  <c r="Y395" i="18"/>
  <c r="X453" i="17"/>
  <c r="W453" i="17"/>
  <c r="N1017" i="18"/>
  <c r="Q1017" i="18"/>
  <c r="P1059" i="18"/>
  <c r="Y227" i="13"/>
  <c r="Y131" i="13"/>
  <c r="Y18" i="14"/>
  <c r="Y276" i="13"/>
  <c r="Y226" i="14"/>
  <c r="Y184" i="14"/>
  <c r="Y268" i="14"/>
  <c r="Y18" i="13"/>
  <c r="Y270" i="13"/>
  <c r="Y227" i="14"/>
  <c r="Y757" i="14"/>
  <c r="Y184" i="13"/>
  <c r="Y145" i="13"/>
  <c r="T133" i="18"/>
  <c r="T923" i="18"/>
  <c r="K923" i="18"/>
  <c r="Y183" i="18"/>
  <c r="Y939" i="18"/>
  <c r="X130" i="17"/>
  <c r="I533" i="18"/>
  <c r="J17" i="12"/>
  <c r="G17" i="2"/>
  <c r="L923" i="18"/>
  <c r="Y1048" i="13"/>
  <c r="Q133" i="18"/>
  <c r="Q923" i="18"/>
  <c r="Y962" i="13"/>
  <c r="Y662" i="14"/>
  <c r="S133" i="18"/>
  <c r="S923" i="18"/>
  <c r="Y1027" i="14"/>
  <c r="J923" i="18"/>
  <c r="W929" i="14"/>
  <c r="W1065" i="14"/>
  <c r="Y887" i="18"/>
  <c r="X944" i="13"/>
  <c r="X946" i="13"/>
  <c r="X1087" i="13"/>
  <c r="X133" i="13"/>
  <c r="X274" i="13"/>
  <c r="Y948" i="13"/>
  <c r="Y225" i="18"/>
  <c r="W611" i="17"/>
  <c r="W944" i="13"/>
  <c r="W946" i="13"/>
  <c r="W1087" i="13"/>
  <c r="W133" i="13"/>
  <c r="W274" i="13"/>
  <c r="H33" i="23"/>
  <c r="I816" i="13"/>
  <c r="Y943" i="14"/>
  <c r="N923" i="18"/>
  <c r="Y890" i="14"/>
  <c r="M269" i="10"/>
  <c r="I17" i="12"/>
  <c r="I269" i="18"/>
  <c r="Y132" i="14"/>
  <c r="M923" i="18"/>
  <c r="Y827" i="13"/>
  <c r="V923" i="18"/>
  <c r="V133" i="18"/>
  <c r="U923" i="18"/>
  <c r="U133" i="18"/>
  <c r="W134" i="14"/>
  <c r="W270" i="14"/>
  <c r="O133" i="18"/>
  <c r="O923" i="18"/>
  <c r="P923" i="18"/>
  <c r="P133" i="18"/>
  <c r="R133" i="18"/>
  <c r="R923" i="18"/>
  <c r="Y1023" i="18"/>
  <c r="X133" i="18"/>
  <c r="X923" i="18"/>
  <c r="Y131" i="18"/>
  <c r="W923" i="18"/>
  <c r="W133" i="18"/>
  <c r="Y1005" i="13"/>
  <c r="Y267" i="18"/>
  <c r="Y935" i="14"/>
  <c r="G33" i="23"/>
  <c r="I545" i="13"/>
  <c r="Y981" i="18"/>
  <c r="Y143" i="18"/>
  <c r="Y954" i="13"/>
  <c r="M270" i="6"/>
  <c r="I270" i="14"/>
  <c r="X929" i="14"/>
  <c r="X1065" i="14"/>
  <c r="Y935" i="18"/>
  <c r="Y908" i="13"/>
  <c r="X134" i="14"/>
  <c r="X270" i="14"/>
  <c r="K17" i="12"/>
  <c r="G17" i="3"/>
  <c r="I797" i="18"/>
  <c r="Y809" i="14"/>
  <c r="F33" i="23"/>
  <c r="I274" i="13"/>
  <c r="M274" i="5"/>
  <c r="E87" i="21"/>
  <c r="Y931" i="18"/>
  <c r="Y985" i="14"/>
  <c r="I298" i="17"/>
  <c r="X285" i="17"/>
  <c r="X298" i="17"/>
  <c r="W285" i="17"/>
  <c r="W298" i="17"/>
  <c r="W130" i="17"/>
  <c r="Y675" i="13"/>
  <c r="Y399" i="14"/>
  <c r="Y797" i="18"/>
  <c r="Y535" i="14"/>
  <c r="Y800" i="14"/>
  <c r="Y816" i="13"/>
  <c r="W17" i="3"/>
  <c r="Y664" i="14"/>
  <c r="E94" i="21"/>
  <c r="Y975" i="18"/>
  <c r="Y831" i="13"/>
  <c r="Y1021" i="14"/>
  <c r="Y979" i="14"/>
  <c r="Y1059" i="18"/>
  <c r="Y1089" i="13"/>
  <c r="Y1017" i="18"/>
  <c r="Y813" i="14"/>
  <c r="Y958" i="13"/>
  <c r="X466" i="17"/>
  <c r="Y1063" i="14"/>
  <c r="Y1083" i="13"/>
  <c r="W466" i="17"/>
  <c r="Y545" i="13"/>
  <c r="Y404" i="13"/>
  <c r="Y1040" i="13"/>
  <c r="Y533" i="18"/>
  <c r="W17" i="2"/>
  <c r="Y997" i="13"/>
  <c r="T269" i="18"/>
  <c r="T925" i="18"/>
  <c r="X269" i="18"/>
  <c r="X925" i="18"/>
  <c r="R925" i="18"/>
  <c r="R269" i="18"/>
  <c r="N925" i="18"/>
  <c r="O269" i="18"/>
  <c r="O925" i="18"/>
  <c r="P925" i="18"/>
  <c r="P269" i="18"/>
  <c r="Q925" i="18"/>
  <c r="Q269" i="18"/>
  <c r="E97" i="21"/>
  <c r="Y274" i="13"/>
  <c r="W925" i="18"/>
  <c r="W269" i="18"/>
  <c r="F88" i="21"/>
  <c r="R88" i="21"/>
  <c r="N88" i="21"/>
  <c r="O88" i="21"/>
  <c r="P88" i="21"/>
  <c r="K88" i="21"/>
  <c r="M88" i="21"/>
  <c r="I88" i="21"/>
  <c r="J88" i="21"/>
  <c r="L88" i="21"/>
  <c r="G88" i="21"/>
  <c r="Q88" i="21"/>
  <c r="H88" i="21"/>
  <c r="S925" i="18"/>
  <c r="S269" i="18"/>
  <c r="Y270" i="14"/>
  <c r="I1069" i="14"/>
  <c r="E33" i="23"/>
  <c r="I1064" i="18"/>
  <c r="E91" i="21"/>
  <c r="Y927" i="14"/>
  <c r="Y923" i="18"/>
  <c r="K925" i="18"/>
  <c r="U269" i="18"/>
  <c r="U925" i="18"/>
  <c r="I1092" i="13"/>
  <c r="V925" i="18"/>
  <c r="V269" i="18"/>
  <c r="L925" i="18"/>
  <c r="Y944" i="13"/>
  <c r="Y133" i="18"/>
  <c r="Y133" i="13"/>
  <c r="J925" i="18"/>
  <c r="M925" i="18"/>
  <c r="L17" i="12"/>
  <c r="G17" i="4"/>
  <c r="Y134" i="14"/>
  <c r="X621" i="17"/>
  <c r="W634" i="17"/>
  <c r="W621" i="17"/>
  <c r="X634" i="17"/>
  <c r="O75" i="21"/>
  <c r="L75" i="21"/>
  <c r="R75" i="21"/>
  <c r="G75" i="21"/>
  <c r="H75" i="21"/>
  <c r="P75" i="21"/>
  <c r="J75" i="21"/>
  <c r="I75" i="21"/>
  <c r="M75" i="21"/>
  <c r="N75" i="21"/>
  <c r="Y288" i="17"/>
  <c r="Q75" i="21"/>
  <c r="K75" i="21"/>
  <c r="Y286" i="17"/>
  <c r="Y275" i="17"/>
  <c r="Y285" i="17"/>
  <c r="Y297" i="17"/>
  <c r="P622" i="17"/>
  <c r="U622" i="17"/>
  <c r="L621" i="17"/>
  <c r="Q622" i="17"/>
  <c r="M622" i="17"/>
  <c r="R633" i="17"/>
  <c r="V622" i="17"/>
  <c r="Y269" i="18"/>
  <c r="T624" i="17"/>
  <c r="U624" i="17"/>
  <c r="N633" i="17"/>
  <c r="O624" i="17"/>
  <c r="L624" i="17"/>
  <c r="T622" i="17"/>
  <c r="U633" i="17"/>
  <c r="M624" i="17"/>
  <c r="O622" i="17"/>
  <c r="P624" i="17"/>
  <c r="E88" i="21"/>
  <c r="K624" i="17"/>
  <c r="J17" i="4"/>
  <c r="J17" i="24"/>
  <c r="J621" i="17"/>
  <c r="Y117" i="17"/>
  <c r="P621" i="17"/>
  <c r="L162" i="21"/>
  <c r="N624" i="17"/>
  <c r="Y453" i="17"/>
  <c r="O17" i="4"/>
  <c r="O17" i="24"/>
  <c r="Q1061" i="18"/>
  <c r="O18" i="1"/>
  <c r="S633" i="17"/>
  <c r="L622" i="17"/>
  <c r="R621" i="17"/>
  <c r="N162" i="21"/>
  <c r="Y925" i="18"/>
  <c r="Q621" i="17"/>
  <c r="M162" i="21"/>
  <c r="Y946" i="13"/>
  <c r="V624" i="17"/>
  <c r="J624" i="17"/>
  <c r="Y120" i="17"/>
  <c r="K633" i="17"/>
  <c r="S622" i="17"/>
  <c r="L633" i="17"/>
  <c r="R611" i="17"/>
  <c r="T633" i="17"/>
  <c r="V621" i="17"/>
  <c r="R162" i="21"/>
  <c r="J611" i="17"/>
  <c r="Y107" i="17"/>
  <c r="O633" i="17"/>
  <c r="K622" i="17"/>
  <c r="S611" i="17"/>
  <c r="L611" i="17"/>
  <c r="R622" i="17"/>
  <c r="V17" i="4"/>
  <c r="V17" i="24"/>
  <c r="X1061" i="18"/>
  <c r="V18" i="1"/>
  <c r="T621" i="17"/>
  <c r="P162" i="21"/>
  <c r="N611" i="17"/>
  <c r="I17" i="4"/>
  <c r="I17" i="24"/>
  <c r="Y1065" i="14"/>
  <c r="Y929" i="14"/>
  <c r="Q17" i="4"/>
  <c r="Q17" i="24"/>
  <c r="S1061" i="18"/>
  <c r="Q18" i="1"/>
  <c r="U17" i="4"/>
  <c r="U17" i="24"/>
  <c r="W1061" i="18"/>
  <c r="U18" i="1"/>
  <c r="N622" i="17"/>
  <c r="V611" i="17"/>
  <c r="K17" i="4"/>
  <c r="K17" i="24"/>
  <c r="H17" i="4"/>
  <c r="H17" i="24"/>
  <c r="M633" i="17"/>
  <c r="T17" i="4"/>
  <c r="T17" i="24"/>
  <c r="V1061" i="18"/>
  <c r="T18" i="1"/>
  <c r="U611" i="17"/>
  <c r="Q624" i="17"/>
  <c r="O621" i="17"/>
  <c r="K162" i="21"/>
  <c r="K621" i="17"/>
  <c r="S624" i="17"/>
  <c r="Y454" i="17"/>
  <c r="N17" i="4"/>
  <c r="N17" i="24"/>
  <c r="P1061" i="18"/>
  <c r="N18" i="1"/>
  <c r="F75" i="21"/>
  <c r="M17" i="4"/>
  <c r="M17" i="24"/>
  <c r="O1061" i="18"/>
  <c r="M18" i="1"/>
  <c r="L17" i="4"/>
  <c r="L17" i="24"/>
  <c r="T611" i="17"/>
  <c r="U621" i="17"/>
  <c r="Q162" i="21"/>
  <c r="J633" i="17"/>
  <c r="Y129" i="17"/>
  <c r="G34" i="23"/>
  <c r="F34" i="23"/>
  <c r="H34" i="23"/>
  <c r="Y456" i="17"/>
  <c r="R624" i="17"/>
  <c r="R1061" i="18"/>
  <c r="P18" i="1"/>
  <c r="P17" i="4"/>
  <c r="P17" i="24"/>
  <c r="J622" i="17"/>
  <c r="Y118" i="17"/>
  <c r="Q633" i="17"/>
  <c r="P633" i="17"/>
  <c r="M611" i="17"/>
  <c r="Y465" i="17"/>
  <c r="P611" i="17"/>
  <c r="Q611" i="17"/>
  <c r="M621" i="17"/>
  <c r="I162" i="21"/>
  <c r="N621" i="17"/>
  <c r="J162" i="21"/>
  <c r="S17" i="4"/>
  <c r="S17" i="24"/>
  <c r="U1061" i="18"/>
  <c r="S18" i="1"/>
  <c r="V633" i="17"/>
  <c r="O611" i="17"/>
  <c r="K611" i="17"/>
  <c r="Y443" i="17"/>
  <c r="S621" i="17"/>
  <c r="O162" i="21"/>
  <c r="T1061" i="18"/>
  <c r="R18" i="1"/>
  <c r="R17" i="4"/>
  <c r="R17" i="24"/>
  <c r="E75" i="21"/>
  <c r="O76" i="21"/>
  <c r="Y298" i="17"/>
  <c r="W17" i="24"/>
  <c r="Y633" i="17"/>
  <c r="M634" i="17"/>
  <c r="Y621" i="17"/>
  <c r="N634" i="17"/>
  <c r="E162" i="21"/>
  <c r="T634" i="17"/>
  <c r="O634" i="17"/>
  <c r="Q634" i="17"/>
  <c r="V634" i="17"/>
  <c r="Y624" i="17"/>
  <c r="K634" i="17"/>
  <c r="S634" i="17"/>
  <c r="U634" i="17"/>
  <c r="K38" i="7"/>
  <c r="H120" i="15"/>
  <c r="L161" i="8"/>
  <c r="K37" i="7"/>
  <c r="H119" i="15"/>
  <c r="K36" i="7"/>
  <c r="H118" i="15"/>
  <c r="K39" i="7"/>
  <c r="H121" i="15"/>
  <c r="K35" i="7"/>
  <c r="R634" i="17"/>
  <c r="P634" i="17"/>
  <c r="I38" i="7"/>
  <c r="I35" i="7"/>
  <c r="I37" i="7"/>
  <c r="I39" i="7"/>
  <c r="J161" i="8"/>
  <c r="I36" i="7"/>
  <c r="E34" i="23"/>
  <c r="W17" i="4"/>
  <c r="L634" i="17"/>
  <c r="Y611" i="17"/>
  <c r="Y1087" i="13"/>
  <c r="Y466" i="17"/>
  <c r="Y622" i="17"/>
  <c r="J38" i="7"/>
  <c r="H79" i="15"/>
  <c r="J35" i="7"/>
  <c r="J37" i="7"/>
  <c r="H78" i="15"/>
  <c r="J39" i="7"/>
  <c r="H80" i="15"/>
  <c r="J36" i="7"/>
  <c r="H77" i="15"/>
  <c r="K161" i="8"/>
  <c r="Y1061" i="18"/>
  <c r="W18" i="1"/>
  <c r="J634" i="17"/>
  <c r="Y130" i="17"/>
  <c r="N76" i="21"/>
  <c r="I76" i="21"/>
  <c r="K76" i="21"/>
  <c r="R76" i="21"/>
  <c r="J76" i="21"/>
  <c r="G76" i="21"/>
  <c r="Q76" i="21"/>
  <c r="L76" i="21"/>
  <c r="P76" i="21"/>
  <c r="E85" i="21"/>
  <c r="F76" i="21"/>
  <c r="H76" i="21"/>
  <c r="M76" i="21"/>
  <c r="V77" i="15"/>
  <c r="W77" i="15"/>
  <c r="H35" i="15"/>
  <c r="L35" i="7"/>
  <c r="I41" i="7"/>
  <c r="I329" i="17"/>
  <c r="G48" i="23"/>
  <c r="H38" i="15"/>
  <c r="L38" i="7"/>
  <c r="H117" i="15"/>
  <c r="K41" i="7"/>
  <c r="H123" i="15"/>
  <c r="H36" i="15"/>
  <c r="L36" i="7"/>
  <c r="W119" i="15"/>
  <c r="V119" i="15"/>
  <c r="P163" i="21"/>
  <c r="K163" i="21"/>
  <c r="F163" i="21"/>
  <c r="G163" i="21"/>
  <c r="N163" i="21"/>
  <c r="O163" i="21"/>
  <c r="I163" i="21"/>
  <c r="R163" i="21"/>
  <c r="L163" i="21"/>
  <c r="M163" i="21"/>
  <c r="J163" i="21"/>
  <c r="H163" i="21"/>
  <c r="Q163" i="21"/>
  <c r="W121" i="15"/>
  <c r="V121" i="15"/>
  <c r="H76" i="15"/>
  <c r="J41" i="7"/>
  <c r="H82" i="15"/>
  <c r="I161" i="17"/>
  <c r="M161" i="8"/>
  <c r="F48" i="23"/>
  <c r="I497" i="17"/>
  <c r="H48" i="23"/>
  <c r="W80" i="15"/>
  <c r="V80" i="15"/>
  <c r="Y634" i="17"/>
  <c r="V120" i="15"/>
  <c r="W120" i="15"/>
  <c r="W118" i="15"/>
  <c r="V118" i="15"/>
  <c r="E79" i="21"/>
  <c r="W78" i="15"/>
  <c r="V78" i="15"/>
  <c r="W79" i="15"/>
  <c r="V79" i="15"/>
  <c r="H39" i="15"/>
  <c r="L39" i="7"/>
  <c r="H37" i="15"/>
  <c r="L37" i="7"/>
  <c r="E82" i="21"/>
  <c r="E76" i="21"/>
  <c r="X118" i="15"/>
  <c r="X121" i="15"/>
  <c r="E48" i="23"/>
  <c r="G49" i="23"/>
  <c r="X120" i="15"/>
  <c r="X119" i="15"/>
  <c r="V37" i="15"/>
  <c r="V160" i="15"/>
  <c r="W37" i="15"/>
  <c r="W160" i="15"/>
  <c r="W39" i="15"/>
  <c r="W162" i="15"/>
  <c r="V39" i="15"/>
  <c r="V162" i="15"/>
  <c r="W497" i="17"/>
  <c r="X497" i="17"/>
  <c r="E163" i="21"/>
  <c r="V38" i="15"/>
  <c r="V161" i="15"/>
  <c r="W38" i="15"/>
  <c r="W161" i="15"/>
  <c r="W161" i="17"/>
  <c r="X161" i="17"/>
  <c r="V36" i="15"/>
  <c r="V159" i="15"/>
  <c r="W36" i="15"/>
  <c r="W159" i="15"/>
  <c r="H41" i="15"/>
  <c r="L41" i="7"/>
  <c r="W76" i="15"/>
  <c r="W82" i="15"/>
  <c r="V76" i="15"/>
  <c r="V82" i="15"/>
  <c r="W329" i="17"/>
  <c r="X329" i="17"/>
  <c r="V117" i="15"/>
  <c r="V123" i="15"/>
  <c r="W117" i="15"/>
  <c r="W123" i="15"/>
  <c r="V35" i="15"/>
  <c r="W35" i="15"/>
  <c r="X79" i="15"/>
  <c r="X78" i="15"/>
  <c r="X80" i="15"/>
  <c r="X77" i="15"/>
  <c r="X123" i="15"/>
  <c r="H49" i="23"/>
  <c r="L156" i="8"/>
  <c r="F49" i="23"/>
  <c r="J160" i="8"/>
  <c r="K163" i="8"/>
  <c r="I331" i="17"/>
  <c r="K157" i="8"/>
  <c r="I325" i="17"/>
  <c r="K167" i="8"/>
  <c r="I335" i="17"/>
  <c r="K159" i="8"/>
  <c r="I327" i="17"/>
  <c r="K160" i="8"/>
  <c r="I328" i="17"/>
  <c r="K170" i="8"/>
  <c r="I338" i="17"/>
  <c r="K162" i="8"/>
  <c r="I330" i="17"/>
  <c r="K168" i="8"/>
  <c r="I336" i="17"/>
  <c r="K156" i="8"/>
  <c r="X36" i="15"/>
  <c r="L665" i="17"/>
  <c r="H150" i="21"/>
  <c r="N665" i="17"/>
  <c r="J150" i="21"/>
  <c r="Y497" i="17"/>
  <c r="R665" i="17"/>
  <c r="N150" i="21"/>
  <c r="S665" i="17"/>
  <c r="O150" i="21"/>
  <c r="X38" i="15"/>
  <c r="O665" i="17"/>
  <c r="K150" i="21"/>
  <c r="M665" i="17"/>
  <c r="I150" i="21"/>
  <c r="X35" i="15"/>
  <c r="Q665" i="17"/>
  <c r="M150" i="21"/>
  <c r="W158" i="15"/>
  <c r="W164" i="15"/>
  <c r="W41" i="15"/>
  <c r="V158" i="15"/>
  <c r="V164" i="15"/>
  <c r="V41" i="15"/>
  <c r="Y329" i="17"/>
  <c r="P665" i="17"/>
  <c r="L150" i="21"/>
  <c r="W665" i="17"/>
  <c r="T665" i="17"/>
  <c r="P150" i="21"/>
  <c r="J665" i="17"/>
  <c r="X39" i="15"/>
  <c r="X76" i="15"/>
  <c r="V665" i="17"/>
  <c r="R150" i="21"/>
  <c r="X665" i="17"/>
  <c r="K665" i="17"/>
  <c r="G150" i="21"/>
  <c r="X37" i="15"/>
  <c r="X117" i="15"/>
  <c r="U665" i="17"/>
  <c r="Q150" i="21"/>
  <c r="Y161" i="17"/>
  <c r="X161" i="15"/>
  <c r="X162" i="15"/>
  <c r="X160" i="15"/>
  <c r="L160" i="8"/>
  <c r="I496" i="17"/>
  <c r="X159" i="15"/>
  <c r="X82" i="15"/>
  <c r="L159" i="8"/>
  <c r="I495" i="17"/>
  <c r="L162" i="8"/>
  <c r="I498" i="17"/>
  <c r="X498" i="17"/>
  <c r="L167" i="8"/>
  <c r="I503" i="17"/>
  <c r="W503" i="17"/>
  <c r="L157" i="8"/>
  <c r="I493" i="17"/>
  <c r="L168" i="8"/>
  <c r="I504" i="17"/>
  <c r="L170" i="8"/>
  <c r="I506" i="17"/>
  <c r="W506" i="17"/>
  <c r="J159" i="8"/>
  <c r="I159" i="17"/>
  <c r="J157" i="8"/>
  <c r="J168" i="8"/>
  <c r="I168" i="17"/>
  <c r="J167" i="8"/>
  <c r="I167" i="17"/>
  <c r="L163" i="8"/>
  <c r="I499" i="17"/>
  <c r="J156" i="8"/>
  <c r="I156" i="17"/>
  <c r="Y665" i="17"/>
  <c r="X41" i="15"/>
  <c r="J162" i="8"/>
  <c r="I162" i="17"/>
  <c r="E49" i="23"/>
  <c r="J163" i="8"/>
  <c r="J170" i="8"/>
  <c r="X338" i="17"/>
  <c r="W338" i="17"/>
  <c r="F150" i="21"/>
  <c r="E150" i="21"/>
  <c r="X328" i="17"/>
  <c r="W328" i="17"/>
  <c r="I492" i="17"/>
  <c r="W325" i="17"/>
  <c r="X325" i="17"/>
  <c r="X335" i="17"/>
  <c r="W335" i="17"/>
  <c r="X158" i="15"/>
  <c r="I324" i="17"/>
  <c r="K171" i="8"/>
  <c r="W331" i="17"/>
  <c r="X331" i="17"/>
  <c r="X327" i="17"/>
  <c r="W327" i="17"/>
  <c r="I160" i="17"/>
  <c r="X336" i="17"/>
  <c r="W336" i="17"/>
  <c r="X330" i="17"/>
  <c r="W330" i="17"/>
  <c r="W496" i="17"/>
  <c r="M160" i="8"/>
  <c r="X496" i="17"/>
  <c r="X164" i="15"/>
  <c r="X503" i="17"/>
  <c r="W498" i="17"/>
  <c r="W495" i="17"/>
  <c r="X495" i="17"/>
  <c r="X493" i="17"/>
  <c r="X506" i="17"/>
  <c r="W493" i="17"/>
  <c r="M168" i="8"/>
  <c r="M157" i="8"/>
  <c r="W504" i="17"/>
  <c r="X504" i="17"/>
  <c r="E160" i="21"/>
  <c r="M170" i="8"/>
  <c r="I157" i="17"/>
  <c r="W157" i="17"/>
  <c r="M159" i="8"/>
  <c r="M167" i="8"/>
  <c r="W499" i="17"/>
  <c r="I170" i="17"/>
  <c r="X170" i="17"/>
  <c r="M156" i="8"/>
  <c r="M163" i="8"/>
  <c r="X499" i="17"/>
  <c r="L171" i="8"/>
  <c r="I507" i="17"/>
  <c r="M162" i="8"/>
  <c r="J171" i="8"/>
  <c r="J173" i="8"/>
  <c r="I163" i="17"/>
  <c r="X163" i="17"/>
  <c r="E157" i="21"/>
  <c r="K173" i="8"/>
  <c r="I339" i="17"/>
  <c r="K151" i="21"/>
  <c r="J151" i="21"/>
  <c r="N151" i="21"/>
  <c r="R151" i="21"/>
  <c r="O151" i="21"/>
  <c r="H151" i="21"/>
  <c r="G151" i="21"/>
  <c r="L151" i="21"/>
  <c r="P151" i="21"/>
  <c r="F151" i="21"/>
  <c r="M151" i="21"/>
  <c r="I151" i="21"/>
  <c r="Q151" i="21"/>
  <c r="X324" i="17"/>
  <c r="X339" i="17"/>
  <c r="X341" i="17"/>
  <c r="V16" i="2"/>
  <c r="W324" i="17"/>
  <c r="W339" i="17"/>
  <c r="W341" i="17"/>
  <c r="U16" i="2"/>
  <c r="X492" i="17"/>
  <c r="W492" i="17"/>
  <c r="X168" i="17"/>
  <c r="W168" i="17"/>
  <c r="X167" i="17"/>
  <c r="W167" i="17"/>
  <c r="W671" i="17"/>
  <c r="X159" i="17"/>
  <c r="W159" i="17"/>
  <c r="W162" i="17"/>
  <c r="W666" i="17"/>
  <c r="X162" i="17"/>
  <c r="X666" i="17"/>
  <c r="X156" i="17"/>
  <c r="W156" i="17"/>
  <c r="X160" i="17"/>
  <c r="W160" i="17"/>
  <c r="W664" i="17"/>
  <c r="X664" i="17"/>
  <c r="X671" i="17"/>
  <c r="Y495" i="17"/>
  <c r="W663" i="17"/>
  <c r="X663" i="17"/>
  <c r="Y503" i="17"/>
  <c r="Y498" i="17"/>
  <c r="Y496" i="17"/>
  <c r="X674" i="17"/>
  <c r="Y504" i="17"/>
  <c r="W507" i="17"/>
  <c r="W509" i="17"/>
  <c r="U16" i="3"/>
  <c r="W672" i="17"/>
  <c r="W661" i="17"/>
  <c r="K661" i="17"/>
  <c r="X672" i="17"/>
  <c r="X157" i="17"/>
  <c r="X661" i="17"/>
  <c r="Y493" i="17"/>
  <c r="Y506" i="17"/>
  <c r="X667" i="17"/>
  <c r="X507" i="17"/>
  <c r="X509" i="17"/>
  <c r="V16" i="3"/>
  <c r="U671" i="17"/>
  <c r="O664" i="17"/>
  <c r="L666" i="17"/>
  <c r="Y499" i="17"/>
  <c r="W170" i="17"/>
  <c r="W674" i="17"/>
  <c r="S674" i="17"/>
  <c r="Q674" i="17"/>
  <c r="L173" i="8"/>
  <c r="M173" i="8"/>
  <c r="L661" i="17"/>
  <c r="R664" i="17"/>
  <c r="S661" i="17"/>
  <c r="U663" i="17"/>
  <c r="R663" i="17"/>
  <c r="V667" i="17"/>
  <c r="J667" i="17"/>
  <c r="U667" i="17"/>
  <c r="R666" i="17"/>
  <c r="J671" i="17"/>
  <c r="M171" i="8"/>
  <c r="I171" i="17"/>
  <c r="U672" i="17"/>
  <c r="P666" i="17"/>
  <c r="V674" i="17"/>
  <c r="P672" i="17"/>
  <c r="Q667" i="17"/>
  <c r="O661" i="17"/>
  <c r="N663" i="17"/>
  <c r="N674" i="17"/>
  <c r="N672" i="17"/>
  <c r="N660" i="17"/>
  <c r="Q666" i="17"/>
  <c r="N661" i="17"/>
  <c r="O672" i="17"/>
  <c r="K664" i="17"/>
  <c r="O660" i="17"/>
  <c r="M671" i="17"/>
  <c r="Y324" i="17"/>
  <c r="W163" i="17"/>
  <c r="W667" i="17"/>
  <c r="J664" i="17"/>
  <c r="J666" i="17"/>
  <c r="N664" i="17"/>
  <c r="Q663" i="17"/>
  <c r="Y330" i="17"/>
  <c r="N667" i="17"/>
  <c r="V664" i="17"/>
  <c r="L663" i="17"/>
  <c r="V672" i="17"/>
  <c r="J674" i="17"/>
  <c r="L672" i="17"/>
  <c r="J660" i="17"/>
  <c r="R661" i="17"/>
  <c r="V663" i="17"/>
  <c r="L671" i="17"/>
  <c r="L667" i="17"/>
  <c r="R667" i="17"/>
  <c r="L674" i="17"/>
  <c r="J661" i="17"/>
  <c r="R672" i="17"/>
  <c r="J663" i="17"/>
  <c r="L660" i="17"/>
  <c r="L664" i="17"/>
  <c r="R660" i="17"/>
  <c r="T663" i="17"/>
  <c r="S671" i="17"/>
  <c r="O666" i="17"/>
  <c r="V666" i="17"/>
  <c r="M674" i="17"/>
  <c r="O663" i="17"/>
  <c r="R671" i="17"/>
  <c r="S672" i="17"/>
  <c r="S660" i="17"/>
  <c r="R674" i="17"/>
  <c r="V671" i="17"/>
  <c r="Y325" i="17"/>
  <c r="M664" i="17"/>
  <c r="V660" i="17"/>
  <c r="Q661" i="17"/>
  <c r="S663" i="17"/>
  <c r="Q671" i="17"/>
  <c r="O671" i="17"/>
  <c r="M672" i="17"/>
  <c r="T664" i="17"/>
  <c r="S666" i="17"/>
  <c r="M667" i="17"/>
  <c r="S667" i="17"/>
  <c r="M666" i="17"/>
  <c r="L16" i="2"/>
  <c r="Q664" i="17"/>
  <c r="M660" i="17"/>
  <c r="N666" i="17"/>
  <c r="O674" i="17"/>
  <c r="M663" i="17"/>
  <c r="U666" i="17"/>
  <c r="N671" i="17"/>
  <c r="Y338" i="17"/>
  <c r="Q672" i="17"/>
  <c r="O667" i="17"/>
  <c r="S664" i="17"/>
  <c r="Q660" i="17"/>
  <c r="M661" i="17"/>
  <c r="P660" i="17"/>
  <c r="E151" i="21"/>
  <c r="Y328" i="17"/>
  <c r="Y336" i="17"/>
  <c r="P674" i="17"/>
  <c r="U674" i="17"/>
  <c r="T661" i="17"/>
  <c r="P671" i="17"/>
  <c r="T672" i="17"/>
  <c r="P664" i="17"/>
  <c r="U661" i="17"/>
  <c r="P661" i="17"/>
  <c r="I16" i="12"/>
  <c r="I173" i="17"/>
  <c r="F36" i="23"/>
  <c r="T671" i="17"/>
  <c r="J672" i="17"/>
  <c r="E154" i="21"/>
  <c r="T667" i="17"/>
  <c r="Y327" i="17"/>
  <c r="X660" i="17"/>
  <c r="K666" i="17"/>
  <c r="T674" i="17"/>
  <c r="K671" i="17"/>
  <c r="J16" i="12"/>
  <c r="I341" i="17"/>
  <c r="G36" i="23"/>
  <c r="P663" i="17"/>
  <c r="K672" i="17"/>
  <c r="Y492" i="17"/>
  <c r="Y331" i="17"/>
  <c r="W660" i="17"/>
  <c r="P667" i="17"/>
  <c r="U664" i="17"/>
  <c r="T666" i="17"/>
  <c r="Y335" i="17"/>
  <c r="X171" i="17"/>
  <c r="X173" i="17"/>
  <c r="I509" i="17"/>
  <c r="K16" i="12"/>
  <c r="G16" i="3"/>
  <c r="H36" i="23"/>
  <c r="E36" i="23"/>
  <c r="W171" i="17"/>
  <c r="W675" i="17"/>
  <c r="Y507" i="17"/>
  <c r="Y664" i="17"/>
  <c r="O16" i="2"/>
  <c r="J675" i="17"/>
  <c r="L675" i="17"/>
  <c r="S675" i="17"/>
  <c r="N675" i="17"/>
  <c r="M675" i="17"/>
  <c r="Y341" i="17"/>
  <c r="V661" i="17"/>
  <c r="Y661" i="17"/>
  <c r="Q675" i="17"/>
  <c r="Y671" i="17"/>
  <c r="Y160" i="17"/>
  <c r="Y666" i="17"/>
  <c r="G16" i="2"/>
  <c r="J16" i="2"/>
  <c r="K667" i="17"/>
  <c r="Y667" i="17"/>
  <c r="Y163" i="17"/>
  <c r="M16" i="2"/>
  <c r="N16" i="2"/>
  <c r="S16" i="2"/>
  <c r="K663" i="17"/>
  <c r="Y663" i="17"/>
  <c r="Y159" i="17"/>
  <c r="K674" i="17"/>
  <c r="Y674" i="17"/>
  <c r="Y170" i="17"/>
  <c r="I16" i="2"/>
  <c r="U660" i="17"/>
  <c r="R16" i="2"/>
  <c r="H16" i="2"/>
  <c r="Y162" i="17"/>
  <c r="K16" i="2"/>
  <c r="P16" i="2"/>
  <c r="G16" i="4"/>
  <c r="T16" i="2"/>
  <c r="Q16" i="2"/>
  <c r="Y168" i="17"/>
  <c r="K660" i="17"/>
  <c r="Y157" i="17"/>
  <c r="T660" i="17"/>
  <c r="I680" i="17"/>
  <c r="Y156" i="17"/>
  <c r="Y167" i="17"/>
  <c r="Y339" i="17"/>
  <c r="Y672" i="17"/>
  <c r="X675" i="17"/>
  <c r="L16" i="12"/>
  <c r="W173" i="17"/>
  <c r="W677" i="17"/>
  <c r="U17" i="1"/>
  <c r="R675" i="17"/>
  <c r="H16" i="4"/>
  <c r="V675" i="17"/>
  <c r="L16" i="4"/>
  <c r="Q16" i="4"/>
  <c r="O16" i="4"/>
  <c r="Y660" i="17"/>
  <c r="O675" i="17"/>
  <c r="T16" i="4"/>
  <c r="K675" i="17"/>
  <c r="Y171" i="17"/>
  <c r="U675" i="17"/>
  <c r="P675" i="17"/>
  <c r="W16" i="2"/>
  <c r="U16" i="4"/>
  <c r="U16" i="24"/>
  <c r="P16" i="4"/>
  <c r="F37" i="23"/>
  <c r="I23" i="7"/>
  <c r="H23" i="15"/>
  <c r="G37" i="23"/>
  <c r="J23" i="7"/>
  <c r="H64" i="15"/>
  <c r="H37" i="23"/>
  <c r="K23" i="7"/>
  <c r="H105" i="15"/>
  <c r="V16" i="4"/>
  <c r="V16" i="24"/>
  <c r="X677" i="17"/>
  <c r="V17" i="1"/>
  <c r="T675" i="17"/>
  <c r="M16" i="4"/>
  <c r="K16" i="4"/>
  <c r="V105" i="15"/>
  <c r="W105" i="15"/>
  <c r="W64" i="15"/>
  <c r="V64" i="15"/>
  <c r="W23" i="15"/>
  <c r="V23" i="15"/>
  <c r="J16" i="4"/>
  <c r="L23" i="7"/>
  <c r="Y675" i="17"/>
  <c r="J22" i="7"/>
  <c r="H63" i="15"/>
  <c r="J15" i="11"/>
  <c r="J21" i="7"/>
  <c r="H62" i="15"/>
  <c r="J17" i="7"/>
  <c r="H58" i="15"/>
  <c r="J20" i="7"/>
  <c r="H61" i="15"/>
  <c r="J16" i="7"/>
  <c r="H57" i="15"/>
  <c r="J19" i="7"/>
  <c r="H60" i="15"/>
  <c r="J14" i="7"/>
  <c r="J17" i="11"/>
  <c r="H42" i="19"/>
  <c r="J15" i="7"/>
  <c r="H56" i="15"/>
  <c r="J18" i="11"/>
  <c r="H43" i="19"/>
  <c r="J24" i="7"/>
  <c r="H65" i="15"/>
  <c r="N16" i="4"/>
  <c r="I16" i="4"/>
  <c r="R16" i="4"/>
  <c r="I22" i="7"/>
  <c r="I19" i="7"/>
  <c r="I20" i="7"/>
  <c r="I18" i="11"/>
  <c r="I24" i="7"/>
  <c r="I17" i="11"/>
  <c r="I15" i="11"/>
  <c r="I17" i="7"/>
  <c r="I16" i="7"/>
  <c r="I15" i="7"/>
  <c r="I14" i="7"/>
  <c r="E37" i="23"/>
  <c r="I21" i="7"/>
  <c r="S16" i="4"/>
  <c r="Y173" i="17"/>
  <c r="K20" i="7"/>
  <c r="H102" i="15"/>
  <c r="K18" i="11"/>
  <c r="H69" i="19"/>
  <c r="K19" i="7"/>
  <c r="H101" i="15"/>
  <c r="K24" i="7"/>
  <c r="H106" i="15"/>
  <c r="K17" i="7"/>
  <c r="H99" i="15"/>
  <c r="K15" i="11"/>
  <c r="K15" i="7"/>
  <c r="H97" i="15"/>
  <c r="K22" i="7"/>
  <c r="H104" i="15"/>
  <c r="K14" i="7"/>
  <c r="K17" i="11"/>
  <c r="H68" i="19"/>
  <c r="K21" i="7"/>
  <c r="H103" i="15"/>
  <c r="K16" i="7"/>
  <c r="H98" i="15"/>
  <c r="V146" i="15"/>
  <c r="W146" i="15"/>
  <c r="X64" i="15"/>
  <c r="W16" i="4"/>
  <c r="V104" i="15"/>
  <c r="W104" i="15"/>
  <c r="H14" i="15"/>
  <c r="I26" i="7"/>
  <c r="L14" i="7"/>
  <c r="H20" i="15"/>
  <c r="L20" i="7"/>
  <c r="H55" i="15"/>
  <c r="J26" i="7"/>
  <c r="V97" i="15"/>
  <c r="W97" i="15"/>
  <c r="H15" i="15"/>
  <c r="L15" i="7"/>
  <c r="H19" i="15"/>
  <c r="L19" i="7"/>
  <c r="V60" i="15"/>
  <c r="W60" i="15"/>
  <c r="V57" i="15"/>
  <c r="W57" i="15"/>
  <c r="V106" i="15"/>
  <c r="W106" i="15"/>
  <c r="H14" i="19"/>
  <c r="L15" i="11"/>
  <c r="I19" i="11"/>
  <c r="V65" i="15"/>
  <c r="W65" i="15"/>
  <c r="V58" i="15"/>
  <c r="W58" i="15"/>
  <c r="H66" i="19"/>
  <c r="K19" i="11"/>
  <c r="H16" i="15"/>
  <c r="L16" i="7"/>
  <c r="V98" i="15"/>
  <c r="W98" i="15"/>
  <c r="W103" i="15"/>
  <c r="V103" i="15"/>
  <c r="W101" i="15"/>
  <c r="V101" i="15"/>
  <c r="H16" i="19"/>
  <c r="L17" i="11"/>
  <c r="V43" i="19"/>
  <c r="Q43" i="19"/>
  <c r="U43" i="19"/>
  <c r="N43" i="19"/>
  <c r="P43" i="19"/>
  <c r="O43" i="19"/>
  <c r="W43" i="19"/>
  <c r="R43" i="19"/>
  <c r="S43" i="19"/>
  <c r="T43" i="19"/>
  <c r="V62" i="15"/>
  <c r="W62" i="15"/>
  <c r="H22" i="15"/>
  <c r="L22" i="7"/>
  <c r="H17" i="15"/>
  <c r="L17" i="7"/>
  <c r="W68" i="19"/>
  <c r="V68" i="19"/>
  <c r="E67" i="21"/>
  <c r="H21" i="15"/>
  <c r="L21" i="7"/>
  <c r="H24" i="15"/>
  <c r="L24" i="7"/>
  <c r="V56" i="15"/>
  <c r="W56" i="15"/>
  <c r="H40" i="19"/>
  <c r="J19" i="11"/>
  <c r="V99" i="15"/>
  <c r="W99" i="15"/>
  <c r="V61" i="15"/>
  <c r="W61" i="15"/>
  <c r="W69" i="19"/>
  <c r="V69" i="19"/>
  <c r="H96" i="15"/>
  <c r="K26" i="7"/>
  <c r="W102" i="15"/>
  <c r="V102" i="15"/>
  <c r="H17" i="19"/>
  <c r="L18" i="11"/>
  <c r="V42" i="19"/>
  <c r="Q42" i="19"/>
  <c r="S42" i="19"/>
  <c r="N42" i="19"/>
  <c r="U42" i="19"/>
  <c r="P42" i="19"/>
  <c r="O42" i="19"/>
  <c r="T42" i="19"/>
  <c r="R42" i="19"/>
  <c r="W42" i="19"/>
  <c r="V63" i="15"/>
  <c r="W63" i="15"/>
  <c r="X62" i="15"/>
  <c r="X58" i="15"/>
  <c r="X61" i="15"/>
  <c r="X56" i="15"/>
  <c r="X63" i="15"/>
  <c r="X42" i="19"/>
  <c r="X57" i="15"/>
  <c r="X43" i="19"/>
  <c r="X65" i="15"/>
  <c r="X60" i="15"/>
  <c r="V96" i="15"/>
  <c r="V108" i="15"/>
  <c r="V126" i="15"/>
  <c r="U13" i="3"/>
  <c r="U36" i="3"/>
  <c r="W96" i="15"/>
  <c r="W108" i="15"/>
  <c r="W126" i="15"/>
  <c r="V13" i="3"/>
  <c r="V36" i="3"/>
  <c r="W14" i="15"/>
  <c r="V14" i="15"/>
  <c r="W24" i="15"/>
  <c r="W147" i="15"/>
  <c r="V24" i="15"/>
  <c r="V147" i="15"/>
  <c r="V22" i="15"/>
  <c r="V145" i="15"/>
  <c r="W22" i="15"/>
  <c r="W145" i="15"/>
  <c r="T14" i="19"/>
  <c r="W14" i="19"/>
  <c r="V14" i="19"/>
  <c r="S14" i="19"/>
  <c r="V16" i="15"/>
  <c r="V139" i="15"/>
  <c r="W16" i="15"/>
  <c r="W139" i="15"/>
  <c r="H44" i="19"/>
  <c r="J27" i="11"/>
  <c r="W66" i="19"/>
  <c r="W70" i="19"/>
  <c r="W78" i="19"/>
  <c r="V18" i="3"/>
  <c r="V66" i="19"/>
  <c r="V70" i="19"/>
  <c r="V78" i="19"/>
  <c r="U18" i="3"/>
  <c r="W19" i="15"/>
  <c r="W142" i="15"/>
  <c r="V19" i="15"/>
  <c r="V142" i="15"/>
  <c r="H67" i="15"/>
  <c r="J44" i="7"/>
  <c r="V16" i="19"/>
  <c r="V94" i="19"/>
  <c r="T16" i="19"/>
  <c r="W16" i="19"/>
  <c r="W94" i="19"/>
  <c r="H70" i="19"/>
  <c r="K27" i="11"/>
  <c r="P40" i="19"/>
  <c r="P44" i="19"/>
  <c r="V40" i="19"/>
  <c r="V44" i="19"/>
  <c r="N40" i="19"/>
  <c r="N44" i="19"/>
  <c r="U40" i="19"/>
  <c r="U44" i="19"/>
  <c r="W40" i="19"/>
  <c r="W44" i="19"/>
  <c r="O40" i="19"/>
  <c r="O44" i="19"/>
  <c r="S40" i="19"/>
  <c r="S44" i="19"/>
  <c r="R40" i="19"/>
  <c r="R44" i="19"/>
  <c r="Q40" i="19"/>
  <c r="Q44" i="19"/>
  <c r="T40" i="19"/>
  <c r="T44" i="19"/>
  <c r="W20" i="15"/>
  <c r="W143" i="15"/>
  <c r="V20" i="15"/>
  <c r="V143" i="15"/>
  <c r="V55" i="15"/>
  <c r="V67" i="15"/>
  <c r="V85" i="15"/>
  <c r="U13" i="2"/>
  <c r="U34" i="2"/>
  <c r="W55" i="15"/>
  <c r="W67" i="15"/>
  <c r="W85" i="15"/>
  <c r="V13" i="2"/>
  <c r="V34" i="2"/>
  <c r="T17" i="19"/>
  <c r="W17" i="19"/>
  <c r="W95" i="19"/>
  <c r="V17" i="19"/>
  <c r="V95" i="19"/>
  <c r="W15" i="15"/>
  <c r="W138" i="15"/>
  <c r="V15" i="15"/>
  <c r="V138" i="15"/>
  <c r="W21" i="15"/>
  <c r="W144" i="15"/>
  <c r="V21" i="15"/>
  <c r="V144" i="15"/>
  <c r="H108" i="15"/>
  <c r="K44" i="7"/>
  <c r="V17" i="15"/>
  <c r="V140" i="15"/>
  <c r="W17" i="15"/>
  <c r="W140" i="15"/>
  <c r="H18" i="19"/>
  <c r="L19" i="11"/>
  <c r="I27" i="11"/>
  <c r="H26" i="15"/>
  <c r="L26" i="7"/>
  <c r="L44" i="7"/>
  <c r="I44" i="7"/>
  <c r="S17" i="19"/>
  <c r="S16" i="19"/>
  <c r="Q14" i="19"/>
  <c r="U16" i="19"/>
  <c r="O17" i="19"/>
  <c r="O16" i="19"/>
  <c r="Q17" i="19"/>
  <c r="Q16" i="19"/>
  <c r="R17" i="19"/>
  <c r="O14" i="19"/>
  <c r="R16" i="19"/>
  <c r="N17" i="19"/>
  <c r="P16" i="19"/>
  <c r="P14" i="19"/>
  <c r="P17" i="19"/>
  <c r="R14" i="19"/>
  <c r="U17" i="19"/>
  <c r="N16" i="19"/>
  <c r="E64" i="21"/>
  <c r="U14" i="19"/>
  <c r="N14" i="19"/>
  <c r="S52" i="19"/>
  <c r="R18" i="2"/>
  <c r="O18" i="2"/>
  <c r="P52" i="19"/>
  <c r="X44" i="19"/>
  <c r="U35" i="2"/>
  <c r="U36" i="2"/>
  <c r="N18" i="2"/>
  <c r="O52" i="19"/>
  <c r="K18" i="2"/>
  <c r="W26" i="15"/>
  <c r="W44" i="15"/>
  <c r="V13" i="4"/>
  <c r="W137" i="15"/>
  <c r="W149" i="15"/>
  <c r="W167" i="15"/>
  <c r="V38" i="1"/>
  <c r="J18" i="2"/>
  <c r="T18" i="2"/>
  <c r="U52" i="19"/>
  <c r="T52" i="19"/>
  <c r="S18" i="2"/>
  <c r="M18" i="2"/>
  <c r="N52" i="19"/>
  <c r="W18" i="19"/>
  <c r="W92" i="19"/>
  <c r="X55" i="15"/>
  <c r="U38" i="3"/>
  <c r="V38" i="3"/>
  <c r="U37" i="3"/>
  <c r="P18" i="2"/>
  <c r="Q52" i="19"/>
  <c r="H18" i="2"/>
  <c r="H85" i="15"/>
  <c r="X85" i="15"/>
  <c r="J37" i="12"/>
  <c r="V26" i="15"/>
  <c r="V44" i="15"/>
  <c r="U13" i="4"/>
  <c r="V137" i="15"/>
  <c r="V149" i="15"/>
  <c r="V167" i="15"/>
  <c r="U38" i="1"/>
  <c r="V37" i="3"/>
  <c r="V47" i="3"/>
  <c r="V43" i="24"/>
  <c r="V18" i="2"/>
  <c r="W52" i="19"/>
  <c r="H78" i="19"/>
  <c r="K33" i="11"/>
  <c r="K18" i="12"/>
  <c r="Q18" i="2"/>
  <c r="R52" i="19"/>
  <c r="V52" i="19"/>
  <c r="U18" i="2"/>
  <c r="X67" i="15"/>
  <c r="T18" i="19"/>
  <c r="V18" i="19"/>
  <c r="V92" i="19"/>
  <c r="H26" i="19"/>
  <c r="I18" i="12"/>
  <c r="L27" i="11"/>
  <c r="I33" i="11"/>
  <c r="I18" i="2"/>
  <c r="H126" i="15"/>
  <c r="K37" i="12"/>
  <c r="H44" i="15"/>
  <c r="I37" i="12"/>
  <c r="V36" i="2"/>
  <c r="V35" i="2"/>
  <c r="L18" i="2"/>
  <c r="X40" i="19"/>
  <c r="H52" i="19"/>
  <c r="J18" i="12"/>
  <c r="J33" i="11"/>
  <c r="S18" i="19"/>
  <c r="X23" i="15"/>
  <c r="U18" i="19"/>
  <c r="U26" i="19"/>
  <c r="Q18" i="19"/>
  <c r="P18" i="4"/>
  <c r="O18" i="19"/>
  <c r="O26" i="19"/>
  <c r="L18" i="4"/>
  <c r="X16" i="15"/>
  <c r="R18" i="19"/>
  <c r="P18" i="19"/>
  <c r="X24" i="15"/>
  <c r="X14" i="15"/>
  <c r="X17" i="19"/>
  <c r="X17" i="15"/>
  <c r="I18" i="4"/>
  <c r="X21" i="15"/>
  <c r="N18" i="19"/>
  <c r="M18" i="4"/>
  <c r="X14" i="19"/>
  <c r="X16" i="19"/>
  <c r="X19" i="15"/>
  <c r="X20" i="15"/>
  <c r="X22" i="15"/>
  <c r="X15" i="15"/>
  <c r="U36" i="4"/>
  <c r="U13" i="24"/>
  <c r="G18" i="3"/>
  <c r="K20" i="12"/>
  <c r="G13" i="2"/>
  <c r="G45" i="23"/>
  <c r="V18" i="4"/>
  <c r="V18" i="24"/>
  <c r="W96" i="19"/>
  <c r="W26" i="19"/>
  <c r="W104" i="19"/>
  <c r="V19" i="1"/>
  <c r="V21" i="1"/>
  <c r="V13" i="24"/>
  <c r="V36" i="4"/>
  <c r="G18" i="2"/>
  <c r="W18" i="2"/>
  <c r="J20" i="12"/>
  <c r="G18" i="4"/>
  <c r="L18" i="12"/>
  <c r="I20" i="12"/>
  <c r="V50" i="1"/>
  <c r="V51" i="1"/>
  <c r="V40" i="1"/>
  <c r="V61" i="1"/>
  <c r="G13" i="4"/>
  <c r="F45" i="23"/>
  <c r="L37" i="12"/>
  <c r="S18" i="4"/>
  <c r="T26" i="19"/>
  <c r="U18" i="4"/>
  <c r="U18" i="24"/>
  <c r="V96" i="19"/>
  <c r="V26" i="19"/>
  <c r="V104" i="19"/>
  <c r="U19" i="1"/>
  <c r="U21" i="1"/>
  <c r="X52" i="19"/>
  <c r="H172" i="15"/>
  <c r="G13" i="3"/>
  <c r="H45" i="23"/>
  <c r="H18" i="4"/>
  <c r="U50" i="1"/>
  <c r="U51" i="1"/>
  <c r="U61" i="1"/>
  <c r="U40" i="1"/>
  <c r="K18" i="4"/>
  <c r="R18" i="4"/>
  <c r="S26" i="19"/>
  <c r="Q26" i="19"/>
  <c r="N18" i="4"/>
  <c r="T18" i="4"/>
  <c r="J18" i="4"/>
  <c r="Q18" i="4"/>
  <c r="N26" i="19"/>
  <c r="R26" i="19"/>
  <c r="X26" i="15"/>
  <c r="P26" i="19"/>
  <c r="O18" i="4"/>
  <c r="X18" i="19"/>
  <c r="X44" i="15"/>
  <c r="L20" i="12"/>
  <c r="V37" i="4"/>
  <c r="V35" i="24"/>
  <c r="V34" i="24"/>
  <c r="U38" i="4"/>
  <c r="U34" i="24"/>
  <c r="U37" i="4"/>
  <c r="U35" i="24"/>
  <c r="W13" i="2"/>
  <c r="E45" i="23"/>
  <c r="M181" i="21"/>
  <c r="R181" i="21"/>
  <c r="Q181" i="21"/>
  <c r="K181" i="21"/>
  <c r="N181" i="21"/>
  <c r="P181" i="21"/>
  <c r="O181" i="21"/>
  <c r="L181" i="21"/>
  <c r="W13" i="4"/>
  <c r="W18" i="4"/>
  <c r="P178" i="21"/>
  <c r="X26" i="19"/>
  <c r="V38" i="4"/>
  <c r="U36" i="24"/>
  <c r="E181" i="21"/>
  <c r="F46" i="23"/>
  <c r="G46" i="23"/>
  <c r="J30" i="11"/>
  <c r="H46" i="23"/>
  <c r="K30" i="11"/>
  <c r="K178" i="21"/>
  <c r="N178" i="21"/>
  <c r="O178" i="21"/>
  <c r="Q178" i="21"/>
  <c r="M178" i="21"/>
  <c r="L178" i="21"/>
  <c r="R178" i="21"/>
  <c r="H55" i="19"/>
  <c r="J24" i="12"/>
  <c r="E46" i="23"/>
  <c r="I30" i="11"/>
  <c r="H81" i="19"/>
  <c r="K24" i="12"/>
  <c r="V36" i="24"/>
  <c r="E178" i="21"/>
  <c r="G20" i="3"/>
  <c r="W81" i="19"/>
  <c r="V20" i="3"/>
  <c r="V81" i="19"/>
  <c r="U20" i="3"/>
  <c r="G20" i="2"/>
  <c r="W55" i="19"/>
  <c r="V20" i="2"/>
  <c r="S55" i="19"/>
  <c r="R20" i="2"/>
  <c r="N55" i="19"/>
  <c r="M20" i="2"/>
  <c r="T55" i="19"/>
  <c r="S20" i="2"/>
  <c r="I20" i="2"/>
  <c r="O55" i="19"/>
  <c r="N20" i="2"/>
  <c r="J20" i="2"/>
  <c r="H20" i="2"/>
  <c r="R55" i="19"/>
  <c r="Q20" i="2"/>
  <c r="P55" i="19"/>
  <c r="O20" i="2"/>
  <c r="L20" i="2"/>
  <c r="Q55" i="19"/>
  <c r="P20" i="2"/>
  <c r="U55" i="19"/>
  <c r="T20" i="2"/>
  <c r="K20" i="2"/>
  <c r="V55" i="19"/>
  <c r="U20" i="2"/>
  <c r="H29" i="19"/>
  <c r="I24" i="12"/>
  <c r="L30" i="11"/>
  <c r="V29" i="19"/>
  <c r="S29" i="19"/>
  <c r="W29" i="19"/>
  <c r="T29" i="19"/>
  <c r="Q29" i="19"/>
  <c r="N29" i="19"/>
  <c r="R29" i="19"/>
  <c r="U29" i="19"/>
  <c r="O29" i="19"/>
  <c r="P29" i="19"/>
  <c r="H111" i="19"/>
  <c r="V24" i="2"/>
  <c r="V25" i="2"/>
  <c r="U24" i="3"/>
  <c r="U25" i="3"/>
  <c r="W20" i="2"/>
  <c r="V24" i="3"/>
  <c r="V25" i="3"/>
  <c r="G20" i="4"/>
  <c r="L24" i="12"/>
  <c r="U24" i="2"/>
  <c r="X55" i="19"/>
  <c r="J20" i="4"/>
  <c r="K20" i="4"/>
  <c r="H20" i="4"/>
  <c r="W107" i="19"/>
  <c r="V25" i="1"/>
  <c r="V20" i="4"/>
  <c r="R20" i="4"/>
  <c r="Q20" i="4"/>
  <c r="U20" i="4"/>
  <c r="V107" i="19"/>
  <c r="U25" i="1"/>
  <c r="I20" i="4"/>
  <c r="V29" i="2"/>
  <c r="V31" i="2"/>
  <c r="U25" i="2"/>
  <c r="U29" i="2"/>
  <c r="U31" i="2"/>
  <c r="V29" i="3"/>
  <c r="V31" i="3"/>
  <c r="U29" i="3"/>
  <c r="U31" i="3"/>
  <c r="O20" i="4"/>
  <c r="M20" i="4"/>
  <c r="T20" i="4"/>
  <c r="X29" i="19"/>
  <c r="P20" i="4"/>
  <c r="N20" i="4"/>
  <c r="L20" i="4"/>
  <c r="S20" i="4"/>
  <c r="U45" i="2"/>
  <c r="U38" i="2"/>
  <c r="V49" i="3"/>
  <c r="V40" i="3"/>
  <c r="V24" i="4"/>
  <c r="V25" i="4"/>
  <c r="V25" i="24"/>
  <c r="V20" i="24"/>
  <c r="W20" i="4"/>
  <c r="V45" i="2"/>
  <c r="V38" i="2"/>
  <c r="U20" i="24"/>
  <c r="U24" i="4"/>
  <c r="U25" i="4"/>
  <c r="U25" i="24"/>
  <c r="U49" i="3"/>
  <c r="U40" i="3"/>
  <c r="U24" i="24"/>
  <c r="U29" i="24"/>
  <c r="U31" i="24"/>
  <c r="U29" i="4"/>
  <c r="U31" i="4"/>
  <c r="V24" i="24"/>
  <c r="V29" i="24"/>
  <c r="V31" i="24"/>
  <c r="V29" i="4"/>
  <c r="V31" i="4"/>
  <c r="V49" i="4"/>
  <c r="V45" i="24"/>
  <c r="V40" i="4"/>
  <c r="V38" i="24"/>
  <c r="U49" i="4"/>
  <c r="U45" i="24"/>
  <c r="U40" i="4"/>
  <c r="U38" i="24"/>
  <c r="F60" i="21"/>
  <c r="G60" i="21"/>
  <c r="H60" i="21"/>
  <c r="I60" i="21"/>
  <c r="J60" i="21"/>
  <c r="O677" i="17"/>
  <c r="K60" i="21"/>
  <c r="P677" i="17"/>
  <c r="L60" i="21"/>
  <c r="Q677" i="17"/>
  <c r="M60" i="21"/>
  <c r="R677" i="17"/>
  <c r="N60" i="21"/>
  <c r="S677" i="17"/>
  <c r="O60" i="21"/>
  <c r="T677" i="17"/>
  <c r="P60" i="21"/>
  <c r="U677" i="17"/>
  <c r="Q60" i="21"/>
  <c r="V677" i="17"/>
  <c r="R60" i="21"/>
  <c r="E60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E61" i="21"/>
  <c r="E70" i="21"/>
  <c r="E169" i="21"/>
  <c r="E172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E174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E175" i="21"/>
  <c r="K184" i="21"/>
  <c r="L184" i="21"/>
  <c r="M184" i="21"/>
  <c r="N184" i="21"/>
  <c r="O184" i="21"/>
  <c r="P184" i="21"/>
  <c r="Q184" i="21"/>
  <c r="R184" i="21"/>
  <c r="E184" i="21"/>
  <c r="O32" i="20"/>
  <c r="M13" i="1"/>
  <c r="M17" i="1"/>
  <c r="N66" i="19"/>
  <c r="N68" i="19"/>
  <c r="N69" i="19"/>
  <c r="N70" i="19"/>
  <c r="N78" i="19"/>
  <c r="N104" i="19"/>
  <c r="M19" i="1"/>
  <c r="M21" i="1"/>
  <c r="M23" i="1"/>
  <c r="N81" i="19"/>
  <c r="N107" i="19"/>
  <c r="M25" i="1"/>
  <c r="M29" i="1"/>
  <c r="M30" i="1"/>
  <c r="M34" i="1"/>
  <c r="M36" i="1"/>
  <c r="D189" i="21"/>
  <c r="R40" i="1"/>
  <c r="P189" i="21"/>
  <c r="S40" i="1"/>
  <c r="Q189" i="21"/>
  <c r="T40" i="1"/>
  <c r="R189" i="21"/>
  <c r="D190" i="21"/>
  <c r="P190" i="21"/>
  <c r="Q190" i="21"/>
  <c r="R190" i="21"/>
  <c r="D191" i="21"/>
  <c r="P191" i="21"/>
  <c r="Q191" i="21"/>
  <c r="R191" i="21"/>
  <c r="D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R192" i="21"/>
  <c r="I21" i="20"/>
  <c r="P194" i="21"/>
  <c r="Q194" i="21"/>
  <c r="R194" i="21"/>
  <c r="P195" i="21"/>
  <c r="Q195" i="21"/>
  <c r="R195" i="21"/>
  <c r="G196" i="21"/>
  <c r="I196" i="21"/>
  <c r="J196" i="21"/>
  <c r="K196" i="21"/>
  <c r="L196" i="21"/>
  <c r="M196" i="21"/>
  <c r="N196" i="21"/>
  <c r="O196" i="21"/>
  <c r="E196" i="21"/>
  <c r="D196" i="21"/>
  <c r="P196" i="21"/>
  <c r="Q196" i="21"/>
  <c r="R196" i="21"/>
  <c r="E197" i="21"/>
  <c r="D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R197" i="21"/>
  <c r="P199" i="21"/>
  <c r="Q199" i="21"/>
  <c r="R199" i="21"/>
  <c r="G200" i="21"/>
  <c r="I200" i="21"/>
  <c r="J200" i="21"/>
  <c r="K200" i="21"/>
  <c r="L200" i="21"/>
  <c r="M200" i="21"/>
  <c r="N200" i="21"/>
  <c r="O200" i="21"/>
  <c r="E200" i="21"/>
  <c r="P200" i="21"/>
  <c r="Q200" i="21"/>
  <c r="R200" i="21"/>
  <c r="G201" i="21"/>
  <c r="I201" i="21"/>
  <c r="J201" i="21"/>
  <c r="K201" i="21"/>
  <c r="L201" i="21"/>
  <c r="M201" i="21"/>
  <c r="N201" i="21"/>
  <c r="O201" i="21"/>
  <c r="E201" i="21"/>
  <c r="P201" i="21"/>
  <c r="Q201" i="21"/>
  <c r="R201" i="21"/>
  <c r="G202" i="21"/>
  <c r="I202" i="21"/>
  <c r="J202" i="21"/>
  <c r="K202" i="21"/>
  <c r="L202" i="21"/>
  <c r="M202" i="21"/>
  <c r="N202" i="21"/>
  <c r="O202" i="21"/>
  <c r="E202" i="21"/>
  <c r="P202" i="21"/>
  <c r="Q202" i="21"/>
  <c r="R202" i="21"/>
  <c r="G204" i="21"/>
  <c r="H204" i="21"/>
  <c r="I204" i="21"/>
  <c r="J204" i="21"/>
  <c r="K204" i="21"/>
  <c r="L204" i="21"/>
  <c r="M204" i="21"/>
  <c r="N204" i="21"/>
  <c r="O204" i="21"/>
  <c r="E204" i="21"/>
  <c r="P204" i="21"/>
  <c r="Q204" i="21"/>
  <c r="R204" i="21"/>
  <c r="F205" i="21"/>
  <c r="G205" i="21"/>
  <c r="I205" i="21"/>
  <c r="J205" i="21"/>
  <c r="K205" i="21"/>
  <c r="L205" i="21"/>
  <c r="M205" i="21"/>
  <c r="N205" i="21"/>
  <c r="O205" i="21"/>
  <c r="E205" i="21"/>
  <c r="P205" i="21"/>
  <c r="Q205" i="21"/>
  <c r="R205" i="21"/>
  <c r="F206" i="21"/>
  <c r="G206" i="21"/>
  <c r="H206" i="21"/>
  <c r="I206" i="21"/>
  <c r="J206" i="21"/>
  <c r="K206" i="21"/>
  <c r="L206" i="21"/>
  <c r="M206" i="21"/>
  <c r="N206" i="21"/>
  <c r="O206" i="21"/>
  <c r="E206" i="21"/>
  <c r="P206" i="21"/>
  <c r="Q206" i="21"/>
  <c r="R206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R207" i="2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R212" i="21"/>
  <c r="D217" i="21"/>
  <c r="F217" i="21"/>
  <c r="G217" i="21"/>
  <c r="H217" i="21"/>
  <c r="I217" i="21"/>
  <c r="J217" i="21"/>
  <c r="K217" i="21"/>
  <c r="L217" i="21"/>
  <c r="M217" i="21"/>
  <c r="N217" i="21"/>
  <c r="O217" i="21"/>
  <c r="P217" i="21"/>
  <c r="Q217" i="21"/>
  <c r="R217" i="21"/>
  <c r="E219" i="21"/>
  <c r="E220" i="21"/>
  <c r="E221" i="21"/>
  <c r="E222" i="21"/>
  <c r="E224" i="21"/>
  <c r="E225" i="21"/>
  <c r="E226" i="21"/>
  <c r="P227" i="21"/>
  <c r="Q227" i="21"/>
  <c r="R227" i="21"/>
  <c r="F12" i="12"/>
  <c r="F22" i="12"/>
  <c r="F28" i="12"/>
  <c r="F29" i="12"/>
  <c r="F33" i="12"/>
  <c r="F35" i="12"/>
  <c r="F39" i="12"/>
  <c r="I39" i="12"/>
  <c r="I35" i="12"/>
  <c r="I28" i="12"/>
  <c r="I29" i="12"/>
  <c r="I33" i="12"/>
  <c r="I22" i="12"/>
  <c r="I12" i="12"/>
  <c r="J39" i="12"/>
  <c r="J35" i="12"/>
  <c r="J28" i="12"/>
  <c r="J29" i="12"/>
  <c r="J33" i="12"/>
  <c r="J22" i="12"/>
  <c r="J12" i="12"/>
  <c r="K39" i="12"/>
  <c r="K35" i="12"/>
  <c r="K28" i="12"/>
  <c r="K29" i="12"/>
  <c r="K33" i="12"/>
  <c r="K22" i="12"/>
  <c r="K12" i="12"/>
  <c r="L12" i="12"/>
  <c r="L22" i="12"/>
  <c r="L28" i="12"/>
  <c r="L29" i="12"/>
  <c r="L33" i="12"/>
  <c r="L35" i="12"/>
  <c r="I42" i="12"/>
  <c r="J42" i="12"/>
  <c r="K42" i="12"/>
  <c r="W13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W15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W16" i="3"/>
  <c r="H18" i="3"/>
  <c r="I18" i="3"/>
  <c r="J18" i="3"/>
  <c r="K18" i="3"/>
  <c r="L18" i="3"/>
  <c r="M18" i="3"/>
  <c r="O66" i="19"/>
  <c r="O68" i="19"/>
  <c r="O69" i="19"/>
  <c r="O70" i="19"/>
  <c r="O78" i="19"/>
  <c r="N18" i="3"/>
  <c r="P66" i="19"/>
  <c r="P68" i="19"/>
  <c r="P69" i="19"/>
  <c r="P70" i="19"/>
  <c r="P78" i="19"/>
  <c r="O18" i="3"/>
  <c r="Q66" i="19"/>
  <c r="Q68" i="19"/>
  <c r="Q69" i="19"/>
  <c r="Q70" i="19"/>
  <c r="Q78" i="19"/>
  <c r="P18" i="3"/>
  <c r="R66" i="19"/>
  <c r="R68" i="19"/>
  <c r="R69" i="19"/>
  <c r="R70" i="19"/>
  <c r="R78" i="19"/>
  <c r="Q18" i="3"/>
  <c r="S66" i="19"/>
  <c r="S68" i="19"/>
  <c r="S69" i="19"/>
  <c r="S70" i="19"/>
  <c r="S78" i="19"/>
  <c r="R18" i="3"/>
  <c r="T66" i="19"/>
  <c r="T68" i="19"/>
  <c r="T69" i="19"/>
  <c r="T70" i="19"/>
  <c r="T78" i="19"/>
  <c r="S18" i="3"/>
  <c r="U66" i="19"/>
  <c r="U68" i="19"/>
  <c r="U69" i="19"/>
  <c r="U70" i="19"/>
  <c r="U78" i="19"/>
  <c r="T18" i="3"/>
  <c r="W18" i="3"/>
  <c r="H20" i="3"/>
  <c r="I20" i="3"/>
  <c r="J20" i="3"/>
  <c r="K20" i="3"/>
  <c r="L20" i="3"/>
  <c r="M20" i="3"/>
  <c r="O81" i="19"/>
  <c r="N20" i="3"/>
  <c r="P81" i="19"/>
  <c r="O20" i="3"/>
  <c r="Q81" i="19"/>
  <c r="P20" i="3"/>
  <c r="R81" i="19"/>
  <c r="Q20" i="3"/>
  <c r="S81" i="19"/>
  <c r="R20" i="3"/>
  <c r="T81" i="19"/>
  <c r="S20" i="3"/>
  <c r="U81" i="19"/>
  <c r="T20" i="3"/>
  <c r="W20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W24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W25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W29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W31" i="3"/>
  <c r="H33" i="3"/>
  <c r="I33" i="3"/>
  <c r="J33" i="3"/>
  <c r="K33" i="3"/>
  <c r="L33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W37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W38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W40" i="3"/>
  <c r="G42" i="3"/>
  <c r="H42" i="3"/>
  <c r="I42" i="3"/>
  <c r="J42" i="3"/>
  <c r="K42" i="3"/>
  <c r="L42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W45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W46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W47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W49" i="3"/>
  <c r="G51" i="3"/>
  <c r="H51" i="3"/>
  <c r="I51" i="3"/>
  <c r="J51" i="3"/>
  <c r="K51" i="3"/>
  <c r="L51" i="3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W15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W24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W25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W29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W31" i="4"/>
  <c r="H33" i="4"/>
  <c r="I33" i="4"/>
  <c r="J33" i="4"/>
  <c r="K33" i="4"/>
  <c r="L33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W36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W37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W38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G42" i="4"/>
  <c r="H42" i="4"/>
  <c r="I42" i="4"/>
  <c r="J42" i="4"/>
  <c r="K42" i="4"/>
  <c r="L42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W47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W49" i="4"/>
  <c r="G51" i="4"/>
  <c r="H51" i="4"/>
  <c r="I51" i="4"/>
  <c r="J51" i="4"/>
  <c r="K51" i="4"/>
  <c r="L51" i="4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W15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W24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W25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W29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W31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W34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W35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W36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W38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W41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W42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W43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W45" i="2"/>
  <c r="Y355" i="17"/>
  <c r="Y367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8" i="17"/>
  <c r="Y389" i="17"/>
  <c r="Y509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Y523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Y535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Y539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Y540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Y541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Y542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Y543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Y544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Y545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Y546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Y547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Y548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Y549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Y550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Y551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Y552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Y553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Y554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Y556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Y557" i="17"/>
  <c r="Y677" i="17"/>
  <c r="X96" i="15"/>
  <c r="X97" i="15"/>
  <c r="X98" i="15"/>
  <c r="X99" i="15"/>
  <c r="X101" i="15"/>
  <c r="X102" i="15"/>
  <c r="X103" i="15"/>
  <c r="X104" i="15"/>
  <c r="X105" i="15"/>
  <c r="X106" i="15"/>
  <c r="X108" i="15"/>
  <c r="X126" i="15"/>
  <c r="X137" i="15"/>
  <c r="X138" i="15"/>
  <c r="X139" i="15"/>
  <c r="X140" i="15"/>
  <c r="X142" i="15"/>
  <c r="X143" i="15"/>
  <c r="X144" i="15"/>
  <c r="X145" i="15"/>
  <c r="X146" i="15"/>
  <c r="X147" i="15"/>
  <c r="X149" i="15"/>
  <c r="X167" i="15"/>
  <c r="W18" i="20"/>
  <c r="X18" i="20"/>
  <c r="Y18" i="20"/>
  <c r="W21" i="20"/>
  <c r="X21" i="20"/>
  <c r="Y21" i="20"/>
  <c r="Y25" i="20"/>
  <c r="Y26" i="20"/>
  <c r="Y30" i="20"/>
  <c r="P32" i="20"/>
  <c r="Q32" i="20"/>
  <c r="R32" i="20"/>
  <c r="S32" i="20"/>
  <c r="T32" i="20"/>
  <c r="U32" i="20"/>
  <c r="V32" i="20"/>
  <c r="W32" i="20"/>
  <c r="X32" i="20"/>
  <c r="Y32" i="20"/>
  <c r="I35" i="20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W13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W15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W16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W18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W20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W24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W25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W29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W31" i="24"/>
  <c r="G45" i="1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W34" i="24"/>
  <c r="G49" i="1"/>
  <c r="G46" i="1"/>
  <c r="G47" i="1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W35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W36" i="24"/>
  <c r="G48" i="1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W38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W41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W42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W43" i="24"/>
  <c r="G59" i="1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W45" i="24"/>
  <c r="N13" i="1"/>
  <c r="O13" i="1"/>
  <c r="P13" i="1"/>
  <c r="Q13" i="1"/>
  <c r="R13" i="1"/>
  <c r="S13" i="1"/>
  <c r="T13" i="1"/>
  <c r="U13" i="1"/>
  <c r="V13" i="1"/>
  <c r="W13" i="1"/>
  <c r="N17" i="1"/>
  <c r="O17" i="1"/>
  <c r="P17" i="1"/>
  <c r="Q17" i="1"/>
  <c r="R17" i="1"/>
  <c r="S17" i="1"/>
  <c r="T17" i="1"/>
  <c r="W17" i="1"/>
  <c r="O104" i="19"/>
  <c r="N19" i="1"/>
  <c r="P104" i="19"/>
  <c r="O19" i="1"/>
  <c r="Q104" i="19"/>
  <c r="P19" i="1"/>
  <c r="R104" i="19"/>
  <c r="Q19" i="1"/>
  <c r="S104" i="19"/>
  <c r="R19" i="1"/>
  <c r="T104" i="19"/>
  <c r="S19" i="1"/>
  <c r="U104" i="19"/>
  <c r="T19" i="1"/>
  <c r="W19" i="1"/>
  <c r="N21" i="1"/>
  <c r="O21" i="1"/>
  <c r="P21" i="1"/>
  <c r="Q21" i="1"/>
  <c r="R21" i="1"/>
  <c r="S21" i="1"/>
  <c r="T21" i="1"/>
  <c r="W21" i="1"/>
  <c r="N23" i="1"/>
  <c r="O23" i="1"/>
  <c r="P23" i="1"/>
  <c r="Q23" i="1"/>
  <c r="R23" i="1"/>
  <c r="S23" i="1"/>
  <c r="T23" i="1"/>
  <c r="U23" i="1"/>
  <c r="V23" i="1"/>
  <c r="W23" i="1"/>
  <c r="O107" i="19"/>
  <c r="N25" i="1"/>
  <c r="P107" i="19"/>
  <c r="O25" i="1"/>
  <c r="Q107" i="19"/>
  <c r="P25" i="1"/>
  <c r="R107" i="19"/>
  <c r="Q25" i="1"/>
  <c r="S107" i="19"/>
  <c r="R25" i="1"/>
  <c r="T107" i="19"/>
  <c r="S25" i="1"/>
  <c r="U107" i="19"/>
  <c r="T25" i="1"/>
  <c r="W25" i="1"/>
  <c r="N29" i="1"/>
  <c r="O29" i="1"/>
  <c r="P29" i="1"/>
  <c r="Q29" i="1"/>
  <c r="R29" i="1"/>
  <c r="S29" i="1"/>
  <c r="T29" i="1"/>
  <c r="U29" i="1"/>
  <c r="V29" i="1"/>
  <c r="W29" i="1"/>
  <c r="N30" i="1"/>
  <c r="O30" i="1"/>
  <c r="P30" i="1"/>
  <c r="Q30" i="1"/>
  <c r="R30" i="1"/>
  <c r="S30" i="1"/>
  <c r="T30" i="1"/>
  <c r="U30" i="1"/>
  <c r="V30" i="1"/>
  <c r="W30" i="1"/>
  <c r="N34" i="1"/>
  <c r="O34" i="1"/>
  <c r="P34" i="1"/>
  <c r="Q34" i="1"/>
  <c r="R34" i="1"/>
  <c r="S34" i="1"/>
  <c r="T34" i="1"/>
  <c r="U34" i="1"/>
  <c r="V34" i="1"/>
  <c r="W34" i="1"/>
  <c r="N36" i="1"/>
  <c r="O36" i="1"/>
  <c r="P36" i="1"/>
  <c r="Q36" i="1"/>
  <c r="R36" i="1"/>
  <c r="S36" i="1"/>
  <c r="T36" i="1"/>
  <c r="U36" i="1"/>
  <c r="V36" i="1"/>
  <c r="W36" i="1"/>
  <c r="W38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H49" i="1"/>
  <c r="H46" i="1"/>
  <c r="I49" i="1"/>
  <c r="I46" i="1"/>
  <c r="J49" i="1"/>
  <c r="J46" i="1"/>
  <c r="K49" i="1"/>
  <c r="K46" i="1"/>
  <c r="L49" i="1"/>
  <c r="L46" i="1"/>
  <c r="M49" i="1"/>
  <c r="M46" i="1"/>
  <c r="N49" i="1"/>
  <c r="N46" i="1"/>
  <c r="O49" i="1"/>
  <c r="O46" i="1"/>
  <c r="P49" i="1"/>
  <c r="P46" i="1"/>
  <c r="Q49" i="1"/>
  <c r="Q46" i="1"/>
  <c r="R49" i="1"/>
  <c r="R46" i="1"/>
  <c r="S49" i="1"/>
  <c r="S46" i="1"/>
  <c r="T49" i="1"/>
  <c r="T46" i="1"/>
  <c r="U49" i="1"/>
  <c r="U46" i="1"/>
  <c r="V49" i="1"/>
  <c r="V46" i="1"/>
  <c r="W46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W49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G54" i="1"/>
  <c r="H54" i="1"/>
  <c r="I54" i="1"/>
  <c r="J54" i="1"/>
  <c r="K54" i="1"/>
  <c r="L54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X66" i="19"/>
  <c r="X68" i="19"/>
  <c r="X69" i="19"/>
  <c r="X70" i="19"/>
  <c r="X78" i="19"/>
  <c r="X81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X92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X94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X95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X96" i="19"/>
  <c r="X104" i="19"/>
  <c r="X107" i="19"/>
</calcChain>
</file>

<file path=xl/sharedStrings.xml><?xml version="1.0" encoding="utf-8"?>
<sst xmlns="http://schemas.openxmlformats.org/spreadsheetml/2006/main" count="5869" uniqueCount="545">
  <si>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</si>
  <si>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</si>
  <si>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</si>
  <si>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</si>
  <si>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</si>
  <si>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</si>
  <si>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</si>
  <si>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</si>
  <si>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</si>
  <si>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</si>
  <si>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</si>
  <si>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</si>
  <si>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</si>
  <si>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</si>
  <si>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</si>
  <si>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</si>
  <si>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</si>
  <si>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</si>
  <si>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</si>
  <si>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</si>
  <si>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</si>
  <si>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</si>
  <si>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</si>
  <si>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</si>
  <si>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</si>
  <si>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</si>
  <si>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</si>
  <si>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</si>
  <si>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</si>
  <si>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</si>
  <si>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</si>
  <si>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</si>
  <si>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</si>
  <si>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</si>
  <si>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</si>
  <si>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</si>
  <si>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</si>
  <si>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</si>
  <si>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</si>
  <si>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</si>
  <si>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</si>
  <si>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</si>
  <si>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</si>
  <si>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</si>
  <si>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</si>
  <si>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</si>
  <si>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</si>
  <si>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</si>
  <si>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</si>
  <si>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</si>
  <si>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</si>
  <si>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</si>
  <si>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</si>
  <si>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</si>
  <si>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</si>
  <si>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</si>
  <si>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</si>
  <si>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</si>
  <si>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</si>
  <si>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</si>
  <si>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</si>
  <si>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</si>
  <si>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</si>
  <si>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</si>
  <si>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</si>
  <si>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</si>
  <si>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</si>
  <si>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</si>
  <si>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</si>
  <si>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</si>
  <si>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</si>
  <si>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</si>
  <si>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</si>
  <si>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</si>
  <si>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</si>
  <si>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</si>
  <si>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</si>
  <si>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</si>
  <si>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</si>
  <si>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</si>
  <si>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</si>
  <si>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</si>
  <si>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</si>
  <si>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</si>
  <si>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</si>
  <si>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</si>
  <si>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</si>
  <si>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</si>
  <si>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</si>
  <si>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</si>
  <si>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</si>
  <si>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</si>
  <si>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</si>
  <si>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</si>
  <si>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</si>
  <si>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</si>
  <si>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</si>
  <si>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</si>
  <si>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</si>
  <si>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</si>
  <si>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</si>
  <si>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</si>
  <si>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</si>
  <si>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</si>
  <si>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</si>
  <si>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</si>
  <si>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</si>
  <si>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</si>
  <si>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</si>
  <si>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</si>
  <si>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</si>
  <si>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</si>
  <si>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</si>
  <si>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</si>
  <si>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</si>
  <si>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</si>
  <si>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</si>
  <si>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</si>
  <si>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</si>
  <si>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</si>
  <si>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</si>
  <si>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</si>
  <si>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</si>
  <si>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</si>
  <si>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</si>
  <si>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</si>
  <si>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</si>
  <si>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</si>
  <si>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</si>
  <si>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</si>
  <si>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</si>
  <si>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</si>
  <si>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</si>
  <si>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</si>
  <si>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</si>
  <si>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</si>
  <si>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</si>
  <si>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</si>
  <si>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</si>
  <si>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</si>
  <si>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</si>
  <si>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</si>
  <si>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</si>
  <si>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</si>
  <si>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</si>
  <si>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</si>
  <si>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</si>
  <si>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</si>
  <si>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</si>
  <si>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</si>
  <si>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</si>
  <si>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</si>
  <si>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</si>
  <si>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</si>
  <si>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</si>
  <si>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</si>
  <si>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</si>
  <si>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</si>
  <si>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</si>
  <si>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</si>
  <si>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</si>
  <si>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</si>
  <si>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</si>
  <si>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</si>
  <si>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</si>
  <si>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</si>
  <si>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</si>
  <si>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</si>
  <si>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</si>
  <si>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</si>
  <si>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</si>
  <si>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</si>
  <si>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</si>
  <si>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</si>
  <si>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</si>
  <si>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</si>
  <si>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</si>
  <si>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</si>
  <si>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</si>
  <si>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</si>
  <si>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Transport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</si>
  <si>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</si>
  <si>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</si>
  <si>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</si>
  <si>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</si>
  <si>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</si>
  <si>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</si>
  <si>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</si>
  <si>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</si>
  <si>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</si>
  <si>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</si>
  <si>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</si>
  <si>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</si>
  <si>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</si>
  <si>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</si>
  <si>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</si>
  <si>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</si>
  <si>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</si>
  <si>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</si>
  <si>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</si>
  <si>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</si>
  <si>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</si>
  <si>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</si>
  <si>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</si>
  <si>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</si>
  <si>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</si>
  <si>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</si>
  <si>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</si>
  <si>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</si>
  <si>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</si>
  <si>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</si>
  <si>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</si>
  <si>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</si>
  <si>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</si>
  <si>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</si>
  <si>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</si>
  <si>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</si>
  <si>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</si>
  <si>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</si>
  <si>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</si>
  <si>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</si>
  <si>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</si>
  <si>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</si>
  <si>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</si>
  <si>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</si>
  <si>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</si>
  <si>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</si>
  <si>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</si>
  <si>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</si>
  <si>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</si>
  <si>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</si>
  <si>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</si>
  <si>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</si>
  <si>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</si>
  <si>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</si>
  <si>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</si>
  <si>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</si>
  <si>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</si>
  <si>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</si>
  <si>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</si>
  <si>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</si>
  <si>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</si>
  <si>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</si>
  <si>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</si>
  <si>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</si>
  <si>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</si>
  <si>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</si>
  <si>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</si>
  <si>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</si>
  <si>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</si>
  <si>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</si>
  <si>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</si>
  <si>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</si>
  <si>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</si>
  <si>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</si>
  <si>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</si>
  <si>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</si>
  <si>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</si>
  <si>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</si>
  <si>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</si>
  <si>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</si>
  <si>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</si>
  <si>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</si>
  <si>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</si>
  <si>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</si>
  <si>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</si>
  <si>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</si>
  <si>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</si>
  <si>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</si>
  <si>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GUD 9400 Allocation Factors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</si>
  <si>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</si>
  <si>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</si>
  <si>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</si>
  <si>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</si>
  <si>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</si>
  <si>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</si>
  <si>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</si>
  <si>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</si>
  <si>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</si>
  <si>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</si>
  <si>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</si>
  <si>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</si>
  <si>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</si>
  <si>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</si>
  <si>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</si>
  <si>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</si>
  <si>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</si>
  <si>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</si>
  <si>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</si>
  <si>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</si>
  <si>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</si>
  <si>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</si>
  <si>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</si>
  <si>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</si>
  <si>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</si>
  <si>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</si>
  <si>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</si>
  <si>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</si>
  <si>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</si>
  <si>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</si>
  <si>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</si>
  <si>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</si>
  <si>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</si>
  <si>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</si>
  <si>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</si>
  <si>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</si>
  <si>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</si>
  <si>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</si>
  <si>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</si>
  <si>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</si>
  <si>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</si>
  <si>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</si>
  <si>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</si>
  <si>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</si>
  <si>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</si>
  <si>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</si>
  <si>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</si>
  <si>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</si>
  <si>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</si>
  <si>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</si>
  <si>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</si>
  <si>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</si>
  <si>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</si>
  <si>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</si>
  <si>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</si>
  <si>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</si>
  <si>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</si>
  <si>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</si>
  <si>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</si>
  <si>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</si>
  <si>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</si>
  <si>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</si>
  <si>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</si>
  <si>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</si>
  <si>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</si>
  <si>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</si>
  <si>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</si>
  <si>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</si>
  <si>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</si>
  <si>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</si>
  <si>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</si>
  <si>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</si>
  <si>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</si>
  <si>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</si>
  <si>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</si>
  <si>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</si>
  <si>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</si>
  <si>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</si>
  <si>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</si>
  <si>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</si>
  <si>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</si>
  <si>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</si>
  <si>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</si>
  <si>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</si>
  <si>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</si>
  <si>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</si>
  <si>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</si>
  <si>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</si>
  <si>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</si>
  <si>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</si>
  <si>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</si>
  <si>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</si>
  <si>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</si>
  <si>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</si>
  <si>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</si>
  <si>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</si>
  <si>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</si>
  <si>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</si>
  <si>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</si>
  <si>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</si>
  <si>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</si>
  <si>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</si>
  <si>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</si>
  <si>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</si>
  <si>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</si>
  <si>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</si>
  <si>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</si>
  <si>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</si>
  <si>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</si>
  <si>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</si>
  <si>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</si>
  <si>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</si>
  <si>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</si>
  <si>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</si>
  <si>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</si>
  <si>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</si>
  <si>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</si>
  <si>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</si>
  <si>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</si>
  <si>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</si>
  <si>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</si>
  <si>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</si>
  <si>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</si>
  <si>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</si>
  <si>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</si>
  <si>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</si>
  <si>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</si>
  <si>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</si>
  <si>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</si>
  <si>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</si>
  <si>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</si>
  <si>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</si>
  <si>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</si>
  <si>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</si>
  <si>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</si>
  <si>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</si>
  <si>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</si>
  <si>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</si>
  <si>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</si>
  <si>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</si>
  <si>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</si>
  <si>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</si>
  <si>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</si>
  <si>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</si>
  <si>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</si>
  <si>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</si>
  <si>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</si>
  <si>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</si>
  <si>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</si>
  <si>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</si>
  <si>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Firm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</si>
  <si>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</si>
  <si>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</si>
  <si>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</si>
  <si>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</si>
  <si>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</si>
  <si>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</si>
  <si>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</si>
  <si>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</si>
  <si>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</si>
  <si>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</si>
  <si>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</si>
  <si>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</si>
  <si>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</si>
  <si>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</si>
  <si>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</si>
  <si>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</si>
  <si>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</si>
  <si>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</si>
  <si>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</si>
  <si>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</si>
  <si>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</si>
  <si>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</si>
  <si>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</si>
  <si>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</si>
  <si>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</si>
  <si>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</si>
  <si>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</si>
  <si>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</si>
  <si>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</si>
  <si>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</si>
  <si>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</si>
  <si>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</si>
  <si>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</si>
  <si>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</si>
  <si>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</si>
  <si>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</si>
  <si>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</si>
  <si>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</si>
  <si>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</si>
  <si>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</si>
  <si>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</si>
  <si>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</si>
  <si>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</si>
  <si>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</si>
  <si>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</si>
  <si>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</si>
  <si>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</si>
  <si>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</si>
  <si>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</si>
  <si>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</si>
  <si>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</si>
  <si>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</si>
  <si>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</si>
  <si>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</si>
  <si>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</si>
  <si>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</si>
  <si>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</si>
  <si>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Amortization of gas plant acquisition adjustments</t>
  </si>
  <si>
    <t>AR 15 general plant amortization + Acq. Adj.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</si>
  <si>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</si>
  <si>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</si>
  <si>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</si>
  <si>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</si>
  <si>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</si>
  <si>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</si>
  <si>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</si>
  <si>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</si>
  <si>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</si>
  <si>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</si>
  <si>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</si>
  <si>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</si>
  <si>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</si>
  <si>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</si>
  <si>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</si>
  <si>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</si>
  <si>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</si>
  <si>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</si>
  <si>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</si>
  <si>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</si>
  <si>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</si>
  <si>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</si>
  <si>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</si>
  <si>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</si>
  <si>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</si>
  <si>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</si>
  <si>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</si>
  <si>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</si>
  <si>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</si>
  <si>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</si>
  <si>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</si>
  <si>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Mains (Zero Intercept)</t>
  </si>
  <si>
    <t>Regulatory Assets</t>
  </si>
  <si>
    <t>Transmission and compression of gas by others</t>
  </si>
  <si>
    <t>Storage-Maintenance of structures and improvements</t>
  </si>
  <si>
    <t>Maintenance of measuring and regulating station equipment</t>
  </si>
  <si>
    <t>Processing-Maintenance of purification equipment</t>
  </si>
  <si>
    <t>Other storage expenses-Operation labor and expenses</t>
  </si>
  <si>
    <t>Interruptible</t>
  </si>
  <si>
    <t>Non-Res Sales</t>
  </si>
  <si>
    <t>Sales</t>
  </si>
  <si>
    <t>Direct to Non-Res Firm Sales</t>
  </si>
  <si>
    <t>Direct to Non-Res Interruptible Sales</t>
  </si>
  <si>
    <t>Direct to Firm Transport</t>
  </si>
  <si>
    <t>Direct to Interruptible Transport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</si>
  <si>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</si>
  <si>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</si>
  <si>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</si>
  <si>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</si>
  <si>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</si>
  <si>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</si>
  <si>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</si>
  <si>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</si>
  <si>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</si>
  <si>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</si>
  <si>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</si>
  <si>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</si>
  <si>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</si>
  <si>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</si>
  <si>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</si>
  <si>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</si>
  <si>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</si>
  <si>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</si>
  <si>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Forecasted Test Period: Twelve Months Ended May 31, 2017</t>
  </si>
  <si>
    <t>Class Cost of Service - Customer/Demand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</si>
</sst>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#,##0.00000_);\(#,##0.00000\)"/>
    <numFmt numFmtId="174" formatCode="0.00000%"/>
    <numFmt numFmtId="175" formatCode="_(&quot;$&quot;* #,##0.00000_);_(&quot;$&quot;* \(#,##0.00000\);_(&quot;$&quot;* &quot;-&quot;??_);_(@_)"/>
    <numFmt numFmtId="176" formatCode="0000"/>
    <numFmt numFmtId="177" formatCode="_(&quot;$&quot;* #,##0.0000_);_(&quot;$&quot;* \(#,##0.0000\);_(&quot;$&quot;* &quot;-&quot;??_);_(@_)"/>
    <numFmt numFmtId="178" formatCode="_(* #,##0.000000_);_(* \(#,##0.000000\);_(* &quot;-&quot;??_);_(@_)"/>
    <numFmt numFmtId="179" formatCode="_(&quot;$&quot;* #,##0_);_(&quot;$&quot;* \(#,##0\);_(&quot;$&quot;* &quot;-&quot;??_);_(@_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4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5" fontId="0" fillId="0" borderId="0" xfId="0" applyNumberFormat="1" applyFont="1"/>
    <xf numFmtId="173" fontId="3" fillId="0" borderId="0" xfId="0" applyNumberFormat="1" applyFont="1" applyProtection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6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6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8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7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0" fontId="3" fillId="0" borderId="0" xfId="0" applyFont="1" applyFill="1" applyAlignment="1" applyProtection="1">
      <alignment horizontal="left"/>
    </xf>
    <xf numFmtId="0" fontId="3" fillId="0" borderId="0" xfId="0" applyFont="1" applyFill="1"/>
    <xf numFmtId="0" fontId="3" fillId="5" borderId="0" xfId="0" applyFont="1" applyFill="1" applyBorder="1" applyAlignment="1">
      <alignment horizontal="left"/>
    </xf>
    <xf numFmtId="179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37" fontId="6" fillId="0" borderId="2" xfId="0" applyNumberFormat="1" applyFont="1" applyFill="1" applyBorder="1" applyProtection="1"/>
    <xf numFmtId="0" fontId="0" fillId="0" borderId="0" xfId="0" applyFont="1" applyFill="1" applyProtection="1"/>
    <xf numFmtId="10" fontId="0" fillId="0" borderId="0" xfId="11" applyNumberFormat="1" applyFont="1" applyProtection="1"/>
    <xf numFmtId="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1" applyNumberFormat="1" applyFont="1" applyBorder="1"/>
  </cellXfs>
  <cellStyles count="12">
    <cellStyle name="Comma" xfId="1" builtinId="3"/>
    <cellStyle name="Comma 29" xfId="2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5.77734375" customWidth="1"/>
    <col min="6" max="6" width="10.109375" bestFit="1" customWidth="1"/>
    <col min="7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183">
      <c r="A1" s="1" t="s">
        <v>386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544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166804655.47242033</v>
      </c>
      <c r="H13" s="53">
        <f>'Rev. Alloc.'!J32</f>
        <v>98561395.90371801</v>
      </c>
      <c r="I13" s="53">
        <f>'Rev. Alloc.'!K32</f>
        <v>51767399.246287562</v>
      </c>
      <c r="J13" s="53">
        <f>'Rev. Alloc.'!L32</f>
        <v>1435259.4091036585</v>
      </c>
      <c r="K13" s="53">
        <f>'Rev. Alloc.'!M32</f>
        <v>8035290.4012066461</v>
      </c>
      <c r="L13" s="53">
        <f>'Rev. Alloc.'!N32</f>
        <v>7005310.5121044796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104852766.001269</v>
      </c>
      <c r="H17" s="2">
        <f>'O and M Alloc.'!J677</f>
        <v>66443244.04037562</v>
      </c>
      <c r="I17" s="2">
        <f>'O and M Alloc.'!K677</f>
        <v>36111368.102375716</v>
      </c>
      <c r="J17" s="2">
        <f>'O and M Alloc.'!L677</f>
        <v>1103403.068927309</v>
      </c>
      <c r="K17" s="2">
        <f>'O and M Alloc.'!M677</f>
        <v>1108934.4360913292</v>
      </c>
      <c r="L17" s="2">
        <f>'O and M Alloc.'!N677</f>
        <v>85816.353499007149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19444465.926407062</v>
      </c>
      <c r="H18" s="2">
        <f>+'Dep.Exp. Alloc.'!J1061</f>
        <v>13690758.147539487</v>
      </c>
      <c r="I18" s="2">
        <f>+'Dep.Exp. Alloc.'!K1061</f>
        <v>4754046.5789834503</v>
      </c>
      <c r="J18" s="2">
        <f>+'Dep.Exp. Alloc.'!L1061</f>
        <v>11776.227189520647</v>
      </c>
      <c r="K18" s="2">
        <f>+'Dep.Exp. Alloc.'!M1061</f>
        <v>889321.4572843468</v>
      </c>
      <c r="L18" s="2">
        <f>+'Dep.Exp. Alloc.'!N1061</f>
        <v>98563.515410253138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2">
        <f>'Taxes Alloc.'!H104</f>
        <v>6100220.1526932754</v>
      </c>
      <c r="H19" s="2">
        <f>'Taxes Alloc.'!I104</f>
        <v>4130244.6062346543</v>
      </c>
      <c r="I19" s="2">
        <f>'Taxes Alloc.'!J104</f>
        <v>1489183.5224411697</v>
      </c>
      <c r="J19" s="2">
        <f>'Taxes Alloc.'!K104</f>
        <v>13872.815378048379</v>
      </c>
      <c r="K19" s="2">
        <f>'Taxes Alloc.'!L104</f>
        <v>364054.39435719966</v>
      </c>
      <c r="L19" s="2">
        <f>'Taxes Alloc.'!M104</f>
        <v>102864.81428220333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130397452.08036932</v>
      </c>
      <c r="H21" s="53">
        <f t="shared" si="2"/>
        <v>84264246.794149756</v>
      </c>
      <c r="I21" s="53">
        <f t="shared" si="2"/>
        <v>42354598.203800336</v>
      </c>
      <c r="J21" s="53">
        <f t="shared" si="2"/>
        <v>1129052.1114948781</v>
      </c>
      <c r="K21" s="53">
        <f t="shared" si="2"/>
        <v>2362310.2877328759</v>
      </c>
      <c r="L21" s="53">
        <f t="shared" si="2"/>
        <v>287244.68319146358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 t="shared" ref="G23:V23" si="3">+G13-G21</f>
        <v>36407203.392051011</v>
      </c>
      <c r="H23" s="2">
        <f t="shared" si="3"/>
        <v>14297149.109568253</v>
      </c>
      <c r="I23" s="2">
        <f t="shared" si="3"/>
        <v>9412801.0424872264</v>
      </c>
      <c r="J23" s="2">
        <f t="shared" si="3"/>
        <v>306207.29760878044</v>
      </c>
      <c r="K23" s="2">
        <f t="shared" si="3"/>
        <v>5672980.1134737702</v>
      </c>
      <c r="L23" s="2">
        <f t="shared" si="3"/>
        <v>6718065.8289130162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8" t="s">
        <v>457</v>
      </c>
      <c r="D25" s="1"/>
      <c r="E25" s="1"/>
      <c r="F25" s="2"/>
      <c r="G25" s="2">
        <f>'Taxes Alloc.'!H107</f>
        <v>7757733.972199155</v>
      </c>
      <c r="H25" s="2">
        <f>'Taxes Alloc.'!I107</f>
        <v>5479094.560082023</v>
      </c>
      <c r="I25" s="2">
        <f>'Taxes Alloc.'!J107</f>
        <v>1735795.6452351823</v>
      </c>
      <c r="J25" s="2">
        <f>'Taxes Alloc.'!K107</f>
        <v>5884.2228399592295</v>
      </c>
      <c r="K25" s="2">
        <f>'Taxes Alloc.'!L107</f>
        <v>466681.96863697073</v>
      </c>
      <c r="L25" s="2">
        <f>'Taxes Alloc.'!M107</f>
        <v>70277.575405019103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7" customFormat="1">
      <c r="A29" s="1">
        <f t="shared" si="1"/>
        <v>24</v>
      </c>
      <c r="C29"/>
      <c r="D29" s="76" t="s">
        <v>418</v>
      </c>
      <c r="E29" s="76"/>
      <c r="F29" s="78">
        <v>0.06</v>
      </c>
      <c r="G29" s="79">
        <f>$F$29*(G23-G25)</f>
        <v>1718968.1651911112</v>
      </c>
      <c r="H29" s="79">
        <f t="shared" ref="H29:V29" si="4">$F$29*(H23-H25)</f>
        <v>529083.27296917385</v>
      </c>
      <c r="I29" s="79">
        <f t="shared" si="4"/>
        <v>460620.32383512263</v>
      </c>
      <c r="J29" s="79">
        <f t="shared" si="4"/>
        <v>18019.384486129271</v>
      </c>
      <c r="K29" s="79">
        <f t="shared" si="4"/>
        <v>312377.88869020797</v>
      </c>
      <c r="L29" s="79">
        <f t="shared" si="4"/>
        <v>398867.29521047982</v>
      </c>
      <c r="M29" s="79">
        <f t="shared" si="4"/>
        <v>0</v>
      </c>
      <c r="N29" s="79">
        <f t="shared" si="4"/>
        <v>0</v>
      </c>
      <c r="O29" s="79">
        <f t="shared" si="4"/>
        <v>0</v>
      </c>
      <c r="P29" s="79">
        <f t="shared" si="4"/>
        <v>0</v>
      </c>
      <c r="Q29" s="79">
        <f t="shared" si="4"/>
        <v>0</v>
      </c>
      <c r="R29" s="79">
        <f t="shared" si="4"/>
        <v>0</v>
      </c>
      <c r="S29" s="79">
        <f t="shared" si="4"/>
        <v>0</v>
      </c>
      <c r="T29" s="79">
        <f t="shared" si="4"/>
        <v>0</v>
      </c>
      <c r="U29" s="79">
        <f t="shared" si="4"/>
        <v>0</v>
      </c>
      <c r="V29" s="79">
        <f t="shared" si="4"/>
        <v>0</v>
      </c>
      <c r="W29" s="2">
        <f>SUM(H29:V29)-G29</f>
        <v>2.3283064365386963E-9</v>
      </c>
    </row>
    <row r="30" spans="1:24" s="77" customFormat="1">
      <c r="A30" s="76">
        <f t="shared" si="0"/>
        <v>25</v>
      </c>
      <c r="C30"/>
      <c r="D30" s="76" t="s">
        <v>419</v>
      </c>
      <c r="E30"/>
      <c r="F30" s="78">
        <v>0.35</v>
      </c>
      <c r="G30" s="80">
        <f>$F$30*(G23-G25-G29)</f>
        <v>9425675.4391312599</v>
      </c>
      <c r="H30" s="80">
        <f t="shared" ref="H30:V30" si="5">$F$30*(H23-H25-H29)</f>
        <v>2901139.9467809699</v>
      </c>
      <c r="I30" s="80">
        <f t="shared" si="5"/>
        <v>2525734.7756959223</v>
      </c>
      <c r="J30" s="80">
        <f t="shared" si="5"/>
        <v>98806.29159894216</v>
      </c>
      <c r="K30" s="80">
        <f t="shared" si="5"/>
        <v>1712872.0896513069</v>
      </c>
      <c r="L30" s="80">
        <f t="shared" si="5"/>
        <v>2187122.3354041311</v>
      </c>
      <c r="M30" s="80">
        <f t="shared" si="5"/>
        <v>0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0</v>
      </c>
      <c r="V30" s="80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11144643.60432237</v>
      </c>
      <c r="H34" s="2">
        <f t="shared" si="6"/>
        <v>3430223.2197501436</v>
      </c>
      <c r="I34" s="2">
        <f t="shared" si="6"/>
        <v>2986355.0995310452</v>
      </c>
      <c r="J34" s="2">
        <f t="shared" si="6"/>
        <v>116825.67608507143</v>
      </c>
      <c r="K34" s="2">
        <f t="shared" si="6"/>
        <v>2025249.9783415147</v>
      </c>
      <c r="L34" s="2">
        <f t="shared" si="6"/>
        <v>2585989.6306146109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1.4901161193847656E-8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25262559.787728641</v>
      </c>
      <c r="H36" s="2">
        <f>H23-H34</f>
        <v>10866925.88981811</v>
      </c>
      <c r="I36" s="2">
        <f t="shared" ref="I36:N36" si="8">I23-I34</f>
        <v>6426445.9429561812</v>
      </c>
      <c r="J36" s="2">
        <f t="shared" si="8"/>
        <v>189381.62152370901</v>
      </c>
      <c r="K36" s="2">
        <f t="shared" si="8"/>
        <v>3647730.1351322555</v>
      </c>
      <c r="L36" s="2">
        <f t="shared" si="8"/>
        <v>4132076.1982984054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335832639.48914087</v>
      </c>
      <c r="H38" s="2">
        <f>+'Plant Alloc.'!J1087+'Plant Alloc.'!J1089-'Dep.Res. Alloc.'!J1065+'Oth. RB Alloc.'!I167</f>
        <v>237190240.69619143</v>
      </c>
      <c r="I38" s="2">
        <f>+'Plant Alloc.'!K1087+'Plant Alloc.'!K1089-'Dep.Res. Alloc.'!K1065+'Oth. RB Alloc.'!J167</f>
        <v>75142668.624899685</v>
      </c>
      <c r="J38" s="2">
        <f>+'Plant Alloc.'!L1087+'Plant Alloc.'!L1089-'Dep.Res. Alloc.'!L1065+'Oth. RB Alloc.'!K167</f>
        <v>254728.26147009645</v>
      </c>
      <c r="K38" s="2">
        <f>+'Plant Alloc.'!M1087+'Plant Alloc.'!M1089-'Dep.Res. Alloc.'!M1065+'Oth. RB Alloc.'!L167</f>
        <v>20202682.624977108</v>
      </c>
      <c r="L38" s="2">
        <f>+'Plant Alloc.'!N1087+'Plant Alloc.'!N1089-'Dep.Res. Alloc.'!N1065+'Oth. RB Alloc.'!M167</f>
        <v>3042319.2816025591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7.5223658504894986E-2</v>
      </c>
      <c r="H40" s="7">
        <f t="shared" ref="H40:V40" si="10">IF(H38=0,0,H36/H38)</f>
        <v>4.5815231933328864E-2</v>
      </c>
      <c r="I40" s="7">
        <f t="shared" si="10"/>
        <v>8.5523259428487736E-2</v>
      </c>
      <c r="J40" s="7">
        <f t="shared" si="10"/>
        <v>0.74346529289974861</v>
      </c>
      <c r="K40" s="60">
        <f t="shared" si="10"/>
        <v>0.1805567212456464</v>
      </c>
      <c r="L40" s="7">
        <f t="shared" si="10"/>
        <v>1.3581993919197759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0.60905349253051222</v>
      </c>
      <c r="I41" s="55">
        <f t="shared" si="11"/>
        <v>1.1369197022359998</v>
      </c>
      <c r="J41" s="55">
        <f t="shared" si="11"/>
        <v>9.8833971608994471</v>
      </c>
      <c r="K41" s="55">
        <f t="shared" si="11"/>
        <v>2.4002650872650277</v>
      </c>
      <c r="L41" s="55">
        <f t="shared" si="11"/>
        <v>18.055481731607014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9"/>
      <c r="G45" s="2">
        <f>$G$50*G38-G36</f>
        <v>2007050.5387895964</v>
      </c>
      <c r="H45" s="2">
        <f t="shared" ref="H45:V45" si="12">$G$50*H38-H36</f>
        <v>8392921.6547126323</v>
      </c>
      <c r="I45" s="2">
        <f t="shared" si="12"/>
        <v>-324861.25061432738</v>
      </c>
      <c r="J45" s="2">
        <f t="shared" si="12"/>
        <v>-168697.68669233719</v>
      </c>
      <c r="K45" s="2">
        <f t="shared" si="12"/>
        <v>-2007272.3059841145</v>
      </c>
      <c r="L45" s="2">
        <f t="shared" si="12"/>
        <v>-3885039.8726322777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-2.0954757928848267E-8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8" t="s">
        <v>458</v>
      </c>
      <c r="E46" s="1"/>
      <c r="F46" s="119">
        <v>6.901E-3</v>
      </c>
      <c r="G46" s="2">
        <f>$F$46*G49</f>
        <v>22826.355725356596</v>
      </c>
      <c r="H46" s="2">
        <f t="shared" ref="H46:V46" si="13">$F$46*H49</f>
        <v>95453.408652607337</v>
      </c>
      <c r="I46" s="2">
        <f t="shared" si="13"/>
        <v>-3694.6745109761428</v>
      </c>
      <c r="J46" s="2">
        <f t="shared" si="13"/>
        <v>-1918.6130752872523</v>
      </c>
      <c r="K46" s="2">
        <f t="shared" si="13"/>
        <v>-22828.877902438064</v>
      </c>
      <c r="L46" s="2">
        <f t="shared" si="13"/>
        <v>-44184.887438549507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-2.255546860396862E-10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9"/>
      <c r="G47" s="2">
        <f>$F$29*(G49-G46)+$F$30*(G49-G46-$F$29*(G49-G46))</f>
        <v>1277811.2268234906</v>
      </c>
      <c r="H47" s="2">
        <f t="shared" ref="H47:V47" si="14">$F$29*(H49-H46)+$F$30*(H49-H46-$F$29*(H49-H46))</f>
        <v>5343447.6656026402</v>
      </c>
      <c r="I47" s="2">
        <f t="shared" si="14"/>
        <v>-206826.55726509541</v>
      </c>
      <c r="J47" s="2">
        <f t="shared" si="14"/>
        <v>-107403.27352425392</v>
      </c>
      <c r="K47" s="2">
        <f t="shared" si="14"/>
        <v>-1277952.4173941412</v>
      </c>
      <c r="L47" s="2">
        <f t="shared" si="14"/>
        <v>-2473454.190595672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-1.257285475730896E-8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170112343.59375876</v>
      </c>
      <c r="H48" s="2">
        <f t="shared" ref="H48:V48" si="15">H47+H45+H13+H46</f>
        <v>112393218.63268588</v>
      </c>
      <c r="I48" s="2">
        <f t="shared" si="15"/>
        <v>51232016.763897158</v>
      </c>
      <c r="J48" s="2">
        <f t="shared" si="15"/>
        <v>1157239.8358117801</v>
      </c>
      <c r="K48" s="2">
        <f t="shared" si="15"/>
        <v>4727236.7999259522</v>
      </c>
      <c r="L48" s="2">
        <f t="shared" si="15"/>
        <v>602631.56143798039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3307688.1213384434</v>
      </c>
      <c r="H49" s="2">
        <f t="shared" ref="H49:V49" si="16">H$45/(1-$F$29*(1-$F$46)-$F$30*(1-$F$46)+$F$29*$F$30*(1-$F$46)-$F$46)</f>
        <v>13831822.728967879</v>
      </c>
      <c r="I49" s="2">
        <f t="shared" si="16"/>
        <v>-535382.48239039886</v>
      </c>
      <c r="J49" s="2">
        <f t="shared" si="16"/>
        <v>-278019.57329187833</v>
      </c>
      <c r="K49" s="2">
        <f t="shared" si="16"/>
        <v>-3308053.6012806934</v>
      </c>
      <c r="L49" s="2">
        <f t="shared" si="16"/>
        <v>-6402678.9506664984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-3.3061951398849487E-8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5">
        <v>8.1199999999999994E-2</v>
      </c>
      <c r="H50" s="7">
        <f>IF(H38=0,0,(H45+H36)/H38)</f>
        <v>8.1199999999999994E-2</v>
      </c>
      <c r="I50" s="7">
        <f t="shared" ref="I50:V50" si="17">IF(I38=0,0,(I45+I36)/I38)</f>
        <v>8.1199999999999994E-2</v>
      </c>
      <c r="J50" s="7">
        <f t="shared" si="17"/>
        <v>8.1199999999999967E-2</v>
      </c>
      <c r="K50" s="7">
        <f t="shared" si="17"/>
        <v>8.1199999999999994E-2</v>
      </c>
      <c r="L50" s="7">
        <f t="shared" si="17"/>
        <v>8.1199999999999981E-2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0.99999999999999967</v>
      </c>
      <c r="K51" s="55">
        <f t="shared" si="18"/>
        <v>1</v>
      </c>
      <c r="L51" s="55">
        <f t="shared" si="18"/>
        <v>0.99999999999999978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1.9829711059145712E-2</v>
      </c>
      <c r="H52" s="7">
        <f t="shared" ref="H52:V52" si="19">IF(H13=0,0,(H45+H46+H47)/H13)</f>
        <v>0.14033712288815203</v>
      </c>
      <c r="I52" s="7">
        <f t="shared" si="19"/>
        <v>-1.0342078029519575E-2</v>
      </c>
      <c r="J52" s="7">
        <f t="shared" si="19"/>
        <v>-0.19370684597393151</v>
      </c>
      <c r="K52" s="7">
        <f t="shared" si="19"/>
        <v>-0.41169060931312812</v>
      </c>
      <c r="L52" s="7">
        <f t="shared" si="19"/>
        <v>-0.9139750393081516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90">
        <f t="shared" ref="G54:L54" si="20">+G36+G56</f>
        <v>27269584.572302021</v>
      </c>
      <c r="H54" s="90">
        <f t="shared" si="20"/>
        <v>12068939.449199418</v>
      </c>
      <c r="I54" s="90">
        <f t="shared" si="20"/>
        <v>6934641.4960726509</v>
      </c>
      <c r="J54" s="90">
        <f t="shared" si="20"/>
        <v>203908.26527078019</v>
      </c>
      <c r="K54" s="90">
        <f t="shared" si="20"/>
        <v>3875332.2057418749</v>
      </c>
      <c r="L54" s="90">
        <f t="shared" si="20"/>
        <v>4186763.1560173188</v>
      </c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2007024.7845733806</v>
      </c>
      <c r="H56" s="2">
        <f t="shared" ref="H56:V56" si="21">H60-H58-H57</f>
        <v>1202013.5593813076</v>
      </c>
      <c r="I56" s="2">
        <f t="shared" si="21"/>
        <v>508195.55311646953</v>
      </c>
      <c r="J56" s="2">
        <f t="shared" si="21"/>
        <v>14526.643747071195</v>
      </c>
      <c r="K56" s="2">
        <f t="shared" si="21"/>
        <v>227602.07060961926</v>
      </c>
      <c r="L56" s="2">
        <f t="shared" si="21"/>
        <v>54686.957718913662</v>
      </c>
      <c r="M56" s="2">
        <f t="shared" si="21"/>
        <v>0</v>
      </c>
      <c r="N56" s="2">
        <f t="shared" si="21"/>
        <v>0</v>
      </c>
      <c r="O56" s="2">
        <f t="shared" si="21"/>
        <v>0</v>
      </c>
      <c r="P56" s="2">
        <f t="shared" si="21"/>
        <v>0</v>
      </c>
      <c r="Q56" s="2">
        <f t="shared" si="21"/>
        <v>0</v>
      </c>
      <c r="R56" s="2">
        <f t="shared" si="21"/>
        <v>0</v>
      </c>
      <c r="S56" s="2">
        <f t="shared" si="21"/>
        <v>0</v>
      </c>
      <c r="T56" s="2">
        <f t="shared" si="21"/>
        <v>0</v>
      </c>
      <c r="U56" s="2">
        <f t="shared" si="21"/>
        <v>0</v>
      </c>
      <c r="V56" s="2">
        <f t="shared" si="21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8" t="s">
        <v>458</v>
      </c>
      <c r="E57" s="1"/>
      <c r="F57" s="119"/>
      <c r="G57" s="2">
        <f>$F$46*G60</f>
        <v>22826.062820474835</v>
      </c>
      <c r="H57" s="2">
        <f>$F$46*H60</f>
        <v>13670.60199175987</v>
      </c>
      <c r="I57" s="2">
        <f>$F$46*I60</f>
        <v>5779.7510572288429</v>
      </c>
      <c r="J57" s="2">
        <f t="shared" ref="J57:V57" si="22">$F$46*J60</f>
        <v>165.21274938405304</v>
      </c>
      <c r="K57" s="2">
        <f t="shared" si="22"/>
        <v>2588.5376213277</v>
      </c>
      <c r="L57" s="2">
        <f t="shared" si="22"/>
        <v>621.95940077437274</v>
      </c>
      <c r="M57" s="2">
        <f t="shared" si="22"/>
        <v>0</v>
      </c>
      <c r="N57" s="2">
        <f t="shared" si="22"/>
        <v>0</v>
      </c>
      <c r="O57" s="2">
        <f t="shared" si="22"/>
        <v>0</v>
      </c>
      <c r="P57" s="2">
        <f t="shared" si="22"/>
        <v>0</v>
      </c>
      <c r="Q57" s="2">
        <f t="shared" si="22"/>
        <v>0</v>
      </c>
      <c r="R57" s="2">
        <f t="shared" si="22"/>
        <v>0</v>
      </c>
      <c r="S57" s="2">
        <f t="shared" si="22"/>
        <v>0</v>
      </c>
      <c r="T57" s="2">
        <f t="shared" si="22"/>
        <v>0</v>
      </c>
      <c r="U57" s="2">
        <f t="shared" si="22"/>
        <v>0</v>
      </c>
      <c r="V57" s="2">
        <f t="shared" si="22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>$F$29*(G60-G57)+$F$30*(G60-G57-$F$29*(G60-G57))</f>
        <v>1277794.8301130035</v>
      </c>
      <c r="H58" s="2">
        <f>$F$29*(H60-H57)+$F$30*(H60-H57-$F$29*(H60-H57))</f>
        <v>765275.40850953944</v>
      </c>
      <c r="I58" s="2">
        <f t="shared" ref="I58:V58" si="23">$F$29*(I60-I57)+$F$30*(I60-I57-$F$29*(I60-I57))</f>
        <v>323548.39633765403</v>
      </c>
      <c r="J58" s="2">
        <f t="shared" si="23"/>
        <v>9248.550601654164</v>
      </c>
      <c r="K58" s="2">
        <f t="shared" si="23"/>
        <v>144905.40992985581</v>
      </c>
      <c r="L58" s="2">
        <f t="shared" si="23"/>
        <v>34817.064734300191</v>
      </c>
      <c r="M58" s="2">
        <f t="shared" si="23"/>
        <v>0</v>
      </c>
      <c r="N58" s="2">
        <f t="shared" si="23"/>
        <v>0</v>
      </c>
      <c r="O58" s="2">
        <f t="shared" si="23"/>
        <v>0</v>
      </c>
      <c r="P58" s="2">
        <f t="shared" si="23"/>
        <v>0</v>
      </c>
      <c r="Q58" s="2">
        <f t="shared" si="23"/>
        <v>0</v>
      </c>
      <c r="R58" s="2">
        <f t="shared" si="23"/>
        <v>0</v>
      </c>
      <c r="S58" s="2">
        <f t="shared" si="23"/>
        <v>0</v>
      </c>
      <c r="T58" s="2">
        <f t="shared" si="23"/>
        <v>0</v>
      </c>
      <c r="U58" s="2">
        <f t="shared" si="23"/>
        <v>0</v>
      </c>
      <c r="V58" s="2">
        <f t="shared" si="23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170112301.1499272</v>
      </c>
      <c r="H59" s="2">
        <f t="shared" ref="H59:V59" si="24">H56+H57+H58+H13</f>
        <v>100542355.47360061</v>
      </c>
      <c r="I59" s="2">
        <f t="shared" si="24"/>
        <v>52604922.946798913</v>
      </c>
      <c r="J59" s="2">
        <f t="shared" si="24"/>
        <v>1459199.8162017679</v>
      </c>
      <c r="K59" s="2">
        <f t="shared" si="24"/>
        <v>8410386.4193674494</v>
      </c>
      <c r="L59" s="2">
        <f t="shared" si="24"/>
        <v>7095436.4939584676</v>
      </c>
      <c r="M59" s="2">
        <f t="shared" si="24"/>
        <v>0</v>
      </c>
      <c r="N59" s="2">
        <f t="shared" si="24"/>
        <v>0</v>
      </c>
      <c r="O59" s="2">
        <f t="shared" si="24"/>
        <v>0</v>
      </c>
      <c r="P59" s="2">
        <f t="shared" si="24"/>
        <v>0</v>
      </c>
      <c r="Q59" s="2">
        <f t="shared" si="24"/>
        <v>0</v>
      </c>
      <c r="R59" s="2">
        <f t="shared" si="24"/>
        <v>0</v>
      </c>
      <c r="S59" s="2">
        <f t="shared" si="24"/>
        <v>0</v>
      </c>
      <c r="T59" s="2">
        <f t="shared" si="24"/>
        <v>0</v>
      </c>
      <c r="U59" s="2">
        <f t="shared" si="24"/>
        <v>0</v>
      </c>
      <c r="V59" s="2">
        <f t="shared" si="24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6">
        <v>3307645.6775068589</v>
      </c>
      <c r="H60" s="86">
        <v>1980959.5698826069</v>
      </c>
      <c r="I60" s="86">
        <v>837523.70051135239</v>
      </c>
      <c r="J60" s="86">
        <v>23940.407098109412</v>
      </c>
      <c r="K60" s="86">
        <v>375096.01816080278</v>
      </c>
      <c r="L60" s="86">
        <v>90125.981853988225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>IF(G38=0,0,(G56+G36)/G38)</f>
        <v>8.1199923312349098E-2</v>
      </c>
      <c r="H61" s="7">
        <f t="shared" ref="H61:V61" si="25">IF(H38=0,0,(H56+H36)/H38)</f>
        <v>5.0882951228411182E-2</v>
      </c>
      <c r="I61" s="7">
        <f t="shared" si="25"/>
        <v>9.2286335087316165E-2</v>
      </c>
      <c r="J61" s="7">
        <f t="shared" si="25"/>
        <v>0.80049329467400998</v>
      </c>
      <c r="K61" s="7">
        <f t="shared" si="25"/>
        <v>0.19182265433159354</v>
      </c>
      <c r="L61" s="7">
        <f t="shared" si="25"/>
        <v>1.3761748089148347</v>
      </c>
      <c r="M61" s="7">
        <f t="shared" si="25"/>
        <v>0</v>
      </c>
      <c r="N61" s="7">
        <f t="shared" si="25"/>
        <v>0</v>
      </c>
      <c r="O61" s="7">
        <f t="shared" si="25"/>
        <v>0</v>
      </c>
      <c r="P61" s="7">
        <f t="shared" si="25"/>
        <v>0</v>
      </c>
      <c r="Q61" s="7">
        <f t="shared" si="25"/>
        <v>0</v>
      </c>
      <c r="R61" s="7">
        <f t="shared" si="25"/>
        <v>0</v>
      </c>
      <c r="S61" s="7">
        <f t="shared" si="25"/>
        <v>0</v>
      </c>
      <c r="T61" s="7">
        <f t="shared" si="25"/>
        <v>0</v>
      </c>
      <c r="U61" s="7">
        <f t="shared" si="25"/>
        <v>0</v>
      </c>
      <c r="V61" s="7">
        <f t="shared" si="25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6">G61/$G$61</f>
        <v>1</v>
      </c>
      <c r="H62" s="55">
        <f t="shared" si="26"/>
        <v>0.62663792221430303</v>
      </c>
      <c r="I62" s="55">
        <f t="shared" si="26"/>
        <v>1.1365322936614279</v>
      </c>
      <c r="J62" s="55">
        <f t="shared" si="26"/>
        <v>9.8583011167975929</v>
      </c>
      <c r="K62" s="55">
        <f t="shared" si="26"/>
        <v>2.3623501908211857</v>
      </c>
      <c r="L62" s="55">
        <f t="shared" si="26"/>
        <v>16.94798163319869</v>
      </c>
      <c r="M62" s="55">
        <f t="shared" si="26"/>
        <v>0</v>
      </c>
      <c r="N62" s="55">
        <f t="shared" si="26"/>
        <v>0</v>
      </c>
      <c r="O62" s="55">
        <f t="shared" si="26"/>
        <v>0</v>
      </c>
      <c r="P62" s="55">
        <f t="shared" si="26"/>
        <v>0</v>
      </c>
      <c r="Q62" s="55">
        <f t="shared" si="26"/>
        <v>0</v>
      </c>
      <c r="R62" s="55">
        <f t="shared" si="26"/>
        <v>0</v>
      </c>
      <c r="S62" s="55">
        <f t="shared" si="26"/>
        <v>0</v>
      </c>
      <c r="T62" s="55">
        <f t="shared" si="26"/>
        <v>0</v>
      </c>
      <c r="U62" s="55">
        <f t="shared" si="26"/>
        <v>0</v>
      </c>
      <c r="V62" s="55">
        <f t="shared" si="26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1.9829456606825634E-2</v>
      </c>
      <c r="H63" s="7">
        <f t="shared" ref="H63:V63" si="27">IF(H13=0,0,(H56+H57+H58)/H13)</f>
        <v>2.0098736951917294E-2</v>
      </c>
      <c r="I63" s="7">
        <f t="shared" si="27"/>
        <v>1.6178593336836685E-2</v>
      </c>
      <c r="J63" s="7">
        <f t="shared" si="27"/>
        <v>1.6680195194163933E-2</v>
      </c>
      <c r="K63" s="7">
        <f t="shared" si="27"/>
        <v>4.6681078023574012E-2</v>
      </c>
      <c r="L63" s="7">
        <f t="shared" si="27"/>
        <v>1.2865380013956483E-2</v>
      </c>
      <c r="M63" s="7">
        <f t="shared" si="27"/>
        <v>0</v>
      </c>
      <c r="N63" s="7">
        <f t="shared" si="27"/>
        <v>0</v>
      </c>
      <c r="O63" s="7">
        <f t="shared" si="27"/>
        <v>0</v>
      </c>
      <c r="P63" s="7">
        <f t="shared" si="27"/>
        <v>0</v>
      </c>
      <c r="Q63" s="7">
        <f t="shared" si="27"/>
        <v>0</v>
      </c>
      <c r="R63" s="7">
        <f t="shared" si="27"/>
        <v>0</v>
      </c>
      <c r="S63" s="7">
        <f t="shared" si="27"/>
        <v>0</v>
      </c>
      <c r="T63" s="7">
        <f t="shared" si="27"/>
        <v>0</v>
      </c>
      <c r="U63" s="7">
        <f t="shared" si="27"/>
        <v>0</v>
      </c>
      <c r="V63" s="7">
        <f t="shared" si="27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5"/>
      <c r="H66" s="162"/>
      <c r="I66" s="2"/>
      <c r="J66" s="16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25" footer="0.5"/>
  <pageSetup scale="51" orientation="portrait" horizontalDpi="300" verticalDpi="300" r:id="rId1"/>
  <headerFooter>
    <oddHeader>&amp;LCASE NO. 2015-00343
ATTACHMENT 2
TO STAFF DR NO. 2-45&amp;R
Exhibit PHR-2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3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8.77734375" style="130" customWidth="1"/>
    <col min="7" max="7" width="14.77734375" style="130" customWidth="1"/>
    <col min="8" max="8" width="14.77734375" style="150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43.6640625" style="130" bestFit="1" customWidth="1"/>
    <col min="15" max="15" width="12.77734375" style="130" customWidth="1"/>
    <col min="16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Customer/Demand Study</v>
      </c>
      <c r="B2" s="44"/>
      <c r="C2" s="44"/>
      <c r="D2" s="44"/>
      <c r="E2" s="44"/>
      <c r="F2" s="44"/>
      <c r="G2" s="44"/>
      <c r="H2" s="14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4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9" t="s">
        <v>18</v>
      </c>
      <c r="I9" s="149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0</v>
      </c>
      <c r="H14" s="131">
        <v>99</v>
      </c>
      <c r="I14" s="136" t="str">
        <f>VLOOKUP($H14,class,3)</f>
        <v>-</v>
      </c>
      <c r="J14" s="136">
        <f>$G14*VLOOKUP($H14,class,6)</f>
        <v>0</v>
      </c>
      <c r="K14" s="136">
        <f>$G14*VLOOKUP($H14,class,7)</f>
        <v>0</v>
      </c>
      <c r="L14" s="136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0</v>
      </c>
      <c r="H15" s="131">
        <v>99</v>
      </c>
      <c r="I15" s="136" t="str">
        <f>VLOOKUP($H15,class,3)</f>
        <v>-</v>
      </c>
      <c r="J15" s="136">
        <f>$G15*VLOOKUP($H15,class,6)</f>
        <v>0</v>
      </c>
      <c r="K15" s="136">
        <f>$G15*VLOOKUP($H15,class,7)</f>
        <v>0</v>
      </c>
      <c r="L15" s="136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0</v>
      </c>
      <c r="H18" s="131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0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0</v>
      </c>
      <c r="L35" s="136">
        <f t="shared" si="9"/>
        <v>0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299.20037300000001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149.60018650000001</v>
      </c>
      <c r="L36" s="136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1931.0923800000003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965.54619000000014</v>
      </c>
      <c r="L37" s="136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212.87309600000006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106.43654800000003</v>
      </c>
      <c r="L38" s="136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1786.7528900000004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893.37644500000022</v>
      </c>
      <c r="L39" s="136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176777.59258261847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88388.796291309234</v>
      </c>
      <c r="L40" s="136">
        <f t="shared" si="9"/>
        <v>88388.796291309234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25669.977954000005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12834.988977000003</v>
      </c>
      <c r="L41" s="136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3867.1153979999995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1933.5576989999997</v>
      </c>
      <c r="L42" s="136">
        <f t="shared" si="9"/>
        <v>1933.5576989999997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30506.993279999999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15253.496639999999</v>
      </c>
      <c r="L43" s="136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624.85531499999991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312.42765749999995</v>
      </c>
      <c r="L44" s="136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480.60557599999987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240.30278799999994</v>
      </c>
      <c r="L45" s="136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1445.8248900000001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722.91244500000005</v>
      </c>
      <c r="L46" s="136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0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0</v>
      </c>
      <c r="L47" s="136">
        <f t="shared" si="9"/>
        <v>0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16622.028900000001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8311.0144500000006</v>
      </c>
      <c r="L48" s="136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1228.503453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614.25172650000002</v>
      </c>
      <c r="L49" s="136">
        <f t="shared" si="9"/>
        <v>614.25172650000002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8500.6007250000021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4250.300362500001</v>
      </c>
      <c r="L50" s="136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269954.01681261847</v>
      </c>
      <c r="H52" s="131"/>
      <c r="I52" s="42"/>
      <c r="J52" s="42">
        <f>SUM(J34:J50)</f>
        <v>0</v>
      </c>
      <c r="K52" s="42">
        <f>SUM(K34:K50)</f>
        <v>134977.00840630924</v>
      </c>
      <c r="L52" s="42">
        <f>SUM(L34:L50)</f>
        <v>134977.00840630924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11541.367600000003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11541.367600000003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872.23061599999994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872.23061599999994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1082.707962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1082.707962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9275.4399999999987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9275.4399999999987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524702.12300100015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524702.12300100015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13161.468231999999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13161.468231999999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48575.248174000008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48575.248174000008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609210.58558500023</v>
      </c>
      <c r="H65" s="131"/>
      <c r="I65" s="42"/>
      <c r="J65" s="42">
        <f>SUM(J56:J63)</f>
        <v>0</v>
      </c>
      <c r="K65" s="42">
        <f>SUM(K56:K63)</f>
        <v>609210.58558500023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0</v>
      </c>
      <c r="H69" s="131">
        <v>4</v>
      </c>
      <c r="I69" s="136" t="str">
        <f t="shared" ref="I69:I89" si="16">VLOOKUP($H69,class,3)</f>
        <v>Mains (Zero Intercept)</v>
      </c>
      <c r="J69" s="136">
        <f t="shared" ref="J69:J89" si="17">$G69*VLOOKUP($H69,class,6)</f>
        <v>0</v>
      </c>
      <c r="K69" s="136">
        <f t="shared" ref="K69:K89" si="18">$G69*VLOOKUP($H69,class,7)</f>
        <v>0</v>
      </c>
      <c r="L69" s="136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31">
        <v>4</v>
      </c>
      <c r="I70" s="136" t="str">
        <f t="shared" si="16"/>
        <v>Mains (Zero Intercept)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22037.011447200493</v>
      </c>
      <c r="H71" s="131">
        <v>4</v>
      </c>
      <c r="I71" s="136" t="str">
        <f t="shared" si="16"/>
        <v>Mains (Zero Intercept)</v>
      </c>
      <c r="J71" s="136">
        <f t="shared" si="17"/>
        <v>10956.205654238267</v>
      </c>
      <c r="K71" s="136">
        <f t="shared" si="18"/>
        <v>11080.805792962225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31">
        <v>4</v>
      </c>
      <c r="I72" s="136" t="str">
        <f t="shared" si="16"/>
        <v>Mains (Zero Intercept)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6925.0513239999991</v>
      </c>
      <c r="H73" s="131">
        <v>4</v>
      </c>
      <c r="I73" s="136" t="str">
        <f t="shared" si="16"/>
        <v>Mains (Zero Intercept)</v>
      </c>
      <c r="J73" s="136">
        <f t="shared" si="17"/>
        <v>3442.9480900205072</v>
      </c>
      <c r="K73" s="136">
        <f t="shared" si="18"/>
        <v>3482.1032339794915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2056.2534780000001</v>
      </c>
      <c r="H74" s="131">
        <v>4</v>
      </c>
      <c r="I74" s="136" t="str">
        <f t="shared" si="16"/>
        <v>Mains (Zero Intercept)</v>
      </c>
      <c r="J74" s="136">
        <f t="shared" si="17"/>
        <v>1022.3135762391537</v>
      </c>
      <c r="K74" s="136">
        <f t="shared" si="18"/>
        <v>1033.9399017608464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953.04231399999992</v>
      </c>
      <c r="H75" s="131">
        <v>4</v>
      </c>
      <c r="I75" s="136" t="str">
        <f t="shared" si="16"/>
        <v>Mains (Zero Intercept)</v>
      </c>
      <c r="J75" s="136">
        <f t="shared" si="17"/>
        <v>473.82684418860265</v>
      </c>
      <c r="K75" s="136">
        <f t="shared" si="18"/>
        <v>479.21546981139721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82.504648000000017</v>
      </c>
      <c r="H76" s="131">
        <v>4</v>
      </c>
      <c r="I76" s="136" t="str">
        <f t="shared" si="16"/>
        <v>Mains (Zero Intercept)</v>
      </c>
      <c r="J76" s="136">
        <f t="shared" si="17"/>
        <v>41.019077976354701</v>
      </c>
      <c r="K76" s="136">
        <f t="shared" si="18"/>
        <v>41.485570023645316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7">
        <v>37600</v>
      </c>
      <c r="E77" s="138" t="s">
        <v>284</v>
      </c>
      <c r="G77" s="135">
        <v>999517.9413844964</v>
      </c>
      <c r="H77" s="131">
        <v>4</v>
      </c>
      <c r="I77" s="136" t="str">
        <f t="shared" si="16"/>
        <v>Mains (Zero Intercept)</v>
      </c>
      <c r="J77" s="136">
        <f t="shared" si="17"/>
        <v>496933.2682495194</v>
      </c>
      <c r="K77" s="136">
        <f t="shared" si="18"/>
        <v>502584.67313497694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2355110.6991566564</v>
      </c>
      <c r="H78" s="131">
        <v>4</v>
      </c>
      <c r="I78" s="136" t="str">
        <f t="shared" si="16"/>
        <v>Mains (Zero Intercept)</v>
      </c>
      <c r="J78" s="136">
        <f t="shared" si="17"/>
        <v>1170897.2979516755</v>
      </c>
      <c r="K78" s="136">
        <f t="shared" si="18"/>
        <v>1184213.4012049809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2044395.2352702357</v>
      </c>
      <c r="H79" s="131">
        <v>4</v>
      </c>
      <c r="I79" s="136" t="str">
        <f t="shared" si="16"/>
        <v>Mains (Zero Intercept)</v>
      </c>
      <c r="J79" s="136">
        <f t="shared" si="17"/>
        <v>1016417.9789002649</v>
      </c>
      <c r="K79" s="136">
        <f t="shared" si="18"/>
        <v>1027977.2563699706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216376.41859987559</v>
      </c>
      <c r="H80" s="131">
        <v>4</v>
      </c>
      <c r="I80" s="136" t="str">
        <f t="shared" si="16"/>
        <v>Mains (Zero Intercept)</v>
      </c>
      <c r="J80" s="136">
        <f t="shared" si="17"/>
        <v>107576.4990451527</v>
      </c>
      <c r="K80" s="136">
        <f t="shared" si="18"/>
        <v>108799.91955472287</v>
      </c>
      <c r="L80" s="136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90385.566468409423</v>
      </c>
      <c r="H81" s="131">
        <v>4</v>
      </c>
      <c r="I81" s="136" t="str">
        <f t="shared" si="16"/>
        <v>Mains (Zero Intercept)</v>
      </c>
      <c r="J81" s="136">
        <f t="shared" si="17"/>
        <v>44937.257339788615</v>
      </c>
      <c r="K81" s="136">
        <f t="shared" si="18"/>
        <v>45448.309128620807</v>
      </c>
      <c r="L81" s="136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39863.269445999998</v>
      </c>
      <c r="H82" s="131">
        <v>4</v>
      </c>
      <c r="I82" s="136" t="str">
        <f t="shared" si="16"/>
        <v>Mains (Zero Intercept)</v>
      </c>
      <c r="J82" s="136">
        <f t="shared" si="17"/>
        <v>19818.938659042717</v>
      </c>
      <c r="K82" s="136">
        <f t="shared" si="18"/>
        <v>20044.330786957278</v>
      </c>
      <c r="L82" s="136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4112168.3225069912</v>
      </c>
      <c r="H83" s="131">
        <v>1</v>
      </c>
      <c r="I83" s="136" t="str">
        <f t="shared" si="16"/>
        <v>Customer</v>
      </c>
      <c r="J83" s="136">
        <f t="shared" si="17"/>
        <v>4112168.3225069912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2897270.4089805009</v>
      </c>
      <c r="H84" s="131">
        <v>1</v>
      </c>
      <c r="I84" s="136" t="str">
        <f t="shared" si="16"/>
        <v>Customer</v>
      </c>
      <c r="J84" s="136">
        <f t="shared" si="17"/>
        <v>2897270.4089805009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2133687.8687735833</v>
      </c>
      <c r="H85" s="131">
        <v>1</v>
      </c>
      <c r="I85" s="136" t="str">
        <f t="shared" si="16"/>
        <v>Customer</v>
      </c>
      <c r="J85" s="136">
        <f t="shared" si="17"/>
        <v>2133687.8687735833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264821.54151127051</v>
      </c>
      <c r="H86" s="131">
        <v>1</v>
      </c>
      <c r="I86" s="136" t="str">
        <f t="shared" si="16"/>
        <v>Customer</v>
      </c>
      <c r="J86" s="136">
        <f t="shared" si="17"/>
        <v>264821.54151127051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3625.4944600000003</v>
      </c>
      <c r="H87" s="131">
        <v>1</v>
      </c>
      <c r="I87" s="136" t="str">
        <f t="shared" si="16"/>
        <v>Customer</v>
      </c>
      <c r="J87" s="136">
        <f t="shared" si="17"/>
        <v>3625.4944600000003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147373.97049414355</v>
      </c>
      <c r="H88" s="131">
        <v>1</v>
      </c>
      <c r="I88" s="136" t="str">
        <f t="shared" si="16"/>
        <v>Customer</v>
      </c>
      <c r="J88" s="136">
        <f t="shared" si="17"/>
        <v>147373.97049414355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15336650.600263363</v>
      </c>
      <c r="H91" s="131"/>
      <c r="I91" s="42"/>
      <c r="J91" s="42">
        <f>SUM(J69:J89)</f>
        <v>12431465.160114596</v>
      </c>
      <c r="K91" s="42">
        <f>SUM(K69:K89)</f>
        <v>2905185.4401487671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f>+O95</f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42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197482.42415229388</v>
      </c>
      <c r="H96" s="131">
        <v>5.4</v>
      </c>
      <c r="I96" s="136" t="str">
        <f t="shared" ref="I96:I128" si="22">VLOOKUP($H96,class,3)</f>
        <v>P, S, T &amp; D Plant</v>
      </c>
      <c r="J96" s="136">
        <f t="shared" ref="J96:J128" si="23">$G96*VLOOKUP($H96,class,6)</f>
        <v>131569.07643139875</v>
      </c>
      <c r="K96" s="136">
        <f t="shared" ref="K96:K128" si="24">$G96*VLOOKUP($H96,class,7)</f>
        <v>62874.017001818807</v>
      </c>
      <c r="L96" s="136">
        <f t="shared" ref="L96:L128" si="25">$G96*VLOOKUP($H96,class,8)</f>
        <v>3039.3307190763389</v>
      </c>
      <c r="M96" s="42">
        <f t="shared" ref="M96:M128" si="26">SUM(J96:L96)-G96</f>
        <v>0</v>
      </c>
      <c r="N96" s="42" t="s">
        <v>304</v>
      </c>
      <c r="O96" s="42">
        <v>197482.42415229388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291</v>
      </c>
      <c r="O97" s="42">
        <v>6509.1183599999995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6509.1183599999995</v>
      </c>
      <c r="H98" s="131">
        <v>5.4</v>
      </c>
      <c r="I98" s="136" t="str">
        <f t="shared" si="22"/>
        <v>P, S, T &amp; D Plant</v>
      </c>
      <c r="J98" s="136">
        <f t="shared" si="23"/>
        <v>4336.5818233395084</v>
      </c>
      <c r="K98" s="136">
        <f t="shared" si="24"/>
        <v>2072.358693135564</v>
      </c>
      <c r="L98" s="136">
        <f t="shared" si="25"/>
        <v>100.1778435249272</v>
      </c>
      <c r="M98" s="42">
        <f t="shared" si="26"/>
        <v>0</v>
      </c>
      <c r="N98" s="42" t="s">
        <v>306</v>
      </c>
      <c r="O98" s="42">
        <v>26665.889167999998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26665.889167999998</v>
      </c>
      <c r="H99" s="131">
        <v>5.4</v>
      </c>
      <c r="I99" s="136" t="str">
        <f t="shared" si="22"/>
        <v>P, S, T &amp; D Plant</v>
      </c>
      <c r="J99" s="136">
        <f t="shared" si="23"/>
        <v>17765.664084365286</v>
      </c>
      <c r="K99" s="136">
        <f t="shared" si="24"/>
        <v>8489.8267585802932</v>
      </c>
      <c r="L99" s="136">
        <f t="shared" si="25"/>
        <v>410.39832505441723</v>
      </c>
      <c r="M99" s="42">
        <f t="shared" si="26"/>
        <v>0</v>
      </c>
      <c r="N99" s="42" t="s">
        <v>307</v>
      </c>
      <c r="O99" s="42">
        <v>280.55202400000002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280.55202400000002</v>
      </c>
      <c r="H100" s="131">
        <v>5.4</v>
      </c>
      <c r="I100" s="136" t="str">
        <f t="shared" si="22"/>
        <v>P, S, T &amp; D Plant</v>
      </c>
      <c r="J100" s="136">
        <f t="shared" si="23"/>
        <v>186.91268778518719</v>
      </c>
      <c r="K100" s="136">
        <f t="shared" si="24"/>
        <v>89.321532296299722</v>
      </c>
      <c r="L100" s="136">
        <f t="shared" si="25"/>
        <v>4.3178039185131087</v>
      </c>
      <c r="M100" s="42">
        <f t="shared" si="26"/>
        <v>0</v>
      </c>
      <c r="N100" s="42" t="s">
        <v>308</v>
      </c>
      <c r="O100" s="42">
        <v>233162.93107800002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233162.93107800002</v>
      </c>
      <c r="H101" s="131">
        <v>5.4</v>
      </c>
      <c r="I101" s="136" t="str">
        <f t="shared" si="22"/>
        <v>P, S, T &amp; D Plant</v>
      </c>
      <c r="J101" s="136">
        <f t="shared" si="23"/>
        <v>155340.56578277022</v>
      </c>
      <c r="K101" s="136">
        <f t="shared" si="24"/>
        <v>74233.897804934328</v>
      </c>
      <c r="L101" s="136">
        <f t="shared" si="25"/>
        <v>3588.4674902954557</v>
      </c>
      <c r="M101" s="42">
        <f t="shared" si="26"/>
        <v>0</v>
      </c>
      <c r="N101" s="42" t="s">
        <v>309</v>
      </c>
      <c r="O101" s="42">
        <v>130055.39517449915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130055.39517449915</v>
      </c>
      <c r="H102" s="131">
        <v>5.4</v>
      </c>
      <c r="I102" s="136" t="str">
        <f t="shared" si="22"/>
        <v>P, S, T &amp; D Plant</v>
      </c>
      <c r="J102" s="136">
        <f t="shared" si="23"/>
        <v>86647.04366214195</v>
      </c>
      <c r="K102" s="136">
        <f t="shared" si="24"/>
        <v>41406.748790331483</v>
      </c>
      <c r="L102" s="136">
        <f t="shared" si="25"/>
        <v>2001.6027220257135</v>
      </c>
      <c r="M102" s="42">
        <f t="shared" si="26"/>
        <v>0</v>
      </c>
      <c r="N102" s="42" t="s">
        <v>312</v>
      </c>
      <c r="O102" s="42">
        <v>23883.840573681522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1435.6182619608987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315</v>
      </c>
      <c r="O104" s="42">
        <v>72746.073684406438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23883.840573681522</v>
      </c>
      <c r="H105" s="131">
        <v>5.4</v>
      </c>
      <c r="I105" s="136" t="str">
        <f t="shared" si="22"/>
        <v>P, S, T &amp; D Plant</v>
      </c>
      <c r="J105" s="136">
        <f t="shared" si="23"/>
        <v>15912.174763920861</v>
      </c>
      <c r="K105" s="136">
        <f t="shared" si="24"/>
        <v>7604.0842862062818</v>
      </c>
      <c r="L105" s="136">
        <f t="shared" si="25"/>
        <v>367.58152355437812</v>
      </c>
      <c r="M105" s="42">
        <f t="shared" si="26"/>
        <v>0</v>
      </c>
      <c r="N105" s="42" t="s">
        <v>317</v>
      </c>
      <c r="O105" s="42">
        <v>184.20884036117943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1435.6182619608987</v>
      </c>
      <c r="H106" s="131">
        <v>5.4</v>
      </c>
      <c r="I106" s="136" t="str">
        <f t="shared" si="22"/>
        <v>P, S, T &amp; D Plant</v>
      </c>
      <c r="J106" s="136">
        <f t="shared" si="23"/>
        <v>956.45457890765567</v>
      </c>
      <c r="K106" s="136">
        <f t="shared" si="24"/>
        <v>457.06896397545893</v>
      </c>
      <c r="L106" s="136">
        <f t="shared" si="25"/>
        <v>22.094719077784116</v>
      </c>
      <c r="M106" s="42">
        <f t="shared" si="26"/>
        <v>0</v>
      </c>
      <c r="N106" s="42" t="s">
        <v>318</v>
      </c>
      <c r="O106" s="42">
        <v>244.35269012143493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42" t="s">
        <v>319</v>
      </c>
      <c r="O107" s="42">
        <v>6471.0375180000001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42" t="s">
        <v>320</v>
      </c>
      <c r="O108" s="42">
        <v>26972.933665380504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72746.073684406438</v>
      </c>
      <c r="H109" s="131">
        <v>5.4</v>
      </c>
      <c r="I109" s="136" t="str">
        <f t="shared" si="22"/>
        <v>P, S, T &amp; D Plant</v>
      </c>
      <c r="J109" s="136">
        <f t="shared" si="23"/>
        <v>48465.749647101744</v>
      </c>
      <c r="K109" s="136">
        <f t="shared" si="24"/>
        <v>23160.733889521711</v>
      </c>
      <c r="L109" s="136">
        <f t="shared" si="25"/>
        <v>1119.5901477829775</v>
      </c>
      <c r="M109" s="42">
        <f t="shared" si="26"/>
        <v>0</v>
      </c>
      <c r="N109" s="42" t="s">
        <v>323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42" t="s">
        <v>324</v>
      </c>
      <c r="O110" s="42">
        <v>215120.501438924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 t="shared" ref="G111" si="28">+O105</f>
        <v>184.20884036117943</v>
      </c>
      <c r="H111" s="131">
        <v>5.4</v>
      </c>
      <c r="I111" s="136" t="str">
        <f t="shared" si="22"/>
        <v>P, S, T &amp; D Plant</v>
      </c>
      <c r="J111" s="136">
        <f t="shared" si="23"/>
        <v>122.72579243876891</v>
      </c>
      <c r="K111" s="136">
        <f t="shared" si="24"/>
        <v>58.648002780350666</v>
      </c>
      <c r="L111" s="136">
        <f t="shared" si="25"/>
        <v>2.8350451420598421</v>
      </c>
      <c r="M111" s="42">
        <f t="shared" si="26"/>
        <v>0</v>
      </c>
      <c r="N111" s="42" t="s">
        <v>328</v>
      </c>
      <c r="O111" s="42">
        <v>9471.1241712566043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>+O106</f>
        <v>244.35269012143493</v>
      </c>
      <c r="H112" s="131">
        <v>5.4</v>
      </c>
      <c r="I112" s="136" t="str">
        <f t="shared" si="22"/>
        <v>P, S, T &amp; D Plant</v>
      </c>
      <c r="J112" s="136">
        <f t="shared" si="23"/>
        <v>162.79553940462165</v>
      </c>
      <c r="K112" s="136">
        <f t="shared" si="24"/>
        <v>77.796468516546753</v>
      </c>
      <c r="L112" s="136">
        <f t="shared" si="25"/>
        <v>3.7606822002665403</v>
      </c>
      <c r="M112" s="42">
        <f t="shared" si="26"/>
        <v>0</v>
      </c>
      <c r="N112" s="42" t="s">
        <v>331</v>
      </c>
      <c r="O112" s="42">
        <v>332087.59537104081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ref="G113:G114" si="29">+O107</f>
        <v>6471.0375180000001</v>
      </c>
      <c r="H113" s="131">
        <v>5.4</v>
      </c>
      <c r="I113" s="136" t="str">
        <f t="shared" si="22"/>
        <v>P, S, T &amp; D Plant</v>
      </c>
      <c r="J113" s="136">
        <f t="shared" si="23"/>
        <v>4311.2111543638921</v>
      </c>
      <c r="K113" s="136">
        <f t="shared" si="24"/>
        <v>2060.2345989655173</v>
      </c>
      <c r="L113" s="136">
        <f t="shared" si="25"/>
        <v>99.591764670590095</v>
      </c>
      <c r="M113" s="42">
        <f t="shared" si="26"/>
        <v>0</v>
      </c>
      <c r="N113" s="42" t="s">
        <v>332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9"/>
        <v>26972.933665380504</v>
      </c>
      <c r="H114" s="131">
        <v>5.4</v>
      </c>
      <c r="I114" s="136" t="str">
        <f t="shared" si="22"/>
        <v>P, S, T &amp; D Plant</v>
      </c>
      <c r="J114" s="136">
        <f t="shared" si="23"/>
        <v>17970.226901117741</v>
      </c>
      <c r="K114" s="136">
        <f t="shared" si="24"/>
        <v>8587.5829059006701</v>
      </c>
      <c r="L114" s="136">
        <f t="shared" si="25"/>
        <v>415.12385836209148</v>
      </c>
      <c r="M114" s="42">
        <f t="shared" si="26"/>
        <v>0</v>
      </c>
      <c r="N114" s="42" t="s">
        <v>333</v>
      </c>
      <c r="O114" s="42">
        <v>0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42" t="s">
        <v>476</v>
      </c>
      <c r="O115" s="42">
        <v>561201.6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42" t="s">
        <v>478</v>
      </c>
      <c r="O116" s="42">
        <v>48446.399999999994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6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215120.501438924</v>
      </c>
      <c r="H118" s="131">
        <v>5.4</v>
      </c>
      <c r="I118" s="136" t="str">
        <f t="shared" si="22"/>
        <v>P, S, T &amp; D Plant</v>
      </c>
      <c r="J118" s="136">
        <f t="shared" si="23"/>
        <v>143320.12490363108</v>
      </c>
      <c r="K118" s="136">
        <f t="shared" si="24"/>
        <v>68489.588999981832</v>
      </c>
      <c r="L118" s="136">
        <f t="shared" si="25"/>
        <v>3310.7875353110653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9471.1241712566043</v>
      </c>
      <c r="H122" s="131">
        <v>5.4</v>
      </c>
      <c r="I122" s="136" t="str">
        <f t="shared" si="22"/>
        <v>P, S, T &amp; D Plant</v>
      </c>
      <c r="J122" s="136">
        <f t="shared" si="23"/>
        <v>6309.9643693777989</v>
      </c>
      <c r="K122" s="136">
        <f t="shared" si="24"/>
        <v>3015.3955458370233</v>
      </c>
      <c r="L122" s="136">
        <f t="shared" si="25"/>
        <v>145.76425604178135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332087.59537104081</v>
      </c>
      <c r="H125" s="131">
        <v>5.4</v>
      </c>
      <c r="I125" s="136" t="str">
        <f t="shared" si="22"/>
        <v>P, S, T &amp; D Plant</v>
      </c>
      <c r="J125" s="136">
        <f t="shared" si="23"/>
        <v>221247.32570427263</v>
      </c>
      <c r="K125" s="136">
        <f t="shared" si="24"/>
        <v>105729.31341651962</v>
      </c>
      <c r="L125" s="136">
        <f t="shared" si="25"/>
        <v>5110.9562502485305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30">+O113</f>
        <v>0</v>
      </c>
      <c r="H126" s="131">
        <v>5.4</v>
      </c>
      <c r="I126" s="136" t="str">
        <f t="shared" si="22"/>
        <v>P, S, T &amp; D Plant</v>
      </c>
      <c r="J126" s="136">
        <f t="shared" si="23"/>
        <v>0</v>
      </c>
      <c r="K126" s="136">
        <f t="shared" si="24"/>
        <v>0</v>
      </c>
      <c r="L126" s="136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30"/>
        <v>0</v>
      </c>
      <c r="H127" s="131">
        <v>5.4</v>
      </c>
      <c r="I127" s="136" t="str">
        <f t="shared" si="22"/>
        <v>P, S, T &amp; D Plant</v>
      </c>
      <c r="J127" s="136">
        <f t="shared" si="23"/>
        <v>0</v>
      </c>
      <c r="K127" s="136">
        <f t="shared" si="24"/>
        <v>0</v>
      </c>
      <c r="L127" s="136">
        <f t="shared" si="25"/>
        <v>0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/>
      <c r="E128" s="42" t="s">
        <v>479</v>
      </c>
      <c r="G128" s="135">
        <f>+O115+O116</f>
        <v>609648</v>
      </c>
      <c r="H128" s="131">
        <v>5.4</v>
      </c>
      <c r="I128" s="136" t="str">
        <f t="shared" si="22"/>
        <v>P, S, T &amp; D Plant</v>
      </c>
      <c r="J128" s="136">
        <f t="shared" si="23"/>
        <v>406166.90144735429</v>
      </c>
      <c r="K128" s="136">
        <f t="shared" si="24"/>
        <v>194098.38056051426</v>
      </c>
      <c r="L128" s="136">
        <f t="shared" si="25"/>
        <v>9382.7179921313982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/>
      <c r="G129" s="140"/>
      <c r="H129" s="131"/>
      <c r="I129" s="136"/>
      <c r="J129" s="136"/>
      <c r="K129" s="136"/>
      <c r="L129" s="136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1892421.5961719265</v>
      </c>
      <c r="H131" s="131"/>
      <c r="I131" s="136"/>
      <c r="J131" s="42">
        <f>SUM(J95:J129)</f>
        <v>1260791.4992736918</v>
      </c>
      <c r="K131" s="42">
        <f>SUM(K95:K129)</f>
        <v>602504.99821981601</v>
      </c>
      <c r="L131" s="42">
        <f>SUM(L95:L129)</f>
        <v>29125.098678418286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369</v>
      </c>
      <c r="E133" s="44"/>
      <c r="G133" s="42">
        <f>G131+G91+G65+G52+G30+G18</f>
        <v>18108236.798832908</v>
      </c>
      <c r="H133" s="131"/>
      <c r="I133" s="136"/>
      <c r="J133" s="42">
        <f>J131+J91+J65+J52+J30+J18</f>
        <v>13692256.659388287</v>
      </c>
      <c r="K133" s="42">
        <f>K131+K91+K65+K52+K30+K18</f>
        <v>4251878.0323598925</v>
      </c>
      <c r="L133" s="42">
        <f>L131+L91+L65+L52+L30+L18</f>
        <v>164102.10708472753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360</v>
      </c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335</v>
      </c>
      <c r="E137" s="44"/>
      <c r="G137" s="135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1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7">
        <v>30100</v>
      </c>
      <c r="D139" s="44"/>
      <c r="E139" s="138" t="s">
        <v>336</v>
      </c>
      <c r="G139" s="135">
        <v>0</v>
      </c>
      <c r="H139" s="131">
        <v>5.4</v>
      </c>
      <c r="I139" s="136" t="str">
        <f>VLOOKUP($H139,class,3)</f>
        <v>P, S, T &amp; D Plant</v>
      </c>
      <c r="J139" s="136">
        <f>$G139*VLOOKUP($H139,class,6)</f>
        <v>0</v>
      </c>
      <c r="K139" s="136">
        <f>$G139*VLOOKUP($H139,class,7)</f>
        <v>0</v>
      </c>
      <c r="L139" s="136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7">
        <v>30200</v>
      </c>
      <c r="D140" s="44"/>
      <c r="E140" s="138" t="s">
        <v>197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31">A140+1</f>
        <v>130</v>
      </c>
      <c r="B141" s="44"/>
      <c r="C141" s="139">
        <v>30300</v>
      </c>
      <c r="D141" s="44"/>
      <c r="E141" s="138" t="s">
        <v>337</v>
      </c>
      <c r="G141" s="140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44"/>
      <c r="D142" s="44"/>
      <c r="E142" s="44"/>
      <c r="G142" s="42"/>
      <c r="H142" s="131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 t="s">
        <v>338</v>
      </c>
      <c r="E143" s="44"/>
      <c r="G143" s="42">
        <f>SUM(G139:G141)</f>
        <v>0</v>
      </c>
      <c r="H143" s="131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 t="s">
        <v>158</v>
      </c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142">
        <v>37400</v>
      </c>
      <c r="E147" s="138" t="s">
        <v>125</v>
      </c>
      <c r="G147" s="135">
        <v>0</v>
      </c>
      <c r="H147" s="131">
        <v>5.4</v>
      </c>
      <c r="I147" s="136" t="str">
        <f>VLOOKUP($H147,class,3)</f>
        <v>P, S, T &amp; D Plant</v>
      </c>
      <c r="J147" s="136">
        <f>$G147*VLOOKUP($H147,class,6)</f>
        <v>0</v>
      </c>
      <c r="K147" s="136">
        <f>$G147*VLOOKUP($H147,class,7)</f>
        <v>0</v>
      </c>
      <c r="L147" s="136">
        <f>$G147*VLOOKUP($H147,class,8)</f>
        <v>0</v>
      </c>
      <c r="M147" s="42">
        <f>SUM(J147:L147)-G147</f>
        <v>0</v>
      </c>
      <c r="N147" s="155" t="s">
        <v>304</v>
      </c>
      <c r="O147" s="42">
        <v>2359.4210664947659</v>
      </c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39001</v>
      </c>
      <c r="E148" s="138" t="s">
        <v>304</v>
      </c>
      <c r="G148" s="135">
        <f>+O147</f>
        <v>2359.4210664947659</v>
      </c>
      <c r="H148" s="131">
        <v>5.4</v>
      </c>
      <c r="I148" s="136" t="str">
        <f t="shared" ref="I148:I180" si="32">VLOOKUP($H148,class,3)</f>
        <v>P, S, T &amp; D Plant</v>
      </c>
      <c r="J148" s="136">
        <f t="shared" ref="J148:J180" si="33">$G148*VLOOKUP($H148,class,6)</f>
        <v>1571.9214100395493</v>
      </c>
      <c r="K148" s="136">
        <f t="shared" ref="K148:K180" si="34">$G148*VLOOKUP($H148,class,7)</f>
        <v>751.18725570656432</v>
      </c>
      <c r="L148" s="136">
        <f t="shared" ref="L148:L180" si="35">$G148*VLOOKUP($H148,class,8)</f>
        <v>36.312400748652159</v>
      </c>
      <c r="M148" s="42">
        <f t="shared" ref="M148:M180" si="36">SUM(J148:L148)-G148</f>
        <v>0</v>
      </c>
      <c r="N148" s="155" t="s">
        <v>306</v>
      </c>
      <c r="O148" s="42">
        <v>0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36602</v>
      </c>
      <c r="E149" s="138" t="s">
        <v>149</v>
      </c>
      <c r="G149" s="135">
        <v>0</v>
      </c>
      <c r="H149" s="131">
        <v>5.4</v>
      </c>
      <c r="I149" s="136" t="str">
        <f t="shared" si="32"/>
        <v>P, S, T &amp; D Plant</v>
      </c>
      <c r="J149" s="136">
        <f t="shared" si="33"/>
        <v>0</v>
      </c>
      <c r="K149" s="136">
        <f t="shared" si="34"/>
        <v>0</v>
      </c>
      <c r="L149" s="136">
        <f t="shared" si="35"/>
        <v>0</v>
      </c>
      <c r="M149" s="42">
        <f t="shared" si="36"/>
        <v>0</v>
      </c>
      <c r="N149" s="155" t="s">
        <v>307</v>
      </c>
      <c r="O149" s="42">
        <v>3760.206299321796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38900</v>
      </c>
      <c r="E150" s="138" t="s">
        <v>125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308</v>
      </c>
      <c r="O150" s="42">
        <v>610.70521075256545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39004</v>
      </c>
      <c r="E151" s="138" t="s">
        <v>306</v>
      </c>
      <c r="G151" s="135">
        <f>+O148</f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311</v>
      </c>
      <c r="O151" s="42">
        <v>0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39009</v>
      </c>
      <c r="E152" s="138" t="s">
        <v>307</v>
      </c>
      <c r="G152" s="135">
        <f>+O149</f>
        <v>3760.206299321796</v>
      </c>
      <c r="H152" s="131">
        <v>5.4</v>
      </c>
      <c r="I152" s="136" t="str">
        <f t="shared" si="32"/>
        <v>P, S, T &amp; D Plant</v>
      </c>
      <c r="J152" s="136">
        <f t="shared" si="33"/>
        <v>2505.1691162742381</v>
      </c>
      <c r="K152" s="136">
        <f t="shared" si="34"/>
        <v>1197.1661569820699</v>
      </c>
      <c r="L152" s="136">
        <f t="shared" si="35"/>
        <v>57.871026065487683</v>
      </c>
      <c r="M152" s="42">
        <f t="shared" si="36"/>
        <v>0</v>
      </c>
      <c r="N152" s="155" t="s">
        <v>314</v>
      </c>
      <c r="O152" s="42">
        <v>1191.5006115532935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39100</v>
      </c>
      <c r="E153" s="138" t="s">
        <v>308</v>
      </c>
      <c r="G153" s="135">
        <f>+O150</f>
        <v>610.70521075256545</v>
      </c>
      <c r="H153" s="131">
        <v>5.4</v>
      </c>
      <c r="I153" s="136" t="str">
        <f t="shared" si="32"/>
        <v>P, S, T &amp; D Plant</v>
      </c>
      <c r="J153" s="136">
        <f t="shared" si="33"/>
        <v>406.87124889956664</v>
      </c>
      <c r="K153" s="136">
        <f t="shared" si="34"/>
        <v>194.43497297939223</v>
      </c>
      <c r="L153" s="136">
        <f t="shared" si="35"/>
        <v>9.3989888736065623</v>
      </c>
      <c r="M153" s="42">
        <f t="shared" si="36"/>
        <v>0</v>
      </c>
      <c r="N153" s="155" t="s">
        <v>315</v>
      </c>
      <c r="O153" s="42">
        <v>4.7248707605381943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39102</v>
      </c>
      <c r="E154" s="138" t="s">
        <v>309</v>
      </c>
      <c r="G154" s="135">
        <v>0</v>
      </c>
      <c r="H154" s="131">
        <v>5.4</v>
      </c>
      <c r="I154" s="136" t="str">
        <f t="shared" si="32"/>
        <v>P, S, T &amp; D Plant</v>
      </c>
      <c r="J154" s="136">
        <f t="shared" si="33"/>
        <v>0</v>
      </c>
      <c r="K154" s="136">
        <f t="shared" si="34"/>
        <v>0</v>
      </c>
      <c r="L154" s="136">
        <f t="shared" si="35"/>
        <v>0</v>
      </c>
      <c r="M154" s="42">
        <f t="shared" si="36"/>
        <v>0</v>
      </c>
      <c r="N154" s="155" t="s">
        <v>319</v>
      </c>
      <c r="O154" s="42">
        <v>2599.967475570681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39103</v>
      </c>
      <c r="E155" s="138" t="s">
        <v>310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323</v>
      </c>
      <c r="O155" s="42">
        <v>15028.217710456554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39200</v>
      </c>
      <c r="E156" s="138" t="s">
        <v>311</v>
      </c>
      <c r="G156" s="135">
        <f>+O151</f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324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39201</v>
      </c>
      <c r="E157" s="138" t="s">
        <v>312</v>
      </c>
      <c r="G157" s="135">
        <v>0</v>
      </c>
      <c r="H157" s="131">
        <v>5.4</v>
      </c>
      <c r="I157" s="136" t="str">
        <f t="shared" si="32"/>
        <v>P, S, T &amp; D Plant</v>
      </c>
      <c r="J157" s="136">
        <f t="shared" si="33"/>
        <v>0</v>
      </c>
      <c r="K157" s="136">
        <f t="shared" si="34"/>
        <v>0</v>
      </c>
      <c r="L157" s="136">
        <f t="shared" si="35"/>
        <v>0</v>
      </c>
      <c r="M157" s="42">
        <f t="shared" si="36"/>
        <v>0</v>
      </c>
      <c r="N157" s="155" t="s">
        <v>325</v>
      </c>
      <c r="O157" s="42">
        <v>10644.869504815915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39202</v>
      </c>
      <c r="E158" s="138" t="s">
        <v>313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326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39300</v>
      </c>
      <c r="E159" s="138" t="s">
        <v>198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39400</v>
      </c>
      <c r="E160" s="138" t="s">
        <v>314</v>
      </c>
      <c r="G160" s="135">
        <f>+O152</f>
        <v>1191.5006115532935</v>
      </c>
      <c r="H160" s="131">
        <v>5.4</v>
      </c>
      <c r="I160" s="136" t="str">
        <f t="shared" si="32"/>
        <v>P, S, T &amp; D Plant</v>
      </c>
      <c r="J160" s="136">
        <f t="shared" si="33"/>
        <v>793.81563044122015</v>
      </c>
      <c r="K160" s="136">
        <f t="shared" si="34"/>
        <v>379.34732688265467</v>
      </c>
      <c r="L160" s="136">
        <f t="shared" si="35"/>
        <v>18.3376542294187</v>
      </c>
      <c r="M160" s="42">
        <f t="shared" si="36"/>
        <v>0</v>
      </c>
      <c r="N160" s="155" t="s">
        <v>330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39600</v>
      </c>
      <c r="E161" s="138" t="s">
        <v>315</v>
      </c>
      <c r="G161" s="135">
        <f>+O153</f>
        <v>4.7248707605381943</v>
      </c>
      <c r="H161" s="131">
        <v>5.4</v>
      </c>
      <c r="I161" s="136" t="str">
        <f t="shared" si="32"/>
        <v>P, S, T &amp; D Plant</v>
      </c>
      <c r="J161" s="136">
        <f t="shared" si="33"/>
        <v>3.1478592836308867</v>
      </c>
      <c r="K161" s="136">
        <f t="shared" si="34"/>
        <v>1.5042938925054932</v>
      </c>
      <c r="L161" s="136">
        <f t="shared" si="35"/>
        <v>7.2717584401814292E-2</v>
      </c>
      <c r="M161" s="42">
        <f t="shared" si="36"/>
        <v>0</v>
      </c>
      <c r="N161" s="155" t="s">
        <v>331</v>
      </c>
      <c r="O161" s="42">
        <v>4083.921428485356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39603</v>
      </c>
      <c r="E162" s="138" t="s">
        <v>316</v>
      </c>
      <c r="G162" s="135">
        <v>0</v>
      </c>
      <c r="H162" s="131">
        <v>5.4</v>
      </c>
      <c r="I162" s="136" t="str">
        <f t="shared" si="32"/>
        <v>P, S, T &amp; D Plant</v>
      </c>
      <c r="J162" s="136">
        <f t="shared" si="33"/>
        <v>0</v>
      </c>
      <c r="K162" s="136">
        <f t="shared" si="34"/>
        <v>0</v>
      </c>
      <c r="L162" s="136">
        <f t="shared" si="35"/>
        <v>0</v>
      </c>
      <c r="M162" s="42">
        <f t="shared" si="36"/>
        <v>0</v>
      </c>
      <c r="N162" s="155" t="s">
        <v>332</v>
      </c>
      <c r="O162" s="42">
        <v>0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39604</v>
      </c>
      <c r="E163" s="138" t="s">
        <v>317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39605</v>
      </c>
      <c r="E164" s="141" t="s">
        <v>318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39700</v>
      </c>
      <c r="E165" s="138" t="s">
        <v>319</v>
      </c>
      <c r="G165" s="135">
        <f>+O154</f>
        <v>2599.967475570681</v>
      </c>
      <c r="H165" s="131">
        <v>5.4</v>
      </c>
      <c r="I165" s="136" t="str">
        <f t="shared" si="32"/>
        <v>P, S, T &amp; D Plant</v>
      </c>
      <c r="J165" s="136">
        <f t="shared" si="33"/>
        <v>1732.1810838655149</v>
      </c>
      <c r="K165" s="136">
        <f t="shared" si="34"/>
        <v>827.77188889043782</v>
      </c>
      <c r="L165" s="136">
        <f t="shared" si="35"/>
        <v>40.014502814728303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39701</v>
      </c>
      <c r="E166" s="138" t="s">
        <v>320</v>
      </c>
      <c r="G166" s="135">
        <v>0</v>
      </c>
      <c r="H166" s="131">
        <v>5.4</v>
      </c>
      <c r="I166" s="136" t="str">
        <f t="shared" si="32"/>
        <v>P, S, T &amp; D Plant</v>
      </c>
      <c r="J166" s="136">
        <f t="shared" si="33"/>
        <v>0</v>
      </c>
      <c r="K166" s="136">
        <f t="shared" si="34"/>
        <v>0</v>
      </c>
      <c r="L166" s="136">
        <f t="shared" si="35"/>
        <v>0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39702</v>
      </c>
      <c r="E167" s="138" t="s">
        <v>321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39705</v>
      </c>
      <c r="E168" s="138" t="s">
        <v>322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39800</v>
      </c>
      <c r="E169" s="138" t="s">
        <v>323</v>
      </c>
      <c r="G169" s="135">
        <f>+O155</f>
        <v>15028.217710456554</v>
      </c>
      <c r="H169" s="131">
        <v>5.4</v>
      </c>
      <c r="I169" s="136" t="str">
        <f t="shared" si="32"/>
        <v>P, S, T &amp; D Plant</v>
      </c>
      <c r="J169" s="136">
        <f t="shared" si="33"/>
        <v>10012.2769560999</v>
      </c>
      <c r="K169" s="136">
        <f t="shared" si="34"/>
        <v>4784.6506841824412</v>
      </c>
      <c r="L169" s="136">
        <f t="shared" si="35"/>
        <v>231.29007017421273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39900</v>
      </c>
      <c r="E170" s="138" t="s">
        <v>324</v>
      </c>
      <c r="G170" s="135">
        <f t="shared" ref="G170:G173" si="37">+O156</f>
        <v>0</v>
      </c>
      <c r="H170" s="131">
        <v>5.4</v>
      </c>
      <c r="I170" s="136" t="str">
        <f t="shared" si="32"/>
        <v>P, S, T &amp; D Plant</v>
      </c>
      <c r="J170" s="136">
        <f t="shared" si="33"/>
        <v>0</v>
      </c>
      <c r="K170" s="136">
        <f t="shared" si="34"/>
        <v>0</v>
      </c>
      <c r="L170" s="136">
        <f t="shared" si="35"/>
        <v>0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39901</v>
      </c>
      <c r="E171" s="138" t="s">
        <v>325</v>
      </c>
      <c r="G171" s="135">
        <f t="shared" si="37"/>
        <v>10644.869504815915</v>
      </c>
      <c r="H171" s="131">
        <v>5.4</v>
      </c>
      <c r="I171" s="136" t="str">
        <f t="shared" si="32"/>
        <v>P, S, T &amp; D Plant</v>
      </c>
      <c r="J171" s="136">
        <f t="shared" si="33"/>
        <v>7091.9508685052906</v>
      </c>
      <c r="K171" s="136">
        <f t="shared" si="34"/>
        <v>3389.0899866197751</v>
      </c>
      <c r="L171" s="136">
        <f t="shared" si="35"/>
        <v>163.82864969084969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39902</v>
      </c>
      <c r="E172" s="138" t="s">
        <v>326</v>
      </c>
      <c r="G172" s="135">
        <f t="shared" si="37"/>
        <v>0</v>
      </c>
      <c r="H172" s="131">
        <v>5.4</v>
      </c>
      <c r="I172" s="136" t="str">
        <f t="shared" si="32"/>
        <v>P, S, T &amp; D Plant</v>
      </c>
      <c r="J172" s="136">
        <f t="shared" si="33"/>
        <v>0</v>
      </c>
      <c r="K172" s="136">
        <f t="shared" si="34"/>
        <v>0</v>
      </c>
      <c r="L172" s="136">
        <f t="shared" si="35"/>
        <v>0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39903</v>
      </c>
      <c r="E173" s="138" t="s">
        <v>327</v>
      </c>
      <c r="G173" s="135">
        <f t="shared" si="37"/>
        <v>0</v>
      </c>
      <c r="H173" s="131">
        <v>5.4</v>
      </c>
      <c r="I173" s="136" t="str">
        <f t="shared" si="32"/>
        <v>P, S, T &amp; D Plant</v>
      </c>
      <c r="J173" s="136">
        <f t="shared" si="33"/>
        <v>0</v>
      </c>
      <c r="K173" s="136">
        <f t="shared" si="34"/>
        <v>0</v>
      </c>
      <c r="L173" s="136">
        <f t="shared" si="35"/>
        <v>0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39904</v>
      </c>
      <c r="E174" s="138" t="s">
        <v>328</v>
      </c>
      <c r="G174" s="135">
        <v>0</v>
      </c>
      <c r="H174" s="131">
        <v>5.4</v>
      </c>
      <c r="I174" s="136" t="str">
        <f t="shared" si="32"/>
        <v>P, S, T &amp; D Plant</v>
      </c>
      <c r="J174" s="136">
        <f t="shared" si="33"/>
        <v>0</v>
      </c>
      <c r="K174" s="136">
        <f t="shared" si="34"/>
        <v>0</v>
      </c>
      <c r="L174" s="136">
        <f t="shared" si="35"/>
        <v>0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39905</v>
      </c>
      <c r="E175" s="138" t="s">
        <v>329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39906</v>
      </c>
      <c r="E176" s="138" t="s">
        <v>330</v>
      </c>
      <c r="G176" s="135">
        <f>+O160</f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39907</v>
      </c>
      <c r="E177" s="138" t="s">
        <v>331</v>
      </c>
      <c r="G177" s="135">
        <f t="shared" ref="G177:G178" si="38">+O161</f>
        <v>4083.921428485356</v>
      </c>
      <c r="H177" s="131">
        <v>5.4</v>
      </c>
      <c r="I177" s="136" t="str">
        <f t="shared" si="32"/>
        <v>P, S, T &amp; D Plant</v>
      </c>
      <c r="J177" s="136">
        <f t="shared" si="33"/>
        <v>2720.8384385126337</v>
      </c>
      <c r="K177" s="136">
        <f t="shared" si="34"/>
        <v>1300.2298631429771</v>
      </c>
      <c r="L177" s="136">
        <f t="shared" si="35"/>
        <v>62.853126829745214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39908</v>
      </c>
      <c r="E178" s="138" t="s">
        <v>332</v>
      </c>
      <c r="G178" s="135">
        <f t="shared" si="38"/>
        <v>0</v>
      </c>
      <c r="H178" s="131">
        <v>5.4</v>
      </c>
      <c r="I178" s="136" t="str">
        <f t="shared" si="32"/>
        <v>P, S, T &amp; D Plant</v>
      </c>
      <c r="J178" s="136">
        <f t="shared" si="33"/>
        <v>0</v>
      </c>
      <c r="K178" s="136">
        <f t="shared" si="34"/>
        <v>0</v>
      </c>
      <c r="L178" s="136">
        <f t="shared" si="35"/>
        <v>0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39909</v>
      </c>
      <c r="E179" s="138" t="s">
        <v>333</v>
      </c>
      <c r="G179" s="135">
        <v>0</v>
      </c>
      <c r="H179" s="131">
        <v>5.4</v>
      </c>
      <c r="I179" s="136" t="str">
        <f t="shared" si="32"/>
        <v>P, S, T &amp; D Plant</v>
      </c>
      <c r="J179" s="136">
        <f t="shared" si="33"/>
        <v>0</v>
      </c>
      <c r="K179" s="136">
        <f t="shared" si="34"/>
        <v>0</v>
      </c>
      <c r="L179" s="136">
        <f t="shared" si="35"/>
        <v>0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39924</v>
      </c>
      <c r="E180" s="138" t="s">
        <v>334</v>
      </c>
      <c r="G180" s="140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44"/>
      <c r="D181" s="44"/>
      <c r="E181" s="138"/>
      <c r="G181" s="140"/>
      <c r="H181" s="131"/>
      <c r="I181" s="136"/>
      <c r="J181" s="136"/>
      <c r="K181" s="136"/>
      <c r="L181" s="136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44"/>
      <c r="G182" s="140"/>
      <c r="H182" s="131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 t="s">
        <v>159</v>
      </c>
      <c r="E183" s="44"/>
      <c r="G183" s="42">
        <f>SUM(G147:G181)</f>
        <v>40283.53417821147</v>
      </c>
      <c r="H183" s="131"/>
      <c r="I183" s="136"/>
      <c r="J183" s="42">
        <f>SUM(J147:J181)</f>
        <v>26838.172611921545</v>
      </c>
      <c r="K183" s="42">
        <f>SUM(K147:K181)</f>
        <v>12825.382429278816</v>
      </c>
      <c r="L183" s="42">
        <f>SUM(L147:L181)</f>
        <v>619.97913701110281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/>
      <c r="E184" s="44"/>
      <c r="G184" s="42"/>
      <c r="H184" s="131"/>
      <c r="I184" s="136"/>
      <c r="J184" s="136"/>
      <c r="K184" s="136"/>
      <c r="L184" s="136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 t="s">
        <v>363</v>
      </c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/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 t="s">
        <v>158</v>
      </c>
      <c r="E187" s="44"/>
      <c r="G187" s="42"/>
      <c r="H187" s="131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/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139">
        <v>37400</v>
      </c>
      <c r="E189" s="138" t="s">
        <v>125</v>
      </c>
      <c r="G189" s="135">
        <v>0</v>
      </c>
      <c r="H189" s="131">
        <v>5.4</v>
      </c>
      <c r="I189" s="136" t="str">
        <f>VLOOKUP($H189,class,3)</f>
        <v>P, S, T &amp; D Plant</v>
      </c>
      <c r="J189" s="136">
        <f>$G189*VLOOKUP($H189,class,6)</f>
        <v>0</v>
      </c>
      <c r="K189" s="136">
        <f>$G189*VLOOKUP($H189,class,7)</f>
        <v>0</v>
      </c>
      <c r="L189" s="136">
        <f>$G189*VLOOKUP($H189,class,8)</f>
        <v>0</v>
      </c>
      <c r="M189" s="42">
        <f>SUM(J189:L189)-G189</f>
        <v>0</v>
      </c>
      <c r="N189" s="42" t="s">
        <v>149</v>
      </c>
      <c r="O189" s="160">
        <v>3693.7703352900858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39000</v>
      </c>
      <c r="E190" s="138" t="s">
        <v>149</v>
      </c>
      <c r="G190" s="135">
        <f>+O189+O190</f>
        <v>7963.11655307613</v>
      </c>
      <c r="H190" s="131">
        <v>5.4</v>
      </c>
      <c r="I190" s="136" t="str">
        <f t="shared" ref="I190:I222" si="39">VLOOKUP($H190,class,3)</f>
        <v>P, S, T &amp; D Plant</v>
      </c>
      <c r="J190" s="136">
        <f t="shared" ref="J190:J222" si="40">$G190*VLOOKUP($H190,class,6)</f>
        <v>5305.2816973516983</v>
      </c>
      <c r="K190" s="136">
        <f t="shared" ref="K190:K222" si="41">$G190*VLOOKUP($H190,class,7)</f>
        <v>2535.2794188887706</v>
      </c>
      <c r="L190" s="136">
        <f t="shared" ref="L190:L222" si="42">$G190*VLOOKUP($H190,class,8)</f>
        <v>122.55543683566052</v>
      </c>
      <c r="M190" s="42">
        <f t="shared" ref="M190:M222" si="43">SUM(J190:L190)-G190</f>
        <v>0</v>
      </c>
      <c r="N190" s="42" t="s">
        <v>464</v>
      </c>
      <c r="O190" s="161">
        <v>4269.3462177860447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36602</v>
      </c>
      <c r="E191" s="138" t="s">
        <v>149</v>
      </c>
      <c r="G191" s="135">
        <v>0</v>
      </c>
      <c r="H191" s="131">
        <v>5.4</v>
      </c>
      <c r="I191" s="136" t="str">
        <f t="shared" si="39"/>
        <v>P, S, T &amp; D Plant</v>
      </c>
      <c r="J191" s="136">
        <f t="shared" si="40"/>
        <v>0</v>
      </c>
      <c r="K191" s="136">
        <f t="shared" si="41"/>
        <v>0</v>
      </c>
      <c r="L191" s="136">
        <f t="shared" si="42"/>
        <v>0</v>
      </c>
      <c r="M191" s="42">
        <f t="shared" si="43"/>
        <v>0</v>
      </c>
      <c r="N191" s="42" t="s">
        <v>307</v>
      </c>
      <c r="O191" s="161">
        <v>16531.850978631803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37503</v>
      </c>
      <c r="E192" s="138" t="s">
        <v>291</v>
      </c>
      <c r="G192" s="135">
        <v>0</v>
      </c>
      <c r="H192" s="131">
        <v>5.4</v>
      </c>
      <c r="I192" s="136" t="str">
        <f t="shared" si="39"/>
        <v>P, S, T &amp; D Plant</v>
      </c>
      <c r="J192" s="136">
        <f t="shared" si="40"/>
        <v>0</v>
      </c>
      <c r="K192" s="136">
        <f t="shared" si="41"/>
        <v>0</v>
      </c>
      <c r="L192" s="136">
        <f t="shared" si="42"/>
        <v>0</v>
      </c>
      <c r="M192" s="42">
        <f t="shared" si="43"/>
        <v>0</v>
      </c>
      <c r="N192" s="42" t="s">
        <v>308</v>
      </c>
      <c r="O192" s="161">
        <v>23399.944029392023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39004</v>
      </c>
      <c r="E193" s="138" t="s">
        <v>306</v>
      </c>
      <c r="G193" s="135">
        <v>0</v>
      </c>
      <c r="H193" s="131">
        <v>5.4</v>
      </c>
      <c r="I193" s="136" t="str">
        <f t="shared" si="39"/>
        <v>P, S, T &amp; D Plant</v>
      </c>
      <c r="J193" s="136">
        <f t="shared" si="40"/>
        <v>0</v>
      </c>
      <c r="K193" s="136">
        <f t="shared" si="41"/>
        <v>0</v>
      </c>
      <c r="L193" s="136">
        <f t="shared" si="42"/>
        <v>0</v>
      </c>
      <c r="M193" s="42">
        <f t="shared" si="43"/>
        <v>0</v>
      </c>
      <c r="N193" s="42" t="s">
        <v>309</v>
      </c>
      <c r="O193" s="161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39009</v>
      </c>
      <c r="E194" s="138" t="s">
        <v>307</v>
      </c>
      <c r="G194" s="135">
        <f>+O191</f>
        <v>16531.850978631803</v>
      </c>
      <c r="H194" s="131">
        <v>5.4</v>
      </c>
      <c r="I194" s="136" t="str">
        <f t="shared" si="39"/>
        <v>P, S, T &amp; D Plant</v>
      </c>
      <c r="J194" s="136">
        <f t="shared" si="40"/>
        <v>11014.045296925917</v>
      </c>
      <c r="K194" s="136">
        <f t="shared" si="41"/>
        <v>5263.3741152602579</v>
      </c>
      <c r="L194" s="136">
        <f t="shared" si="42"/>
        <v>254.43156644562711</v>
      </c>
      <c r="M194" s="42">
        <f t="shared" si="43"/>
        <v>0</v>
      </c>
      <c r="N194" s="42" t="s">
        <v>310</v>
      </c>
      <c r="O194" s="161">
        <v>0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39100</v>
      </c>
      <c r="E195" s="138" t="s">
        <v>308</v>
      </c>
      <c r="G195" s="135">
        <f>+O192+O195</f>
        <v>23438.861838976401</v>
      </c>
      <c r="H195" s="131">
        <v>5.4</v>
      </c>
      <c r="I195" s="136" t="str">
        <f t="shared" si="39"/>
        <v>P, S, T &amp; D Plant</v>
      </c>
      <c r="J195" s="136">
        <f t="shared" si="40"/>
        <v>15615.715768098447</v>
      </c>
      <c r="K195" s="136">
        <f t="shared" si="41"/>
        <v>7462.4129417745271</v>
      </c>
      <c r="L195" s="136">
        <f t="shared" si="42"/>
        <v>360.73312910342673</v>
      </c>
      <c r="M195" s="42">
        <f t="shared" si="43"/>
        <v>0</v>
      </c>
      <c r="N195" s="42" t="s">
        <v>465</v>
      </c>
      <c r="O195" s="161">
        <v>38.917809584378581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39102</v>
      </c>
      <c r="E196" s="138" t="s">
        <v>309</v>
      </c>
      <c r="G196" s="135">
        <f t="shared" ref="G196:G197" si="44">+O193</f>
        <v>0</v>
      </c>
      <c r="H196" s="131">
        <v>5.4</v>
      </c>
      <c r="I196" s="136" t="str">
        <f t="shared" si="39"/>
        <v>P, S, T &amp; D Plant</v>
      </c>
      <c r="J196" s="136">
        <f t="shared" si="40"/>
        <v>0</v>
      </c>
      <c r="K196" s="136">
        <f t="shared" si="41"/>
        <v>0</v>
      </c>
      <c r="L196" s="136">
        <f t="shared" si="42"/>
        <v>0</v>
      </c>
      <c r="M196" s="42">
        <f t="shared" si="43"/>
        <v>0</v>
      </c>
      <c r="N196" s="42" t="s">
        <v>311</v>
      </c>
      <c r="O196" s="161">
        <v>37.7883156795153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46">
        <v>39103</v>
      </c>
      <c r="E197" s="138" t="s">
        <v>310</v>
      </c>
      <c r="G197" s="135">
        <f t="shared" si="44"/>
        <v>0</v>
      </c>
      <c r="H197" s="131">
        <v>5.4</v>
      </c>
      <c r="I197" s="136" t="str">
        <f t="shared" si="39"/>
        <v>P, S, T &amp; D Plant</v>
      </c>
      <c r="J197" s="136">
        <f t="shared" si="40"/>
        <v>0</v>
      </c>
      <c r="K197" s="136">
        <f t="shared" si="41"/>
        <v>0</v>
      </c>
      <c r="L197" s="136">
        <f t="shared" si="42"/>
        <v>0</v>
      </c>
      <c r="M197" s="42">
        <f t="shared" si="43"/>
        <v>0</v>
      </c>
      <c r="N197" s="42" t="s">
        <v>198</v>
      </c>
      <c r="O197" s="161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39">
        <v>39200</v>
      </c>
      <c r="E198" s="138" t="s">
        <v>311</v>
      </c>
      <c r="G198" s="135">
        <f>+O196</f>
        <v>37.7883156795153</v>
      </c>
      <c r="H198" s="131">
        <v>5.4</v>
      </c>
      <c r="I198" s="136" t="str">
        <f t="shared" si="39"/>
        <v>P, S, T &amp; D Plant</v>
      </c>
      <c r="J198" s="136">
        <f t="shared" si="40"/>
        <v>25.175778630395254</v>
      </c>
      <c r="K198" s="136">
        <f t="shared" si="41"/>
        <v>12.030960287745403</v>
      </c>
      <c r="L198" s="136">
        <f t="shared" si="42"/>
        <v>0.58157676137464442</v>
      </c>
      <c r="M198" s="42">
        <f t="shared" si="43"/>
        <v>0</v>
      </c>
      <c r="N198" s="42" t="s">
        <v>314</v>
      </c>
      <c r="O198" s="161">
        <v>7192.9345464334301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39201</v>
      </c>
      <c r="E199" s="138" t="s">
        <v>312</v>
      </c>
      <c r="G199" s="135">
        <v>0</v>
      </c>
      <c r="H199" s="131">
        <v>5.4</v>
      </c>
      <c r="I199" s="136" t="str">
        <f t="shared" si="39"/>
        <v>P, S, T &amp; D Plant</v>
      </c>
      <c r="J199" s="136">
        <f t="shared" si="40"/>
        <v>0</v>
      </c>
      <c r="K199" s="136">
        <f t="shared" si="41"/>
        <v>0</v>
      </c>
      <c r="L199" s="136">
        <f t="shared" si="42"/>
        <v>0</v>
      </c>
      <c r="M199" s="42">
        <f t="shared" si="43"/>
        <v>0</v>
      </c>
      <c r="N199" s="42" t="s">
        <v>466</v>
      </c>
      <c r="O199" s="161">
        <v>124.86892541173678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39202</v>
      </c>
      <c r="E200" s="138" t="s">
        <v>313</v>
      </c>
      <c r="G200" s="135">
        <v>0</v>
      </c>
      <c r="H200" s="131">
        <v>5.4</v>
      </c>
      <c r="I200" s="136" t="str">
        <f t="shared" si="39"/>
        <v>P, S, T &amp; D Plant</v>
      </c>
      <c r="J200" s="136">
        <f t="shared" si="40"/>
        <v>0</v>
      </c>
      <c r="K200" s="136">
        <f t="shared" si="41"/>
        <v>0</v>
      </c>
      <c r="L200" s="136">
        <f t="shared" si="42"/>
        <v>0</v>
      </c>
      <c r="M200" s="42">
        <f t="shared" si="43"/>
        <v>0</v>
      </c>
      <c r="N200" s="42" t="s">
        <v>319</v>
      </c>
      <c r="O200" s="161">
        <v>7841.7449163942601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39300</v>
      </c>
      <c r="E201" s="138" t="s">
        <v>198</v>
      </c>
      <c r="G201" s="135">
        <f>+O197</f>
        <v>0</v>
      </c>
      <c r="H201" s="131">
        <v>5.4</v>
      </c>
      <c r="I201" s="136" t="str">
        <f t="shared" si="39"/>
        <v>P, S, T &amp; D Plant</v>
      </c>
      <c r="J201" s="136">
        <f t="shared" si="40"/>
        <v>0</v>
      </c>
      <c r="K201" s="136">
        <f t="shared" si="41"/>
        <v>0</v>
      </c>
      <c r="L201" s="136">
        <f t="shared" si="42"/>
        <v>0</v>
      </c>
      <c r="M201" s="42">
        <f t="shared" si="43"/>
        <v>0</v>
      </c>
      <c r="N201" s="42" t="s">
        <v>323</v>
      </c>
      <c r="O201" s="161">
        <v>1534.3442186355935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39400</v>
      </c>
      <c r="E202" s="138" t="s">
        <v>314</v>
      </c>
      <c r="G202" s="135">
        <f>+O198</f>
        <v>7192.9345464334301</v>
      </c>
      <c r="H202" s="131">
        <v>5.4</v>
      </c>
      <c r="I202" s="136" t="str">
        <f t="shared" si="39"/>
        <v>P, S, T &amp; D Plant</v>
      </c>
      <c r="J202" s="136">
        <f t="shared" si="40"/>
        <v>4792.1619312103003</v>
      </c>
      <c r="K202" s="136">
        <f t="shared" si="41"/>
        <v>2290.070576694266</v>
      </c>
      <c r="L202" s="136">
        <f t="shared" si="42"/>
        <v>110.70203852886328</v>
      </c>
      <c r="M202" s="42">
        <f t="shared" si="43"/>
        <v>0</v>
      </c>
      <c r="N202" s="42" t="s">
        <v>324</v>
      </c>
      <c r="O202" s="161">
        <v>1154.2661618223783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31"/>
        <v>192</v>
      </c>
      <c r="B203" s="44"/>
      <c r="C203" s="139">
        <v>39500</v>
      </c>
      <c r="E203" s="42" t="s">
        <v>466</v>
      </c>
      <c r="G203" s="135">
        <f>+O199</f>
        <v>124.86892541173678</v>
      </c>
      <c r="H203" s="131">
        <v>5.4</v>
      </c>
      <c r="I203" s="136" t="str">
        <f t="shared" si="39"/>
        <v>P, S, T &amp; D Plant</v>
      </c>
      <c r="J203" s="136">
        <f t="shared" si="40"/>
        <v>83.191652431478374</v>
      </c>
      <c r="K203" s="136">
        <f t="shared" si="41"/>
        <v>39.755492029416573</v>
      </c>
      <c r="L203" s="136">
        <f t="shared" si="42"/>
        <v>1.921780950841824</v>
      </c>
      <c r="M203" s="42">
        <f t="shared" si="43"/>
        <v>0</v>
      </c>
      <c r="N203" s="42" t="s">
        <v>325</v>
      </c>
      <c r="O203" s="161">
        <v>156799.49780596897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31"/>
        <v>193</v>
      </c>
      <c r="B204" s="44"/>
      <c r="C204" s="139">
        <v>39603</v>
      </c>
      <c r="E204" s="138" t="s">
        <v>316</v>
      </c>
      <c r="G204" s="135">
        <v>0</v>
      </c>
      <c r="H204" s="131">
        <v>5.4</v>
      </c>
      <c r="I204" s="136" t="str">
        <f t="shared" si="39"/>
        <v>P, S, T &amp; D Plant</v>
      </c>
      <c r="J204" s="136">
        <f t="shared" si="40"/>
        <v>0</v>
      </c>
      <c r="K204" s="136">
        <f t="shared" si="41"/>
        <v>0</v>
      </c>
      <c r="L204" s="136">
        <f t="shared" si="42"/>
        <v>0</v>
      </c>
      <c r="M204" s="42">
        <f t="shared" si="43"/>
        <v>0</v>
      </c>
      <c r="N204" s="42" t="s">
        <v>326</v>
      </c>
      <c r="O204" s="161">
        <v>90772.283897059548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5">A204+1</f>
        <v>194</v>
      </c>
      <c r="B205" s="44"/>
      <c r="C205" s="137">
        <v>39604</v>
      </c>
      <c r="E205" s="138" t="s">
        <v>317</v>
      </c>
      <c r="G205" s="135">
        <v>0</v>
      </c>
      <c r="H205" s="131">
        <v>5.4</v>
      </c>
      <c r="I205" s="136" t="str">
        <f t="shared" si="39"/>
        <v>P, S, T &amp; D Plant</v>
      </c>
      <c r="J205" s="136">
        <f t="shared" si="40"/>
        <v>0</v>
      </c>
      <c r="K205" s="136">
        <f t="shared" si="41"/>
        <v>0</v>
      </c>
      <c r="L205" s="136">
        <f t="shared" si="42"/>
        <v>0</v>
      </c>
      <c r="M205" s="42">
        <f t="shared" si="43"/>
        <v>0</v>
      </c>
      <c r="N205" s="42" t="s">
        <v>327</v>
      </c>
      <c r="O205" s="161">
        <v>12500.41914989906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7">
        <v>39605</v>
      </c>
      <c r="E206" s="141" t="s">
        <v>318</v>
      </c>
      <c r="G206" s="135">
        <v>0</v>
      </c>
      <c r="H206" s="131">
        <v>5.4</v>
      </c>
      <c r="I206" s="136" t="str">
        <f t="shared" si="39"/>
        <v>P, S, T &amp; D Plant</v>
      </c>
      <c r="J206" s="136">
        <f t="shared" si="40"/>
        <v>0</v>
      </c>
      <c r="K206" s="136">
        <f t="shared" si="41"/>
        <v>0</v>
      </c>
      <c r="L206" s="136">
        <f t="shared" si="42"/>
        <v>0</v>
      </c>
      <c r="M206" s="42">
        <f t="shared" si="43"/>
        <v>0</v>
      </c>
      <c r="N206" s="42" t="s">
        <v>328</v>
      </c>
      <c r="O206" s="161">
        <v>0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7">
        <v>39700</v>
      </c>
      <c r="E207" s="138" t="s">
        <v>319</v>
      </c>
      <c r="G207" s="135">
        <f>+O200</f>
        <v>7841.7449163942601</v>
      </c>
      <c r="H207" s="131">
        <v>5.4</v>
      </c>
      <c r="I207" s="136" t="str">
        <f t="shared" si="39"/>
        <v>P, S, T &amp; D Plant</v>
      </c>
      <c r="J207" s="136">
        <f t="shared" si="40"/>
        <v>5224.4200499835961</v>
      </c>
      <c r="K207" s="136">
        <f t="shared" si="41"/>
        <v>2496.6373859026376</v>
      </c>
      <c r="L207" s="136">
        <f t="shared" si="42"/>
        <v>120.68748050802652</v>
      </c>
      <c r="M207" s="42">
        <f t="shared" si="43"/>
        <v>0</v>
      </c>
      <c r="N207" s="42" t="s">
        <v>329</v>
      </c>
      <c r="O207" s="161">
        <v>0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7">
        <v>39701</v>
      </c>
      <c r="E208" s="138" t="s">
        <v>320</v>
      </c>
      <c r="G208" s="135">
        <v>0</v>
      </c>
      <c r="H208" s="131">
        <v>5.4</v>
      </c>
      <c r="I208" s="136" t="str">
        <f t="shared" si="39"/>
        <v>P, S, T &amp; D Plant</v>
      </c>
      <c r="J208" s="136">
        <f t="shared" si="40"/>
        <v>0</v>
      </c>
      <c r="K208" s="136">
        <f t="shared" si="41"/>
        <v>0</v>
      </c>
      <c r="L208" s="136">
        <f t="shared" si="42"/>
        <v>0</v>
      </c>
      <c r="M208" s="42">
        <f t="shared" si="43"/>
        <v>0</v>
      </c>
      <c r="N208" s="42" t="s">
        <v>330</v>
      </c>
      <c r="O208" s="161">
        <v>12678.824720260567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7">
        <v>39702</v>
      </c>
      <c r="E209" s="138" t="s">
        <v>321</v>
      </c>
      <c r="G209" s="135">
        <v>0</v>
      </c>
      <c r="H209" s="131">
        <v>5.4</v>
      </c>
      <c r="I209" s="136" t="str">
        <f t="shared" si="39"/>
        <v>P, S, T &amp; D Plant</v>
      </c>
      <c r="J209" s="136">
        <f t="shared" si="40"/>
        <v>0</v>
      </c>
      <c r="K209" s="136">
        <f t="shared" si="41"/>
        <v>0</v>
      </c>
      <c r="L209" s="136">
        <f t="shared" si="42"/>
        <v>0</v>
      </c>
      <c r="M209" s="42">
        <f t="shared" si="43"/>
        <v>0</v>
      </c>
      <c r="N209" s="42" t="s">
        <v>331</v>
      </c>
      <c r="O209" s="161">
        <v>2391.8394006773451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7">
        <v>39705</v>
      </c>
      <c r="E210" s="138" t="s">
        <v>322</v>
      </c>
      <c r="G210" s="135">
        <v>0</v>
      </c>
      <c r="H210" s="131">
        <v>5.4</v>
      </c>
      <c r="I210" s="136" t="str">
        <f t="shared" si="39"/>
        <v>P, S, T &amp; D Plant</v>
      </c>
      <c r="J210" s="136">
        <f t="shared" si="40"/>
        <v>0</v>
      </c>
      <c r="K210" s="136">
        <f t="shared" si="41"/>
        <v>0</v>
      </c>
      <c r="L210" s="136">
        <f t="shared" si="42"/>
        <v>0</v>
      </c>
      <c r="M210" s="42">
        <f t="shared" si="43"/>
        <v>0</v>
      </c>
      <c r="N210" s="42" t="s">
        <v>332</v>
      </c>
      <c r="O210" s="161">
        <v>421497.83408226271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7">
        <v>39800</v>
      </c>
      <c r="E211" s="138" t="s">
        <v>323</v>
      </c>
      <c r="G211" s="135">
        <f>+O201</f>
        <v>1534.3442186355935</v>
      </c>
      <c r="H211" s="131">
        <v>5.4</v>
      </c>
      <c r="I211" s="136" t="str">
        <f t="shared" si="39"/>
        <v>P, S, T &amp; D Plant</v>
      </c>
      <c r="J211" s="136">
        <f t="shared" si="40"/>
        <v>1022.2289534893594</v>
      </c>
      <c r="K211" s="136">
        <f t="shared" si="41"/>
        <v>488.50111549542743</v>
      </c>
      <c r="L211" s="136">
        <f t="shared" si="42"/>
        <v>23.614149650806652</v>
      </c>
      <c r="M211" s="42">
        <f t="shared" si="43"/>
        <v>0</v>
      </c>
      <c r="N211" s="42" t="s">
        <v>333</v>
      </c>
      <c r="O211" s="161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7">
        <v>39900</v>
      </c>
      <c r="E212" s="138" t="s">
        <v>324</v>
      </c>
      <c r="G212" s="135">
        <f t="shared" ref="G212:G222" si="46">+O202</f>
        <v>1154.2661618223783</v>
      </c>
      <c r="H212" s="131">
        <v>5.4</v>
      </c>
      <c r="I212" s="136" t="str">
        <f t="shared" si="39"/>
        <v>P, S, T &amp; D Plant</v>
      </c>
      <c r="J212" s="136">
        <f t="shared" si="40"/>
        <v>769.00885493420117</v>
      </c>
      <c r="K212" s="136">
        <f t="shared" si="41"/>
        <v>367.49270520943912</v>
      </c>
      <c r="L212" s="136">
        <f t="shared" si="42"/>
        <v>17.764601678738028</v>
      </c>
      <c r="M212" s="42">
        <f t="shared" si="43"/>
        <v>0</v>
      </c>
      <c r="N212" s="42" t="s">
        <v>467</v>
      </c>
      <c r="O212" s="161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7">
        <v>39901</v>
      </c>
      <c r="E213" s="138" t="s">
        <v>325</v>
      </c>
      <c r="G213" s="135">
        <f t="shared" si="46"/>
        <v>156799.49780596897</v>
      </c>
      <c r="H213" s="131">
        <v>5.4</v>
      </c>
      <c r="I213" s="136" t="str">
        <f t="shared" si="39"/>
        <v>P, S, T &amp; D Plant</v>
      </c>
      <c r="J213" s="136">
        <f t="shared" si="40"/>
        <v>104464.81604524521</v>
      </c>
      <c r="K213" s="136">
        <f t="shared" si="41"/>
        <v>49921.476978257102</v>
      </c>
      <c r="L213" s="136">
        <f t="shared" si="42"/>
        <v>2413.2047824666574</v>
      </c>
      <c r="M213" s="42">
        <f t="shared" si="43"/>
        <v>0</v>
      </c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7">
        <v>39902</v>
      </c>
      <c r="E214" s="138" t="s">
        <v>326</v>
      </c>
      <c r="G214" s="135">
        <f t="shared" si="46"/>
        <v>90772.283897059548</v>
      </c>
      <c r="H214" s="131">
        <v>5.4</v>
      </c>
      <c r="I214" s="136" t="str">
        <f t="shared" si="39"/>
        <v>P, S, T &amp; D Plant</v>
      </c>
      <c r="J214" s="136">
        <f t="shared" si="40"/>
        <v>60475.384628126812</v>
      </c>
      <c r="K214" s="136">
        <f t="shared" si="41"/>
        <v>28899.878789397331</v>
      </c>
      <c r="L214" s="136">
        <f t="shared" si="42"/>
        <v>1397.0204795354036</v>
      </c>
      <c r="M214" s="42">
        <f t="shared" si="43"/>
        <v>0</v>
      </c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7">
        <v>39903</v>
      </c>
      <c r="E215" s="138" t="s">
        <v>327</v>
      </c>
      <c r="G215" s="135">
        <f t="shared" si="46"/>
        <v>12500.41914989906</v>
      </c>
      <c r="H215" s="131">
        <v>5.4</v>
      </c>
      <c r="I215" s="136" t="str">
        <f t="shared" si="39"/>
        <v>P, S, T &amp; D Plant</v>
      </c>
      <c r="J215" s="136">
        <f t="shared" si="40"/>
        <v>8328.1771004049424</v>
      </c>
      <c r="K215" s="136">
        <f t="shared" si="41"/>
        <v>3979.8557746815345</v>
      </c>
      <c r="L215" s="136">
        <f t="shared" si="42"/>
        <v>192.38627481258331</v>
      </c>
      <c r="M215" s="42">
        <f t="shared" si="43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7">
        <v>39904</v>
      </c>
      <c r="E216" s="138" t="s">
        <v>328</v>
      </c>
      <c r="G216" s="135">
        <f t="shared" si="46"/>
        <v>0</v>
      </c>
      <c r="H216" s="131">
        <v>5.4</v>
      </c>
      <c r="I216" s="136" t="str">
        <f t="shared" si="39"/>
        <v>P, S, T &amp; D Plant</v>
      </c>
      <c r="J216" s="136">
        <f t="shared" si="40"/>
        <v>0</v>
      </c>
      <c r="K216" s="136">
        <f t="shared" si="41"/>
        <v>0</v>
      </c>
      <c r="L216" s="136">
        <f t="shared" si="42"/>
        <v>0</v>
      </c>
      <c r="M216" s="42">
        <f t="shared" si="43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7">
        <v>39905</v>
      </c>
      <c r="E217" s="138" t="s">
        <v>329</v>
      </c>
      <c r="G217" s="135">
        <f t="shared" si="46"/>
        <v>0</v>
      </c>
      <c r="H217" s="131">
        <v>5.4</v>
      </c>
      <c r="I217" s="136" t="str">
        <f t="shared" si="39"/>
        <v>P, S, T &amp; D Plant</v>
      </c>
      <c r="J217" s="136">
        <f t="shared" si="40"/>
        <v>0</v>
      </c>
      <c r="K217" s="136">
        <f t="shared" si="41"/>
        <v>0</v>
      </c>
      <c r="L217" s="136">
        <f t="shared" si="42"/>
        <v>0</v>
      </c>
      <c r="M217" s="42">
        <f t="shared" si="43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7">
        <v>39906</v>
      </c>
      <c r="E218" s="138" t="s">
        <v>330</v>
      </c>
      <c r="G218" s="135">
        <f t="shared" si="46"/>
        <v>12678.824720260567</v>
      </c>
      <c r="H218" s="131">
        <v>5.4</v>
      </c>
      <c r="I218" s="136" t="str">
        <f t="shared" si="39"/>
        <v>P, S, T &amp; D Plant</v>
      </c>
      <c r="J218" s="136">
        <f t="shared" si="40"/>
        <v>8447.0365696637291</v>
      </c>
      <c r="K218" s="136">
        <f t="shared" si="41"/>
        <v>4036.6561452070559</v>
      </c>
      <c r="L218" s="136">
        <f t="shared" si="42"/>
        <v>195.13200538978091</v>
      </c>
      <c r="M218" s="42">
        <f t="shared" si="43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7">
        <v>39907</v>
      </c>
      <c r="E219" s="138" t="s">
        <v>331</v>
      </c>
      <c r="G219" s="135">
        <f t="shared" si="46"/>
        <v>2391.8394006773451</v>
      </c>
      <c r="H219" s="131">
        <v>5.4</v>
      </c>
      <c r="I219" s="136" t="str">
        <f t="shared" si="39"/>
        <v>P, S, T &amp; D Plant</v>
      </c>
      <c r="J219" s="136">
        <f t="shared" si="40"/>
        <v>1593.5195360811717</v>
      </c>
      <c r="K219" s="136">
        <f t="shared" si="41"/>
        <v>761.50853317373912</v>
      </c>
      <c r="L219" s="136">
        <f t="shared" si="42"/>
        <v>36.811331422434101</v>
      </c>
      <c r="M219" s="42">
        <f t="shared" si="43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7">
        <v>39908</v>
      </c>
      <c r="E220" s="138" t="s">
        <v>332</v>
      </c>
      <c r="G220" s="135">
        <f t="shared" si="46"/>
        <v>421497.83408226271</v>
      </c>
      <c r="H220" s="131">
        <v>5.4</v>
      </c>
      <c r="I220" s="136" t="str">
        <f t="shared" si="39"/>
        <v>P, S, T &amp; D Plant</v>
      </c>
      <c r="J220" s="136">
        <f t="shared" si="40"/>
        <v>280815.27247848548</v>
      </c>
      <c r="K220" s="136">
        <f t="shared" si="41"/>
        <v>134195.54727503663</v>
      </c>
      <c r="L220" s="136">
        <f t="shared" si="42"/>
        <v>6487.014328740619</v>
      </c>
      <c r="M220" s="42">
        <f t="shared" si="43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7">
        <v>39909</v>
      </c>
      <c r="E221" s="138" t="s">
        <v>333</v>
      </c>
      <c r="G221" s="135">
        <f t="shared" si="46"/>
        <v>0</v>
      </c>
      <c r="H221" s="131">
        <v>5.4</v>
      </c>
      <c r="I221" s="136" t="str">
        <f t="shared" si="39"/>
        <v>P, S, T &amp; D Plant</v>
      </c>
      <c r="J221" s="136">
        <f t="shared" si="40"/>
        <v>0</v>
      </c>
      <c r="K221" s="136">
        <f t="shared" si="41"/>
        <v>0</v>
      </c>
      <c r="L221" s="136">
        <f t="shared" si="42"/>
        <v>0</v>
      </c>
      <c r="M221" s="42">
        <f t="shared" si="43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7">
        <v>39924</v>
      </c>
      <c r="E222" s="138" t="s">
        <v>334</v>
      </c>
      <c r="G222" s="135">
        <f t="shared" si="46"/>
        <v>0</v>
      </c>
      <c r="H222" s="131">
        <v>5.4</v>
      </c>
      <c r="I222" s="136" t="str">
        <f t="shared" si="39"/>
        <v>P, S, T &amp; D Plant</v>
      </c>
      <c r="J222" s="136">
        <f t="shared" si="40"/>
        <v>0</v>
      </c>
      <c r="K222" s="136">
        <f t="shared" si="41"/>
        <v>0</v>
      </c>
      <c r="L222" s="136">
        <f t="shared" si="42"/>
        <v>0</v>
      </c>
      <c r="M222" s="42">
        <f t="shared" si="43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47"/>
      <c r="E223" s="138"/>
      <c r="G223" s="140"/>
      <c r="H223" s="131"/>
      <c r="I223" s="136"/>
      <c r="J223" s="136"/>
      <c r="K223" s="136"/>
      <c r="L223" s="136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44"/>
      <c r="D224" s="44"/>
      <c r="E224" s="44"/>
      <c r="G224" s="42"/>
      <c r="H224" s="131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 t="s">
        <v>159</v>
      </c>
      <c r="E225" s="44"/>
      <c r="G225" s="42">
        <f>SUM(G189:G223)</f>
        <v>762460.47551118943</v>
      </c>
      <c r="H225" s="131"/>
      <c r="I225" s="136"/>
      <c r="J225" s="42">
        <f>SUM(J189:J223)</f>
        <v>507975.43634106277</v>
      </c>
      <c r="K225" s="42">
        <f>SUM(K189:K223)</f>
        <v>242750.47820729588</v>
      </c>
      <c r="L225" s="42">
        <f>SUM(L189:L223)</f>
        <v>11734.560962830843</v>
      </c>
      <c r="M225" s="42">
        <f>SUM(J225:L225)-G225</f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/>
      <c r="E226" s="44"/>
      <c r="G226" s="42"/>
      <c r="H226" s="131"/>
      <c r="I226" s="136"/>
      <c r="J226" s="136"/>
      <c r="K226" s="136"/>
      <c r="L226" s="136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 t="s">
        <v>365</v>
      </c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 t="s">
        <v>158</v>
      </c>
      <c r="E229" s="44"/>
      <c r="G229" s="42"/>
      <c r="H229" s="131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/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139">
        <v>37400</v>
      </c>
      <c r="E231" s="138" t="s">
        <v>125</v>
      </c>
      <c r="G231" s="135">
        <f>+O231+O232</f>
        <v>0</v>
      </c>
      <c r="H231" s="131">
        <v>5.4</v>
      </c>
      <c r="I231" s="136" t="str">
        <f>VLOOKUP($H231,class,3)</f>
        <v>P, S, T &amp; D Plant</v>
      </c>
      <c r="J231" s="136">
        <f>$G231*VLOOKUP($H231,class,6)</f>
        <v>0</v>
      </c>
      <c r="K231" s="136">
        <f>$G231*VLOOKUP($H231,class,7)</f>
        <v>0</v>
      </c>
      <c r="L231" s="136">
        <f>$G231*VLOOKUP($H231,class,8)</f>
        <v>0</v>
      </c>
      <c r="M231" s="42">
        <f>SUM(J231:L231)-G231</f>
        <v>0</v>
      </c>
      <c r="N231" s="42" t="s">
        <v>287</v>
      </c>
      <c r="O231" s="42">
        <v>0</v>
      </c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9">
        <v>39001</v>
      </c>
      <c r="E232" s="138" t="s">
        <v>304</v>
      </c>
      <c r="G232" s="135">
        <v>0</v>
      </c>
      <c r="H232" s="131">
        <v>5.4</v>
      </c>
      <c r="I232" s="136" t="str">
        <f t="shared" ref="I232:I264" si="47">VLOOKUP($H232,class,3)</f>
        <v>P, S, T &amp; D Plant</v>
      </c>
      <c r="J232" s="136">
        <f t="shared" ref="J232:J264" si="48">$G232*VLOOKUP($H232,class,6)</f>
        <v>0</v>
      </c>
      <c r="K232" s="136">
        <f t="shared" ref="K232:K264" si="49">$G232*VLOOKUP($H232,class,7)</f>
        <v>0</v>
      </c>
      <c r="L232" s="136">
        <f t="shared" ref="L232:L264" si="50">$G232*VLOOKUP($H232,class,8)</f>
        <v>0</v>
      </c>
      <c r="M232" s="42">
        <f t="shared" ref="M232:M264" si="51">SUM(J232:L232)-G232</f>
        <v>0</v>
      </c>
      <c r="N232" s="42" t="s">
        <v>468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9">
        <v>36602</v>
      </c>
      <c r="E233" s="138" t="s">
        <v>149</v>
      </c>
      <c r="G233" s="135">
        <f>+O233+O235</f>
        <v>25215.896909364314</v>
      </c>
      <c r="H233" s="131">
        <v>5.4</v>
      </c>
      <c r="I233" s="136" t="str">
        <f t="shared" si="47"/>
        <v>P, S, T &amp; D Plant</v>
      </c>
      <c r="J233" s="136">
        <f t="shared" si="48"/>
        <v>16799.633091378011</v>
      </c>
      <c r="K233" s="136">
        <f t="shared" si="49"/>
        <v>8028.1814333656303</v>
      </c>
      <c r="L233" s="136">
        <f t="shared" si="50"/>
        <v>388.08238462067135</v>
      </c>
      <c r="M233" s="42">
        <f t="shared" si="51"/>
        <v>0</v>
      </c>
      <c r="N233" s="42" t="s">
        <v>149</v>
      </c>
      <c r="O233" s="42">
        <v>21816.246923975119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9">
        <v>37503</v>
      </c>
      <c r="E234" s="138" t="s">
        <v>291</v>
      </c>
      <c r="G234" s="135">
        <v>0</v>
      </c>
      <c r="H234" s="131">
        <v>5.4</v>
      </c>
      <c r="I234" s="136" t="str">
        <f t="shared" si="47"/>
        <v>P, S, T &amp; D Plant</v>
      </c>
      <c r="J234" s="136">
        <f t="shared" si="48"/>
        <v>0</v>
      </c>
      <c r="K234" s="136">
        <f t="shared" si="49"/>
        <v>0</v>
      </c>
      <c r="L234" s="136">
        <f t="shared" si="50"/>
        <v>0</v>
      </c>
      <c r="M234" s="42">
        <f t="shared" si="51"/>
        <v>0</v>
      </c>
      <c r="N234" s="42" t="s">
        <v>307</v>
      </c>
      <c r="O234" s="42">
        <v>7979.9669861856264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9">
        <v>39004</v>
      </c>
      <c r="E235" s="138" t="s">
        <v>306</v>
      </c>
      <c r="G235" s="135">
        <v>0</v>
      </c>
      <c r="H235" s="131">
        <v>5.4</v>
      </c>
      <c r="I235" s="136" t="str">
        <f t="shared" si="47"/>
        <v>P, S, T &amp; D Plant</v>
      </c>
      <c r="J235" s="136">
        <f t="shared" si="48"/>
        <v>0</v>
      </c>
      <c r="K235" s="136">
        <f t="shared" si="49"/>
        <v>0</v>
      </c>
      <c r="L235" s="136">
        <f t="shared" si="50"/>
        <v>0</v>
      </c>
      <c r="M235" s="42">
        <f t="shared" si="51"/>
        <v>0</v>
      </c>
      <c r="N235" s="42" t="s">
        <v>469</v>
      </c>
      <c r="O235" s="42">
        <v>3399.6499853891951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9">
        <v>39009</v>
      </c>
      <c r="E236" s="138" t="s">
        <v>307</v>
      </c>
      <c r="G236" s="135">
        <f>+O234</f>
        <v>7979.9669861856264</v>
      </c>
      <c r="H236" s="131">
        <v>5.4</v>
      </c>
      <c r="I236" s="136" t="str">
        <f t="shared" si="47"/>
        <v>P, S, T &amp; D Plant</v>
      </c>
      <c r="J236" s="136">
        <f t="shared" si="48"/>
        <v>5316.5079922040231</v>
      </c>
      <c r="K236" s="136">
        <f t="shared" si="49"/>
        <v>2540.6442224775574</v>
      </c>
      <c r="L236" s="136">
        <f t="shared" si="50"/>
        <v>122.81477150404568</v>
      </c>
      <c r="M236" s="42">
        <f t="shared" si="51"/>
        <v>0</v>
      </c>
      <c r="N236" s="42" t="s">
        <v>308</v>
      </c>
      <c r="O236" s="42">
        <v>5195.6266536317262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9">
        <v>39100</v>
      </c>
      <c r="E237" s="138" t="s">
        <v>308</v>
      </c>
      <c r="G237" s="135">
        <f>+O236</f>
        <v>5195.6266536317262</v>
      </c>
      <c r="H237" s="131">
        <v>5.4</v>
      </c>
      <c r="I237" s="136" t="str">
        <f t="shared" si="47"/>
        <v>P, S, T &amp; D Plant</v>
      </c>
      <c r="J237" s="136">
        <f t="shared" si="48"/>
        <v>3461.4918428058236</v>
      </c>
      <c r="K237" s="136">
        <f t="shared" si="49"/>
        <v>1654.1721115577548</v>
      </c>
      <c r="L237" s="136">
        <f t="shared" si="50"/>
        <v>79.962699268147929</v>
      </c>
      <c r="M237" s="42">
        <f t="shared" si="51"/>
        <v>0</v>
      </c>
      <c r="N237" s="42" t="s">
        <v>470</v>
      </c>
      <c r="O237" s="42">
        <v>0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9">
        <v>39102</v>
      </c>
      <c r="E238" s="138" t="s">
        <v>309</v>
      </c>
      <c r="G238" s="135">
        <v>0</v>
      </c>
      <c r="H238" s="131">
        <v>5.4</v>
      </c>
      <c r="I238" s="136" t="str">
        <f t="shared" si="47"/>
        <v>P, S, T &amp; D Plant</v>
      </c>
      <c r="J238" s="136">
        <f t="shared" si="48"/>
        <v>0</v>
      </c>
      <c r="K238" s="136">
        <f t="shared" si="49"/>
        <v>0</v>
      </c>
      <c r="L238" s="136">
        <f t="shared" si="50"/>
        <v>0</v>
      </c>
      <c r="M238" s="42">
        <f t="shared" si="51"/>
        <v>0</v>
      </c>
      <c r="N238" s="42" t="s">
        <v>319</v>
      </c>
      <c r="O238" s="42">
        <v>6558.97524730032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46">
        <v>39103</v>
      </c>
      <c r="E239" s="138" t="s">
        <v>310</v>
      </c>
      <c r="G239" s="135">
        <f>+O237</f>
        <v>0</v>
      </c>
      <c r="H239" s="131">
        <v>5.4</v>
      </c>
      <c r="I239" s="136" t="str">
        <f t="shared" si="47"/>
        <v>P, S, T &amp; D Plant</v>
      </c>
      <c r="J239" s="136">
        <f t="shared" si="48"/>
        <v>0</v>
      </c>
      <c r="K239" s="136">
        <f t="shared" si="49"/>
        <v>0</v>
      </c>
      <c r="L239" s="136">
        <f t="shared" si="50"/>
        <v>0</v>
      </c>
      <c r="M239" s="42">
        <f t="shared" si="51"/>
        <v>0</v>
      </c>
      <c r="N239" s="42" t="s">
        <v>471</v>
      </c>
      <c r="O239" s="42">
        <v>172.23745883487393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39">
        <v>39200</v>
      </c>
      <c r="E240" s="138" t="s">
        <v>311</v>
      </c>
      <c r="G240" s="135">
        <v>0</v>
      </c>
      <c r="H240" s="131">
        <v>5.4</v>
      </c>
      <c r="I240" s="136" t="str">
        <f t="shared" si="47"/>
        <v>P, S, T &amp; D Plant</v>
      </c>
      <c r="J240" s="136">
        <f t="shared" si="48"/>
        <v>0</v>
      </c>
      <c r="K240" s="136">
        <f t="shared" si="49"/>
        <v>0</v>
      </c>
      <c r="L240" s="136">
        <f t="shared" si="50"/>
        <v>0</v>
      </c>
      <c r="M240" s="42">
        <f t="shared" si="51"/>
        <v>0</v>
      </c>
      <c r="N240" s="42" t="s">
        <v>323</v>
      </c>
      <c r="O240" s="42">
        <v>185.96560033117629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9">
        <v>39201</v>
      </c>
      <c r="E241" s="138" t="s">
        <v>312</v>
      </c>
      <c r="G241" s="135">
        <v>0</v>
      </c>
      <c r="H241" s="131">
        <v>5.4</v>
      </c>
      <c r="I241" s="136" t="str">
        <f t="shared" si="47"/>
        <v>P, S, T &amp; D Plant</v>
      </c>
      <c r="J241" s="136">
        <f t="shared" si="48"/>
        <v>0</v>
      </c>
      <c r="K241" s="136">
        <f t="shared" si="49"/>
        <v>0</v>
      </c>
      <c r="L241" s="136">
        <f t="shared" si="50"/>
        <v>0</v>
      </c>
      <c r="M241" s="42">
        <f t="shared" si="51"/>
        <v>0</v>
      </c>
      <c r="N241" s="42" t="s">
        <v>324</v>
      </c>
      <c r="O241" s="42">
        <v>4693.7091798671472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9">
        <v>39202</v>
      </c>
      <c r="E242" s="138" t="s">
        <v>313</v>
      </c>
      <c r="G242" s="135">
        <v>0</v>
      </c>
      <c r="H242" s="131">
        <v>5.4</v>
      </c>
      <c r="I242" s="136" t="str">
        <f t="shared" si="47"/>
        <v>P, S, T &amp; D Plant</v>
      </c>
      <c r="J242" s="136">
        <f t="shared" si="48"/>
        <v>0</v>
      </c>
      <c r="K242" s="136">
        <f t="shared" si="49"/>
        <v>0</v>
      </c>
      <c r="L242" s="136">
        <f t="shared" si="50"/>
        <v>0</v>
      </c>
      <c r="M242" s="42">
        <f t="shared" si="51"/>
        <v>0</v>
      </c>
      <c r="N242" s="42" t="s">
        <v>325</v>
      </c>
      <c r="O242" s="42">
        <v>44485.92615564078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9">
        <v>39300</v>
      </c>
      <c r="E243" s="138" t="s">
        <v>198</v>
      </c>
      <c r="G243" s="135">
        <v>0</v>
      </c>
      <c r="H243" s="131">
        <v>5.4</v>
      </c>
      <c r="I243" s="136" t="str">
        <f t="shared" si="47"/>
        <v>P, S, T &amp; D Plant</v>
      </c>
      <c r="J243" s="136">
        <f t="shared" si="48"/>
        <v>0</v>
      </c>
      <c r="K243" s="136">
        <f t="shared" si="49"/>
        <v>0</v>
      </c>
      <c r="L243" s="136">
        <f t="shared" si="50"/>
        <v>0</v>
      </c>
      <c r="M243" s="42">
        <f t="shared" si="51"/>
        <v>0</v>
      </c>
      <c r="N243" s="42" t="s">
        <v>326</v>
      </c>
      <c r="O243" s="42">
        <v>9369.9535159252573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9">
        <v>39400</v>
      </c>
      <c r="E244" s="138" t="s">
        <v>314</v>
      </c>
      <c r="G244" s="135">
        <v>0</v>
      </c>
      <c r="H244" s="131">
        <v>5.4</v>
      </c>
      <c r="I244" s="136" t="str">
        <f t="shared" si="47"/>
        <v>P, S, T &amp; D Plant</v>
      </c>
      <c r="J244" s="136">
        <f t="shared" si="48"/>
        <v>0</v>
      </c>
      <c r="K244" s="136">
        <f t="shared" si="49"/>
        <v>0</v>
      </c>
      <c r="L244" s="136">
        <f t="shared" si="50"/>
        <v>0</v>
      </c>
      <c r="M244" s="42">
        <f t="shared" si="51"/>
        <v>0</v>
      </c>
      <c r="N244" s="42" t="s">
        <v>327</v>
      </c>
      <c r="O244" s="42">
        <v>2532.9031095939067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9">
        <v>39600</v>
      </c>
      <c r="E245" s="138" t="s">
        <v>315</v>
      </c>
      <c r="G245" s="135">
        <v>0</v>
      </c>
      <c r="H245" s="131">
        <v>5.4</v>
      </c>
      <c r="I245" s="136" t="str">
        <f t="shared" si="47"/>
        <v>P, S, T &amp; D Plant</v>
      </c>
      <c r="J245" s="136">
        <f t="shared" si="48"/>
        <v>0</v>
      </c>
      <c r="K245" s="136">
        <f t="shared" si="49"/>
        <v>0</v>
      </c>
      <c r="L245" s="136">
        <f t="shared" si="50"/>
        <v>0</v>
      </c>
      <c r="M245" s="42">
        <f t="shared" si="51"/>
        <v>0</v>
      </c>
      <c r="N245" s="42" t="s">
        <v>330</v>
      </c>
      <c r="O245" s="42">
        <v>6079.9151544968918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9">
        <v>39603</v>
      </c>
      <c r="E246" s="138" t="s">
        <v>316</v>
      </c>
      <c r="G246" s="135">
        <v>0</v>
      </c>
      <c r="H246" s="131">
        <v>5.4</v>
      </c>
      <c r="I246" s="136" t="str">
        <f t="shared" si="47"/>
        <v>P, S, T &amp; D Plant</v>
      </c>
      <c r="J246" s="136">
        <f t="shared" si="48"/>
        <v>0</v>
      </c>
      <c r="K246" s="136">
        <f t="shared" si="49"/>
        <v>0</v>
      </c>
      <c r="L246" s="136">
        <f t="shared" si="50"/>
        <v>0</v>
      </c>
      <c r="M246" s="42">
        <f t="shared" si="51"/>
        <v>0</v>
      </c>
      <c r="N246" s="42" t="s">
        <v>331</v>
      </c>
      <c r="O246" s="42">
        <v>714.95820000439517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7">
        <v>39604</v>
      </c>
      <c r="E247" s="138" t="s">
        <v>317</v>
      </c>
      <c r="G247" s="135">
        <v>0</v>
      </c>
      <c r="H247" s="131">
        <v>5.4</v>
      </c>
      <c r="I247" s="136" t="str">
        <f t="shared" si="47"/>
        <v>P, S, T &amp; D Plant</v>
      </c>
      <c r="J247" s="136">
        <f t="shared" si="48"/>
        <v>0</v>
      </c>
      <c r="K247" s="136">
        <f t="shared" si="49"/>
        <v>0</v>
      </c>
      <c r="L247" s="136">
        <f t="shared" si="50"/>
        <v>0</v>
      </c>
      <c r="M247" s="42">
        <f t="shared" si="51"/>
        <v>0</v>
      </c>
      <c r="N247" s="42" t="s">
        <v>332</v>
      </c>
      <c r="O247" s="42">
        <v>419883.18115259288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7">
        <v>39605</v>
      </c>
      <c r="E248" s="141" t="s">
        <v>318</v>
      </c>
      <c r="G248" s="135">
        <v>0</v>
      </c>
      <c r="H248" s="131">
        <v>5.4</v>
      </c>
      <c r="I248" s="136" t="str">
        <f t="shared" si="47"/>
        <v>P, S, T &amp; D Plant</v>
      </c>
      <c r="J248" s="136">
        <f t="shared" si="48"/>
        <v>0</v>
      </c>
      <c r="K248" s="136">
        <f t="shared" si="49"/>
        <v>0</v>
      </c>
      <c r="L248" s="136">
        <f t="shared" si="50"/>
        <v>0</v>
      </c>
      <c r="M248" s="42">
        <f t="shared" si="51"/>
        <v>0</v>
      </c>
      <c r="N248" s="42" t="s">
        <v>472</v>
      </c>
      <c r="O248" s="42">
        <v>130.22772605774375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7">
        <v>39700</v>
      </c>
      <c r="E249" s="138" t="s">
        <v>319</v>
      </c>
      <c r="G249" s="135">
        <f>+O238+O239</f>
        <v>6731.2127061351939</v>
      </c>
      <c r="H249" s="131">
        <v>5.4</v>
      </c>
      <c r="I249" s="136" t="str">
        <f t="shared" si="47"/>
        <v>P, S, T &amp; D Plant</v>
      </c>
      <c r="J249" s="136">
        <f t="shared" si="48"/>
        <v>4484.5481455429899</v>
      </c>
      <c r="K249" s="136">
        <f t="shared" si="49"/>
        <v>2143.0685993707812</v>
      </c>
      <c r="L249" s="136">
        <f t="shared" si="50"/>
        <v>103.59596122142312</v>
      </c>
      <c r="M249" s="42">
        <f t="shared" si="51"/>
        <v>0</v>
      </c>
      <c r="N249" s="42" t="s">
        <v>473</v>
      </c>
      <c r="O249" s="42">
        <v>220.60724028281021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7">
        <v>39701</v>
      </c>
      <c r="E250" s="138" t="s">
        <v>320</v>
      </c>
      <c r="G250" s="135">
        <v>0</v>
      </c>
      <c r="H250" s="131">
        <v>5.4</v>
      </c>
      <c r="I250" s="136" t="str">
        <f t="shared" si="47"/>
        <v>P, S, T &amp; D Plant</v>
      </c>
      <c r="J250" s="136">
        <f t="shared" si="48"/>
        <v>0</v>
      </c>
      <c r="K250" s="136">
        <f t="shared" si="49"/>
        <v>0</v>
      </c>
      <c r="L250" s="136">
        <f t="shared" si="50"/>
        <v>0</v>
      </c>
      <c r="M250" s="42">
        <f t="shared" si="51"/>
        <v>0</v>
      </c>
      <c r="N250" s="42" t="s">
        <v>474</v>
      </c>
      <c r="O250" s="42">
        <v>65.067594642782154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7">
        <v>39702</v>
      </c>
      <c r="E251" s="138" t="s">
        <v>321</v>
      </c>
      <c r="G251" s="135">
        <v>0</v>
      </c>
      <c r="H251" s="131">
        <v>5.4</v>
      </c>
      <c r="I251" s="136" t="str">
        <f t="shared" si="47"/>
        <v>P, S, T &amp; D Plant</v>
      </c>
      <c r="J251" s="136">
        <f t="shared" si="48"/>
        <v>0</v>
      </c>
      <c r="K251" s="136">
        <f t="shared" si="49"/>
        <v>0</v>
      </c>
      <c r="L251" s="136">
        <f t="shared" si="50"/>
        <v>0</v>
      </c>
      <c r="M251" s="42">
        <f t="shared" si="51"/>
        <v>0</v>
      </c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7">
        <v>39705</v>
      </c>
      <c r="E252" s="138" t="s">
        <v>322</v>
      </c>
      <c r="G252" s="135">
        <v>0</v>
      </c>
      <c r="H252" s="131">
        <v>5.4</v>
      </c>
      <c r="I252" s="136" t="str">
        <f t="shared" si="47"/>
        <v>P, S, T &amp; D Plant</v>
      </c>
      <c r="J252" s="136">
        <f t="shared" si="48"/>
        <v>0</v>
      </c>
      <c r="K252" s="136">
        <f t="shared" si="49"/>
        <v>0</v>
      </c>
      <c r="L252" s="136">
        <f t="shared" si="50"/>
        <v>0</v>
      </c>
      <c r="M252" s="42">
        <f t="shared" si="51"/>
        <v>0</v>
      </c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7">
        <v>39800</v>
      </c>
      <c r="E253" s="138" t="s">
        <v>323</v>
      </c>
      <c r="G253" s="135">
        <f>+O240</f>
        <v>185.96560033117629</v>
      </c>
      <c r="H253" s="131">
        <v>5.4</v>
      </c>
      <c r="I253" s="136" t="str">
        <f t="shared" si="47"/>
        <v>P, S, T &amp; D Plant</v>
      </c>
      <c r="J253" s="136">
        <f t="shared" si="48"/>
        <v>123.89620184485304</v>
      </c>
      <c r="K253" s="136">
        <f t="shared" si="49"/>
        <v>59.207316130365641</v>
      </c>
      <c r="L253" s="136">
        <f t="shared" si="50"/>
        <v>2.8620823559576092</v>
      </c>
      <c r="M253" s="42">
        <f t="shared" si="51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7">
        <v>39900</v>
      </c>
      <c r="E254" s="138" t="s">
        <v>324</v>
      </c>
      <c r="G254" s="135">
        <f>+O241+O248</f>
        <v>4823.9369059248911</v>
      </c>
      <c r="H254" s="131">
        <v>5.4</v>
      </c>
      <c r="I254" s="136" t="str">
        <f t="shared" si="47"/>
        <v>P, S, T &amp; D Plant</v>
      </c>
      <c r="J254" s="136">
        <f t="shared" si="48"/>
        <v>3213.8603027600361</v>
      </c>
      <c r="K254" s="136">
        <f t="shared" si="49"/>
        <v>1535.8343525544565</v>
      </c>
      <c r="L254" s="136">
        <f t="shared" si="50"/>
        <v>74.242250610398372</v>
      </c>
      <c r="M254" s="42">
        <f t="shared" si="51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7">
        <v>39901</v>
      </c>
      <c r="E255" s="138" t="s">
        <v>325</v>
      </c>
      <c r="G255" s="135">
        <f t="shared" ref="G255:G264" si="52">+O242</f>
        <v>44485.92615564078</v>
      </c>
      <c r="H255" s="131">
        <v>5.4</v>
      </c>
      <c r="I255" s="136" t="str">
        <f t="shared" si="47"/>
        <v>P, S, T &amp; D Plant</v>
      </c>
      <c r="J255" s="136">
        <f t="shared" si="48"/>
        <v>29637.939900815603</v>
      </c>
      <c r="K255" s="136">
        <f t="shared" si="49"/>
        <v>14163.330683516553</v>
      </c>
      <c r="L255" s="136">
        <f t="shared" si="50"/>
        <v>684.65557130862317</v>
      </c>
      <c r="M255" s="42">
        <f t="shared" si="51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7">
        <v>39902</v>
      </c>
      <c r="E256" s="138" t="s">
        <v>326</v>
      </c>
      <c r="G256" s="135">
        <f t="shared" si="52"/>
        <v>9369.9535159252573</v>
      </c>
      <c r="H256" s="131">
        <v>5.4</v>
      </c>
      <c r="I256" s="136" t="str">
        <f t="shared" si="47"/>
        <v>P, S, T &amp; D Plant</v>
      </c>
      <c r="J256" s="136">
        <f t="shared" si="48"/>
        <v>6242.5612587412816</v>
      </c>
      <c r="K256" s="136">
        <f t="shared" si="49"/>
        <v>2983.1850565709874</v>
      </c>
      <c r="L256" s="136">
        <f t="shared" si="50"/>
        <v>144.20720061298778</v>
      </c>
      <c r="M256" s="42">
        <f t="shared" si="51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7">
        <v>39903</v>
      </c>
      <c r="E257" s="138" t="s">
        <v>327</v>
      </c>
      <c r="G257" s="135">
        <f t="shared" si="52"/>
        <v>2532.9031095939067</v>
      </c>
      <c r="H257" s="131">
        <v>5.4</v>
      </c>
      <c r="I257" s="136" t="str">
        <f t="shared" si="47"/>
        <v>P, S, T &amp; D Plant</v>
      </c>
      <c r="J257" s="136">
        <f t="shared" si="48"/>
        <v>1687.5006687303585</v>
      </c>
      <c r="K257" s="136">
        <f t="shared" si="49"/>
        <v>806.42008452232778</v>
      </c>
      <c r="L257" s="136">
        <f t="shared" si="50"/>
        <v>38.982356341220367</v>
      </c>
      <c r="M257" s="42">
        <f t="shared" si="51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7">
        <v>39904</v>
      </c>
      <c r="E258" s="138" t="s">
        <v>328</v>
      </c>
      <c r="G258" s="135">
        <v>0</v>
      </c>
      <c r="H258" s="131">
        <v>5.4</v>
      </c>
      <c r="I258" s="136" t="str">
        <f t="shared" si="47"/>
        <v>P, S, T &amp; D Plant</v>
      </c>
      <c r="J258" s="136">
        <f t="shared" si="48"/>
        <v>0</v>
      </c>
      <c r="K258" s="136">
        <f t="shared" si="49"/>
        <v>0</v>
      </c>
      <c r="L258" s="136">
        <f t="shared" si="50"/>
        <v>0</v>
      </c>
      <c r="M258" s="42">
        <f t="shared" ref="M258" si="53">SUM(J258:L258)-G258</f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7">
        <v>39905</v>
      </c>
      <c r="E259" s="138" t="s">
        <v>329</v>
      </c>
      <c r="G259" s="135">
        <v>0</v>
      </c>
      <c r="H259" s="131">
        <v>5.4</v>
      </c>
      <c r="I259" s="136" t="str">
        <f t="shared" si="47"/>
        <v>P, S, T &amp; D Plant</v>
      </c>
      <c r="J259" s="136">
        <f t="shared" si="48"/>
        <v>0</v>
      </c>
      <c r="K259" s="136">
        <f t="shared" si="49"/>
        <v>0</v>
      </c>
      <c r="L259" s="136">
        <f t="shared" si="50"/>
        <v>0</v>
      </c>
      <c r="M259" s="42">
        <f t="shared" si="51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7">
        <v>39906</v>
      </c>
      <c r="E260" s="138" t="s">
        <v>330</v>
      </c>
      <c r="G260" s="135">
        <f>+O245+O249</f>
        <v>6300.5223947797022</v>
      </c>
      <c r="H260" s="131">
        <v>5.4</v>
      </c>
      <c r="I260" s="136" t="str">
        <f t="shared" si="47"/>
        <v>P, S, T &amp; D Plant</v>
      </c>
      <c r="J260" s="136">
        <f t="shared" si="48"/>
        <v>4197.6085521273526</v>
      </c>
      <c r="K260" s="136">
        <f t="shared" si="49"/>
        <v>2005.9463715324143</v>
      </c>
      <c r="L260" s="136">
        <f t="shared" si="50"/>
        <v>96.967471119935297</v>
      </c>
      <c r="M260" s="42">
        <f t="shared" si="51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7">
        <v>39907</v>
      </c>
      <c r="E261" s="138" t="s">
        <v>331</v>
      </c>
      <c r="G261" s="135">
        <f>+O246+O250</f>
        <v>780.02579464717735</v>
      </c>
      <c r="H261" s="131">
        <v>5.4</v>
      </c>
      <c r="I261" s="136" t="str">
        <f t="shared" si="47"/>
        <v>P, S, T &amp; D Plant</v>
      </c>
      <c r="J261" s="136">
        <f t="shared" si="48"/>
        <v>519.67801101759426</v>
      </c>
      <c r="K261" s="136">
        <f t="shared" si="49"/>
        <v>248.3428856265343</v>
      </c>
      <c r="L261" s="136">
        <f t="shared" si="50"/>
        <v>12.004898003048746</v>
      </c>
      <c r="M261" s="42">
        <f t="shared" si="51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7">
        <v>39908</v>
      </c>
      <c r="E262" s="138" t="s">
        <v>332</v>
      </c>
      <c r="G262" s="135">
        <f>+O247</f>
        <v>419883.18115259288</v>
      </c>
      <c r="H262" s="131">
        <v>5.4</v>
      </c>
      <c r="I262" s="136" t="str">
        <f t="shared" si="47"/>
        <v>P, S, T &amp; D Plant</v>
      </c>
      <c r="J262" s="136">
        <f t="shared" si="48"/>
        <v>279739.53930564329</v>
      </c>
      <c r="K262" s="136">
        <f t="shared" si="49"/>
        <v>133681.47764991492</v>
      </c>
      <c r="L262" s="136">
        <f t="shared" si="50"/>
        <v>6462.1641970346827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7">
        <v>39909</v>
      </c>
      <c r="E263" s="138" t="s">
        <v>333</v>
      </c>
      <c r="G263" s="135">
        <v>0</v>
      </c>
      <c r="H263" s="131">
        <v>5.4</v>
      </c>
      <c r="I263" s="136" t="str">
        <f t="shared" si="47"/>
        <v>P, S, T &amp; D Plant</v>
      </c>
      <c r="J263" s="136">
        <f t="shared" si="48"/>
        <v>0</v>
      </c>
      <c r="K263" s="136">
        <f t="shared" si="49"/>
        <v>0</v>
      </c>
      <c r="L263" s="136">
        <f t="shared" si="50"/>
        <v>0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7">
        <v>39924</v>
      </c>
      <c r="E264" s="138" t="s">
        <v>334</v>
      </c>
      <c r="G264" s="135">
        <f t="shared" si="52"/>
        <v>0</v>
      </c>
      <c r="H264" s="131">
        <v>5.4</v>
      </c>
      <c r="I264" s="136" t="str">
        <f t="shared" si="47"/>
        <v>P, S, T &amp; D Plant</v>
      </c>
      <c r="J264" s="136">
        <f t="shared" si="48"/>
        <v>0</v>
      </c>
      <c r="K264" s="136">
        <f t="shared" si="49"/>
        <v>0</v>
      </c>
      <c r="L264" s="136">
        <f t="shared" si="50"/>
        <v>0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47"/>
      <c r="E265" s="138"/>
      <c r="G265" s="140"/>
      <c r="H265" s="131"/>
      <c r="I265" s="136"/>
      <c r="J265" s="136"/>
      <c r="K265" s="136"/>
      <c r="L265" s="136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44"/>
      <c r="D266" s="44"/>
      <c r="E266" s="138"/>
      <c r="G266" s="42"/>
      <c r="H266" s="131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5"/>
        <v>256</v>
      </c>
      <c r="B267" s="44"/>
      <c r="C267" s="44"/>
      <c r="D267" s="44" t="s">
        <v>159</v>
      </c>
      <c r="E267" s="44"/>
      <c r="G267" s="42">
        <f>SUM(G231:G265)</f>
        <v>533485.11788475269</v>
      </c>
      <c r="H267" s="131"/>
      <c r="I267" s="136"/>
      <c r="J267" s="42">
        <f>SUM(J231:J265)</f>
        <v>355424.76527361118</v>
      </c>
      <c r="K267" s="42">
        <f>SUM(K231:K265)</f>
        <v>169849.8107671403</v>
      </c>
      <c r="L267" s="42">
        <f>SUM(L231:L265)</f>
        <v>8210.5418440011417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5"/>
        <v>257</v>
      </c>
      <c r="B268" s="44"/>
      <c r="C268" s="44"/>
      <c r="D268" s="44"/>
      <c r="E268" s="44"/>
      <c r="G268" s="42"/>
      <c r="H268" s="131"/>
      <c r="I268" s="136"/>
      <c r="J268" s="136"/>
      <c r="K268" s="136"/>
      <c r="L268" s="136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19444465.926407062</v>
      </c>
      <c r="H269" s="131"/>
      <c r="I269" s="42"/>
      <c r="J269" s="42">
        <f>J133+J143+J183+J225+J267</f>
        <v>14582495.033614883</v>
      </c>
      <c r="K269" s="42">
        <f>K133+K143+K183+K225+K267</f>
        <v>4677303.703763607</v>
      </c>
      <c r="L269" s="42">
        <f>L133+L143+L183+L225+L267</f>
        <v>184667.1890285706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3" spans="8:8">
      <c r="H273" s="131">
        <f>COUNTIFS(G7:G269,"&gt;0",H7:H269,"&lt;99")</f>
        <v>91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PHR-2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233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452</v>
      </c>
      <c r="F15" s="2">
        <v>735894.71152522985</v>
      </c>
      <c r="G15" s="21">
        <v>9.1</v>
      </c>
      <c r="H15" s="11" t="str">
        <f>VLOOKUP($G15,class,3)</f>
        <v>Allocated O&amp;M Expenses</v>
      </c>
      <c r="I15" s="11">
        <f>$F15*VLOOKUP($G15,class,6)</f>
        <v>133408.53186093675</v>
      </c>
      <c r="J15" s="11">
        <f>$F15*VLOOKUP($G15,class,7)</f>
        <v>43850.359849689296</v>
      </c>
      <c r="K15" s="11">
        <f>$F15*VLOOKUP($G15,class,8)</f>
        <v>558635.81981460378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453</v>
      </c>
      <c r="F16" s="2">
        <v>4983359.9411149751</v>
      </c>
      <c r="G16" s="21">
        <v>5.4</v>
      </c>
      <c r="H16" s="11" t="str">
        <f>VLOOKUP($G16,class,3)</f>
        <v>P, S, T &amp; D Plant</v>
      </c>
      <c r="I16" s="11">
        <f>$F16*VLOOKUP($G16,class,6)</f>
        <v>3320073.0029124012</v>
      </c>
      <c r="J16" s="11">
        <f>$F16*VLOOKUP($G16,class,7)</f>
        <v>1586591.1055569057</v>
      </c>
      <c r="K16" s="11">
        <f>$F16*VLOOKUP($G16,class,8)</f>
        <v>76695.832645668226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454</v>
      </c>
      <c r="F17" s="2">
        <v>63869.85</v>
      </c>
      <c r="G17" s="21">
        <v>9.1</v>
      </c>
      <c r="H17" s="11" t="str">
        <f>VLOOKUP($G17,class,3)</f>
        <v>Allocated O&amp;M Expenses</v>
      </c>
      <c r="I17" s="11">
        <f>$F17*VLOOKUP($G17,class,6)</f>
        <v>11578.807110894857</v>
      </c>
      <c r="J17" s="11">
        <f>$F17*VLOOKUP($G17,class,7)</f>
        <v>3805.8649725051819</v>
      </c>
      <c r="K17" s="11">
        <f>$F17*VLOOKUP($G17,class,8)</f>
        <v>48485.177916599954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455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234</v>
      </c>
      <c r="E19" s="1"/>
      <c r="F19" s="2">
        <f>SUM(F15:F18)</f>
        <v>5783124.5026402045</v>
      </c>
      <c r="G19" s="21"/>
      <c r="H19" s="1"/>
      <c r="I19" s="2">
        <f>SUM(I15:I18)</f>
        <v>3465060.3418842331</v>
      </c>
      <c r="J19" s="2">
        <f>SUM(J15:J18)</f>
        <v>1634247.3303791003</v>
      </c>
      <c r="K19" s="2">
        <f>SUM(K15:K18)</f>
        <v>683816.83037687186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232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238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237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5" t="s">
        <v>456</v>
      </c>
      <c r="F24" s="2">
        <v>317095.65005307103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317095.65005307103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236</v>
      </c>
      <c r="E25" s="1"/>
      <c r="F25" s="2">
        <f>SUM(F22:F24)</f>
        <v>317095.65005307103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317095.65005307103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235</v>
      </c>
      <c r="D27" s="1"/>
      <c r="F27" s="2">
        <f>+F19+F25</f>
        <v>6100220.1526932754</v>
      </c>
      <c r="G27" s="21"/>
      <c r="H27" s="11"/>
      <c r="I27" s="2">
        <f>+I19+I25</f>
        <v>3465060.3418842331</v>
      </c>
      <c r="J27" s="2">
        <f>+J19+J25</f>
        <v>1634247.3303791003</v>
      </c>
      <c r="K27" s="2">
        <f>+K19+K25</f>
        <v>1000912.480429943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8" t="s">
        <v>457</v>
      </c>
      <c r="F30" s="2">
        <v>7757733.972199155</v>
      </c>
      <c r="G30" s="21">
        <v>13</v>
      </c>
      <c r="H30" s="11" t="str">
        <f>VLOOKUP($G30,class,3)</f>
        <v>Rate Base</v>
      </c>
      <c r="I30" s="11">
        <f>$F30*VLOOKUP($G30,class,6)</f>
        <v>4948372.4429621622</v>
      </c>
      <c r="J30" s="11">
        <f>$F30*VLOOKUP($G30,class,7)</f>
        <v>2450258.3325397689</v>
      </c>
      <c r="K30" s="11">
        <f>$F30*VLOOKUP($G30,class,8)</f>
        <v>359103.19669722341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1">
        <f>COUNTIFS(F12:F30,"&gt;0",G12:G30,"&lt;99")</f>
        <v>5</v>
      </c>
      <c r="H33" s="1"/>
      <c r="I33" s="30">
        <f>I27/$F27</f>
        <v>0.56802217873307292</v>
      </c>
      <c r="J33" s="30">
        <f>J27/$F27</f>
        <v>0.26789972975935511</v>
      </c>
      <c r="K33" s="30">
        <f>K27/$F27</f>
        <v>0.16407809150757213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PHR-2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166804655.47242033</v>
      </c>
      <c r="G12" s="21"/>
      <c r="H12" s="21"/>
      <c r="I12" s="2">
        <f>I22+I20</f>
        <v>60278866.516565293</v>
      </c>
      <c r="J12" s="2">
        <f>J22+J20</f>
        <v>24058610.744818687</v>
      </c>
      <c r="K12" s="2">
        <f>K22+K20</f>
        <v>82467178.211036369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104852766.001269</v>
      </c>
      <c r="G16" s="21"/>
      <c r="H16" s="21"/>
      <c r="I16" s="2">
        <f>'O and M Class.'!J173</f>
        <v>19008498.572839737</v>
      </c>
      <c r="J16" s="2">
        <f>'O and M Class.'!K173</f>
        <v>6247947.4962679874</v>
      </c>
      <c r="K16" s="2">
        <f>'O and M Class.'!L173</f>
        <v>79596319.932161272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19444465.926407062</v>
      </c>
      <c r="G17" s="21"/>
      <c r="H17" s="21"/>
      <c r="I17" s="2">
        <f>+'DepExp. Class.'!J269</f>
        <v>14582495.033614883</v>
      </c>
      <c r="J17" s="2">
        <f>+'DepExp. Class.'!K269</f>
        <v>4677303.703763607</v>
      </c>
      <c r="K17" s="2">
        <f>+'DepExp. Class.'!L269</f>
        <v>184667.1890285706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6100220.1526932754</v>
      </c>
      <c r="G18" s="21"/>
      <c r="H18" s="21"/>
      <c r="I18" s="2">
        <f>'Taxes Class.'!I27</f>
        <v>3465060.3418842331</v>
      </c>
      <c r="J18" s="2">
        <f>'Taxes Class.'!J27</f>
        <v>1634247.3303791003</v>
      </c>
      <c r="K18" s="2">
        <f>'Taxes Class.'!K27</f>
        <v>1000912.480429943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130397452.08036932</v>
      </c>
      <c r="G20" s="21"/>
      <c r="H20" s="21"/>
      <c r="I20" s="2">
        <f>SUM(I16:I18)</f>
        <v>37056053.948338851</v>
      </c>
      <c r="J20" s="2">
        <f>SUM(J16:J18)</f>
        <v>12559498.530410694</v>
      </c>
      <c r="K20" s="2">
        <f>SUM(K16:K18)</f>
        <v>80781899.601619795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36407203.392051011</v>
      </c>
      <c r="G22" s="21"/>
      <c r="H22" s="1"/>
      <c r="I22" s="2">
        <f>I35+I33</f>
        <v>23222812.568226442</v>
      </c>
      <c r="J22" s="2">
        <f>J35+J33</f>
        <v>11499112.214407992</v>
      </c>
      <c r="K22" s="2">
        <f>K35+K33</f>
        <v>1685278.6094165747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8" t="s">
        <v>457</v>
      </c>
      <c r="D24" s="1"/>
      <c r="E24" s="1"/>
      <c r="F24" s="2">
        <f>+'Taxes Class.'!F30</f>
        <v>7757733.972199155</v>
      </c>
      <c r="G24" s="21"/>
      <c r="H24" s="1"/>
      <c r="I24" s="2">
        <f>+'Taxes Class.'!I30</f>
        <v>4948372.4429621622</v>
      </c>
      <c r="J24" s="2">
        <f>+'Taxes Class.'!J30</f>
        <v>2450258.3325397689</v>
      </c>
      <c r="K24" s="2">
        <f>+'Taxes Class.'!K30</f>
        <v>359103.19669722341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6" t="s">
        <v>418</v>
      </c>
      <c r="E28" s="1"/>
      <c r="F28" s="2">
        <f>(F22-F24)*G28</f>
        <v>1718968.1651911112</v>
      </c>
      <c r="G28" s="112">
        <f>+Summary!F29</f>
        <v>0.06</v>
      </c>
      <c r="H28" s="11"/>
      <c r="I28" s="2">
        <f>((I$35-I$24)/(1-$G$28-$G$29+$G$28*$G$29))*$G$28</f>
        <v>1096466.4075158567</v>
      </c>
      <c r="J28" s="2">
        <f>((J$35-J$24)/(1-$G$28-$G$29+$G$28*$G$29))*$G$28</f>
        <v>542931.2329120934</v>
      </c>
      <c r="K28" s="2">
        <f>((K$35-K$24)/(1-$G$28-$G$29+$G$28*$G$29))*$G$28</f>
        <v>79570.524763161084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6" t="s">
        <v>419</v>
      </c>
      <c r="E29" s="1"/>
      <c r="F29" s="2">
        <f>G29*(F22-F24-F28)</f>
        <v>9425675.4391312599</v>
      </c>
      <c r="G29" s="112">
        <f>+Summary!F30</f>
        <v>0.35</v>
      </c>
      <c r="H29" s="2"/>
      <c r="I29" s="2">
        <f>(((I$35-I$24)/(1-$G$28-$G$29+$G$28*$G$29))-I$28)*$G$29</f>
        <v>6012290.8012119476</v>
      </c>
      <c r="J29" s="2">
        <f>(((J$35-J$24)/(1-$G$28-$G$29+$G$28*$G$29))-J$28)*$G$29</f>
        <v>2977072.9271346452</v>
      </c>
      <c r="K29" s="2">
        <f>(((K$35-K$24)/(1-$G$28-$G$29+$G$28*$G$29))-K$28)*$G$29</f>
        <v>436311.71078466659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11144643.60432237</v>
      </c>
      <c r="G33" s="23"/>
      <c r="H33" s="1"/>
      <c r="I33" s="2">
        <f>I28+I29+I30+I31</f>
        <v>7108757.208727804</v>
      </c>
      <c r="J33" s="2">
        <f>J28+J29+J30+J31</f>
        <v>3520004.1600467386</v>
      </c>
      <c r="K33" s="2">
        <f>K28+K29+K30+K31</f>
        <v>515882.23554782767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25262559.787728641</v>
      </c>
      <c r="G35" s="21"/>
      <c r="H35" s="11"/>
      <c r="I35" s="11">
        <f>I37*I39</f>
        <v>16114055.359498637</v>
      </c>
      <c r="J35" s="11">
        <f>J39*J37</f>
        <v>7979108.054361253</v>
      </c>
      <c r="K35" s="11">
        <f>K39*K37</f>
        <v>1169396.3738687471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335832639.48914087</v>
      </c>
      <c r="G37" s="21"/>
      <c r="H37" s="1"/>
      <c r="I37" s="2">
        <f>'Plt. Class.'!J274+'Plt. Class.'!J276-'Dep. Res. Class'!J270+'Oth. RB Class.'!I44</f>
        <v>214215257.2710892</v>
      </c>
      <c r="J37" s="2">
        <f>'Plt. Class.'!K274+'Plt. Class.'!K276-'Dep. Res. Class'!K270+'Oth. RB Class.'!J44</f>
        <v>106071789.28743586</v>
      </c>
      <c r="K37" s="2">
        <f>'Plt. Class.'!L274+'Plt. Class.'!L276-'Dep. Res. Class'!L270+'Oth. RB Class.'!K44</f>
        <v>15545592.930615727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7.5223658504894986E-2</v>
      </c>
      <c r="G39" s="32"/>
      <c r="H39" s="7"/>
      <c r="I39" s="7">
        <f>F39</f>
        <v>7.5223658504894986E-2</v>
      </c>
      <c r="J39" s="7">
        <f>F39</f>
        <v>7.5223658504894986E-2</v>
      </c>
      <c r="K39" s="7">
        <f>F39</f>
        <v>7.5223658504894986E-2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0.36137400569453448</v>
      </c>
      <c r="J42" s="62">
        <f>+J12/$F12</f>
        <v>0.14423224985346147</v>
      </c>
      <c r="K42" s="62">
        <f>+K12/$F12</f>
        <v>0.49439374445200412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PHR-2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5.77734375" style="130" customWidth="1"/>
    <col min="7" max="7" width="11.44140625" style="145" customWidth="1"/>
    <col min="8" max="8" width="34.77734375" style="130" bestFit="1" customWidth="1"/>
    <col min="9" max="23" width="14.777343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Customer/Demand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9"/>
      <c r="H8" s="44"/>
      <c r="I8" s="44"/>
      <c r="J8" s="42"/>
      <c r="K8" s="132"/>
      <c r="L8" s="132"/>
      <c r="M8" s="132"/>
      <c r="N8" s="45"/>
      <c r="O8" s="45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1" t="s">
        <v>38</v>
      </c>
      <c r="H9" s="149" t="s">
        <v>38</v>
      </c>
      <c r="I9" s="45" t="s">
        <v>1</v>
      </c>
      <c r="J9" s="3" t="s">
        <v>56</v>
      </c>
      <c r="K9" s="3" t="s">
        <v>519</v>
      </c>
      <c r="L9" s="3" t="s">
        <v>519</v>
      </c>
      <c r="M9" s="69" t="s">
        <v>180</v>
      </c>
      <c r="N9" s="69" t="s">
        <v>180</v>
      </c>
      <c r="O9" s="45"/>
      <c r="P9" s="45"/>
      <c r="Q9" s="45"/>
      <c r="R9" s="45"/>
      <c r="S9" s="45"/>
      <c r="T9" s="132"/>
      <c r="U9" s="132"/>
      <c r="V9" s="132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39</v>
      </c>
      <c r="H10" s="149" t="s">
        <v>21</v>
      </c>
      <c r="I10" s="45" t="s">
        <v>2</v>
      </c>
      <c r="J10" s="3" t="s">
        <v>520</v>
      </c>
      <c r="K10" s="69" t="s">
        <v>420</v>
      </c>
      <c r="L10" s="69" t="s">
        <v>518</v>
      </c>
      <c r="M10" s="69" t="s">
        <v>420</v>
      </c>
      <c r="N10" s="69" t="s">
        <v>518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29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43"/>
      <c r="H12" s="136"/>
      <c r="I12" s="42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'Plt. Class.'!J$14</f>
        <v>5549.5245819293359</v>
      </c>
      <c r="J14" s="136">
        <f>$I14*VLOOKUP($G14,alloc,6)</f>
        <v>4407.5178087774229</v>
      </c>
      <c r="K14" s="136">
        <f>$I14*VLOOKUP($G14,alloc,7)</f>
        <v>1089.9583985818886</v>
      </c>
      <c r="L14" s="136">
        <f>$I14*VLOOKUP($G14,alloc,8)</f>
        <v>2.8658544535923967</v>
      </c>
      <c r="M14" s="136">
        <f>$I14*VLOOKUP($G14,alloc,9)</f>
        <v>31.222300842559125</v>
      </c>
      <c r="N14" s="136">
        <f>$I14*VLOOKUP($G14,alloc,10)</f>
        <v>17.960219273871946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'Plt. Class.'!J$15</f>
        <v>79849.676743678792</v>
      </c>
      <c r="J15" s="136">
        <f>$I15*VLOOKUP($G15,alloc,6)</f>
        <v>63417.841848811193</v>
      </c>
      <c r="K15" s="136">
        <f>$I15*VLOOKUP($G15,alloc,7)</f>
        <v>15682.93364700512</v>
      </c>
      <c r="L15" s="136">
        <f>$I15*VLOOKUP($G15,alloc,8)</f>
        <v>41.235523572404446</v>
      </c>
      <c r="M15" s="136">
        <f>$I15*VLOOKUP($G15,alloc,9)</f>
        <v>449.2440014754369</v>
      </c>
      <c r="N15" s="136">
        <f>$I15*VLOOKUP($G15,alloc,10)</f>
        <v>258.42172281462024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'Plt.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136"/>
      <c r="I18" s="42">
        <f>'Plt. Class.'!J$18</f>
        <v>85399.201325608126</v>
      </c>
      <c r="J18" s="42">
        <f t="shared" ref="J18:X18" si="1">SUM(J14:J16)</f>
        <v>67825.359657588619</v>
      </c>
      <c r="K18" s="42">
        <f t="shared" si="1"/>
        <v>16772.89204558701</v>
      </c>
      <c r="L18" s="42">
        <f t="shared" si="1"/>
        <v>44.101378025996844</v>
      </c>
      <c r="M18" s="42">
        <f t="shared" si="1"/>
        <v>480.46630231799605</v>
      </c>
      <c r="N18" s="42">
        <f t="shared" si="1"/>
        <v>276.38194208849217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'Plt. Class.'!J$22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'Plt.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'Plt.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'Plt.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'Plt.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'Plt.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'Plt.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0">VLOOKUP($G34,alloc,3)</f>
        <v>-</v>
      </c>
      <c r="I34" s="42">
        <f>'Plt. Class.'!J$34</f>
        <v>0</v>
      </c>
      <c r="J34" s="136">
        <f t="shared" ref="J34:J50" si="21">$I34*VLOOKUP($G34,alloc,6)</f>
        <v>0</v>
      </c>
      <c r="K34" s="136">
        <f t="shared" ref="K34:K50" si="22">$I34*VLOOKUP($G34,alloc,7)</f>
        <v>0</v>
      </c>
      <c r="L34" s="136">
        <f t="shared" ref="L34:L50" si="23">$I34*VLOOKUP($G34,alloc,8)</f>
        <v>0</v>
      </c>
      <c r="M34" s="136">
        <f t="shared" ref="M34:M50" si="24">$I34*VLOOKUP($G34,alloc,9)</f>
        <v>0</v>
      </c>
      <c r="N34" s="136">
        <f t="shared" ref="N34:N50" si="25">$I34*VLOOKUP($G34,alloc,10)</f>
        <v>0</v>
      </c>
      <c r="O34" s="136">
        <f t="shared" ref="O34:O50" si="26">$I34*VLOOKUP($G34,alloc,11)</f>
        <v>0</v>
      </c>
      <c r="P34" s="136">
        <f t="shared" ref="P34:P50" si="27">$I34*VLOOKUP($G34,alloc,12)</f>
        <v>0</v>
      </c>
      <c r="Q34" s="136">
        <f t="shared" ref="Q34:Q50" si="28">$I34*VLOOKUP($G34,alloc,13)</f>
        <v>0</v>
      </c>
      <c r="R34" s="136">
        <f t="shared" ref="R34:R50" si="29">$I34*VLOOKUP($G34,alloc,14)</f>
        <v>0</v>
      </c>
      <c r="S34" s="136">
        <f t="shared" ref="S34:S50" si="30">$I34*VLOOKUP($G34,alloc,15)</f>
        <v>0</v>
      </c>
      <c r="T34" s="136">
        <f t="shared" ref="T34:T50" si="31">$I34*VLOOKUP($G34,alloc,16)</f>
        <v>0</v>
      </c>
      <c r="U34" s="136">
        <f t="shared" ref="U34:U50" si="32">$I34*VLOOKUP($G34,alloc,17)</f>
        <v>0</v>
      </c>
      <c r="V34" s="136">
        <f t="shared" ref="V34:V50" si="33">$I34*VLOOKUP($G34,alloc,18)</f>
        <v>0</v>
      </c>
      <c r="W34" s="136">
        <f t="shared" ref="W34:W50" si="34">$I34*VLOOKUP($G34,alloc,19)</f>
        <v>0</v>
      </c>
      <c r="X34" s="136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0"/>
        <v>-</v>
      </c>
      <c r="I35" s="42">
        <f>'Plt. Class.'!J$35</f>
        <v>0</v>
      </c>
      <c r="J35" s="136">
        <f t="shared" si="21"/>
        <v>0</v>
      </c>
      <c r="K35" s="136">
        <f t="shared" si="22"/>
        <v>0</v>
      </c>
      <c r="L35" s="136">
        <f t="shared" si="23"/>
        <v>0</v>
      </c>
      <c r="M35" s="136">
        <f t="shared" si="24"/>
        <v>0</v>
      </c>
      <c r="N35" s="136">
        <f t="shared" si="25"/>
        <v>0</v>
      </c>
      <c r="O35" s="136">
        <f t="shared" si="26"/>
        <v>0</v>
      </c>
      <c r="P35" s="136">
        <f t="shared" si="27"/>
        <v>0</v>
      </c>
      <c r="Q35" s="136">
        <f t="shared" si="28"/>
        <v>0</v>
      </c>
      <c r="R35" s="136">
        <f t="shared" si="29"/>
        <v>0</v>
      </c>
      <c r="S35" s="136">
        <f t="shared" si="30"/>
        <v>0</v>
      </c>
      <c r="T35" s="136">
        <f t="shared" si="31"/>
        <v>0</v>
      </c>
      <c r="U35" s="136">
        <f t="shared" si="32"/>
        <v>0</v>
      </c>
      <c r="V35" s="136">
        <f t="shared" si="33"/>
        <v>0</v>
      </c>
      <c r="W35" s="136">
        <f t="shared" si="34"/>
        <v>0</v>
      </c>
      <c r="X35" s="136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0"/>
        <v>-</v>
      </c>
      <c r="I36" s="42">
        <f>'Plt. Class.'!J$36</f>
        <v>0</v>
      </c>
      <c r="J36" s="136">
        <f t="shared" si="21"/>
        <v>0</v>
      </c>
      <c r="K36" s="136">
        <f t="shared" si="22"/>
        <v>0</v>
      </c>
      <c r="L36" s="136">
        <f t="shared" si="23"/>
        <v>0</v>
      </c>
      <c r="M36" s="136">
        <f t="shared" si="24"/>
        <v>0</v>
      </c>
      <c r="N36" s="136">
        <f t="shared" si="25"/>
        <v>0</v>
      </c>
      <c r="O36" s="136">
        <f t="shared" si="26"/>
        <v>0</v>
      </c>
      <c r="P36" s="136">
        <f t="shared" si="27"/>
        <v>0</v>
      </c>
      <c r="Q36" s="136">
        <f t="shared" si="28"/>
        <v>0</v>
      </c>
      <c r="R36" s="136">
        <f t="shared" si="29"/>
        <v>0</v>
      </c>
      <c r="S36" s="136">
        <f t="shared" si="30"/>
        <v>0</v>
      </c>
      <c r="T36" s="136">
        <f t="shared" si="31"/>
        <v>0</v>
      </c>
      <c r="U36" s="136">
        <f t="shared" si="32"/>
        <v>0</v>
      </c>
      <c r="V36" s="136">
        <f t="shared" si="33"/>
        <v>0</v>
      </c>
      <c r="W36" s="136">
        <f t="shared" si="34"/>
        <v>0</v>
      </c>
      <c r="X36" s="136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0"/>
        <v>-</v>
      </c>
      <c r="I37" s="42">
        <f>'Plt. Class.'!J$37</f>
        <v>0</v>
      </c>
      <c r="J37" s="136">
        <f t="shared" si="21"/>
        <v>0</v>
      </c>
      <c r="K37" s="136">
        <f t="shared" si="22"/>
        <v>0</v>
      </c>
      <c r="L37" s="136">
        <f t="shared" si="23"/>
        <v>0</v>
      </c>
      <c r="M37" s="136">
        <f t="shared" si="24"/>
        <v>0</v>
      </c>
      <c r="N37" s="136">
        <f t="shared" si="25"/>
        <v>0</v>
      </c>
      <c r="O37" s="136">
        <f t="shared" si="26"/>
        <v>0</v>
      </c>
      <c r="P37" s="136">
        <f t="shared" si="27"/>
        <v>0</v>
      </c>
      <c r="Q37" s="136">
        <f t="shared" si="28"/>
        <v>0</v>
      </c>
      <c r="R37" s="136">
        <f t="shared" si="29"/>
        <v>0</v>
      </c>
      <c r="S37" s="136">
        <f t="shared" si="30"/>
        <v>0</v>
      </c>
      <c r="T37" s="136">
        <f t="shared" si="31"/>
        <v>0</v>
      </c>
      <c r="U37" s="136">
        <f t="shared" si="32"/>
        <v>0</v>
      </c>
      <c r="V37" s="136">
        <f t="shared" si="33"/>
        <v>0</v>
      </c>
      <c r="W37" s="136">
        <f t="shared" si="34"/>
        <v>0</v>
      </c>
      <c r="X37" s="136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0"/>
        <v>-</v>
      </c>
      <c r="I38" s="42">
        <f>'Plt. Class.'!J$38</f>
        <v>0</v>
      </c>
      <c r="J38" s="136">
        <f t="shared" si="21"/>
        <v>0</v>
      </c>
      <c r="K38" s="136">
        <f t="shared" si="22"/>
        <v>0</v>
      </c>
      <c r="L38" s="136">
        <f t="shared" si="23"/>
        <v>0</v>
      </c>
      <c r="M38" s="136">
        <f t="shared" si="24"/>
        <v>0</v>
      </c>
      <c r="N38" s="136">
        <f t="shared" si="25"/>
        <v>0</v>
      </c>
      <c r="O38" s="136">
        <f t="shared" si="26"/>
        <v>0</v>
      </c>
      <c r="P38" s="136">
        <f t="shared" si="27"/>
        <v>0</v>
      </c>
      <c r="Q38" s="136">
        <f t="shared" si="28"/>
        <v>0</v>
      </c>
      <c r="R38" s="136">
        <f t="shared" si="29"/>
        <v>0</v>
      </c>
      <c r="S38" s="136">
        <f t="shared" si="30"/>
        <v>0</v>
      </c>
      <c r="T38" s="136">
        <f t="shared" si="31"/>
        <v>0</v>
      </c>
      <c r="U38" s="136">
        <f t="shared" si="32"/>
        <v>0</v>
      </c>
      <c r="V38" s="136">
        <f t="shared" si="33"/>
        <v>0</v>
      </c>
      <c r="W38" s="136">
        <f t="shared" si="34"/>
        <v>0</v>
      </c>
      <c r="X38" s="136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0"/>
        <v>-</v>
      </c>
      <c r="I39" s="42">
        <f>'Plt. Class.'!J$39</f>
        <v>0</v>
      </c>
      <c r="J39" s="136">
        <f t="shared" si="21"/>
        <v>0</v>
      </c>
      <c r="K39" s="136">
        <f t="shared" si="22"/>
        <v>0</v>
      </c>
      <c r="L39" s="136">
        <f t="shared" si="23"/>
        <v>0</v>
      </c>
      <c r="M39" s="136">
        <f t="shared" si="24"/>
        <v>0</v>
      </c>
      <c r="N39" s="136">
        <f t="shared" si="25"/>
        <v>0</v>
      </c>
      <c r="O39" s="136">
        <f t="shared" si="26"/>
        <v>0</v>
      </c>
      <c r="P39" s="136">
        <f t="shared" si="27"/>
        <v>0</v>
      </c>
      <c r="Q39" s="136">
        <f t="shared" si="28"/>
        <v>0</v>
      </c>
      <c r="R39" s="136">
        <f t="shared" si="29"/>
        <v>0</v>
      </c>
      <c r="S39" s="136">
        <f t="shared" si="30"/>
        <v>0</v>
      </c>
      <c r="T39" s="136">
        <f t="shared" si="31"/>
        <v>0</v>
      </c>
      <c r="U39" s="136">
        <f t="shared" si="32"/>
        <v>0</v>
      </c>
      <c r="V39" s="136">
        <f t="shared" si="33"/>
        <v>0</v>
      </c>
      <c r="W39" s="136">
        <f t="shared" si="34"/>
        <v>0</v>
      </c>
      <c r="X39" s="136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0"/>
        <v>-</v>
      </c>
      <c r="I40" s="42">
        <f>'Plt. Class.'!J$40</f>
        <v>0</v>
      </c>
      <c r="J40" s="136">
        <f t="shared" si="21"/>
        <v>0</v>
      </c>
      <c r="K40" s="136">
        <f t="shared" si="22"/>
        <v>0</v>
      </c>
      <c r="L40" s="136">
        <f t="shared" si="23"/>
        <v>0</v>
      </c>
      <c r="M40" s="136">
        <f t="shared" si="24"/>
        <v>0</v>
      </c>
      <c r="N40" s="136">
        <f t="shared" si="25"/>
        <v>0</v>
      </c>
      <c r="O40" s="136">
        <f t="shared" si="26"/>
        <v>0</v>
      </c>
      <c r="P40" s="136">
        <f t="shared" si="27"/>
        <v>0</v>
      </c>
      <c r="Q40" s="136">
        <f t="shared" si="28"/>
        <v>0</v>
      </c>
      <c r="R40" s="136">
        <f t="shared" si="29"/>
        <v>0</v>
      </c>
      <c r="S40" s="136">
        <f t="shared" si="30"/>
        <v>0</v>
      </c>
      <c r="T40" s="136">
        <f t="shared" si="31"/>
        <v>0</v>
      </c>
      <c r="U40" s="136">
        <f t="shared" si="32"/>
        <v>0</v>
      </c>
      <c r="V40" s="136">
        <f t="shared" si="33"/>
        <v>0</v>
      </c>
      <c r="W40" s="136">
        <f t="shared" si="34"/>
        <v>0</v>
      </c>
      <c r="X40" s="136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0"/>
        <v>-</v>
      </c>
      <c r="I41" s="42">
        <f>'Plt. Class.'!J$41</f>
        <v>0</v>
      </c>
      <c r="J41" s="136">
        <f t="shared" si="21"/>
        <v>0</v>
      </c>
      <c r="K41" s="136">
        <f t="shared" si="22"/>
        <v>0</v>
      </c>
      <c r="L41" s="136">
        <f t="shared" si="23"/>
        <v>0</v>
      </c>
      <c r="M41" s="136">
        <f t="shared" si="24"/>
        <v>0</v>
      </c>
      <c r="N41" s="136">
        <f t="shared" si="25"/>
        <v>0</v>
      </c>
      <c r="O41" s="136">
        <f t="shared" si="26"/>
        <v>0</v>
      </c>
      <c r="P41" s="136">
        <f t="shared" si="27"/>
        <v>0</v>
      </c>
      <c r="Q41" s="136">
        <f t="shared" si="28"/>
        <v>0</v>
      </c>
      <c r="R41" s="136">
        <f t="shared" si="29"/>
        <v>0</v>
      </c>
      <c r="S41" s="136">
        <f t="shared" si="30"/>
        <v>0</v>
      </c>
      <c r="T41" s="136">
        <f t="shared" si="31"/>
        <v>0</v>
      </c>
      <c r="U41" s="136">
        <f t="shared" si="32"/>
        <v>0</v>
      </c>
      <c r="V41" s="136">
        <f t="shared" si="33"/>
        <v>0</v>
      </c>
      <c r="W41" s="136">
        <f t="shared" si="34"/>
        <v>0</v>
      </c>
      <c r="X41" s="136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0"/>
        <v>-</v>
      </c>
      <c r="I42" s="42">
        <f>'Plt. Class.'!J$42</f>
        <v>0</v>
      </c>
      <c r="J42" s="136">
        <f t="shared" si="21"/>
        <v>0</v>
      </c>
      <c r="K42" s="136">
        <f t="shared" si="22"/>
        <v>0</v>
      </c>
      <c r="L42" s="136">
        <f t="shared" si="23"/>
        <v>0</v>
      </c>
      <c r="M42" s="136">
        <f t="shared" si="24"/>
        <v>0</v>
      </c>
      <c r="N42" s="136">
        <f t="shared" si="25"/>
        <v>0</v>
      </c>
      <c r="O42" s="136">
        <f t="shared" si="26"/>
        <v>0</v>
      </c>
      <c r="P42" s="136">
        <f t="shared" si="27"/>
        <v>0</v>
      </c>
      <c r="Q42" s="136">
        <f t="shared" si="28"/>
        <v>0</v>
      </c>
      <c r="R42" s="136">
        <f t="shared" si="29"/>
        <v>0</v>
      </c>
      <c r="S42" s="136">
        <f t="shared" si="30"/>
        <v>0</v>
      </c>
      <c r="T42" s="136">
        <f t="shared" si="31"/>
        <v>0</v>
      </c>
      <c r="U42" s="136">
        <f t="shared" si="32"/>
        <v>0</v>
      </c>
      <c r="V42" s="136">
        <f t="shared" si="33"/>
        <v>0</v>
      </c>
      <c r="W42" s="136">
        <f t="shared" si="34"/>
        <v>0</v>
      </c>
      <c r="X42" s="136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0"/>
        <v>-</v>
      </c>
      <c r="I43" s="42">
        <f>'Plt. Class.'!J$43</f>
        <v>0</v>
      </c>
      <c r="J43" s="136">
        <f t="shared" si="21"/>
        <v>0</v>
      </c>
      <c r="K43" s="136">
        <f t="shared" si="22"/>
        <v>0</v>
      </c>
      <c r="L43" s="136">
        <f t="shared" si="23"/>
        <v>0</v>
      </c>
      <c r="M43" s="136">
        <f t="shared" si="24"/>
        <v>0</v>
      </c>
      <c r="N43" s="136">
        <f t="shared" si="25"/>
        <v>0</v>
      </c>
      <c r="O43" s="136">
        <f t="shared" si="26"/>
        <v>0</v>
      </c>
      <c r="P43" s="136">
        <f t="shared" si="27"/>
        <v>0</v>
      </c>
      <c r="Q43" s="136">
        <f t="shared" si="28"/>
        <v>0</v>
      </c>
      <c r="R43" s="136">
        <f t="shared" si="29"/>
        <v>0</v>
      </c>
      <c r="S43" s="136">
        <f t="shared" si="30"/>
        <v>0</v>
      </c>
      <c r="T43" s="136">
        <f t="shared" si="31"/>
        <v>0</v>
      </c>
      <c r="U43" s="136">
        <f t="shared" si="32"/>
        <v>0</v>
      </c>
      <c r="V43" s="136">
        <f t="shared" si="33"/>
        <v>0</v>
      </c>
      <c r="W43" s="136">
        <f t="shared" si="34"/>
        <v>0</v>
      </c>
      <c r="X43" s="136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0"/>
        <v>-</v>
      </c>
      <c r="I44" s="42">
        <f>'Plt. Class.'!J$44</f>
        <v>0</v>
      </c>
      <c r="J44" s="136">
        <f t="shared" si="21"/>
        <v>0</v>
      </c>
      <c r="K44" s="136">
        <f t="shared" si="22"/>
        <v>0</v>
      </c>
      <c r="L44" s="136">
        <f t="shared" si="23"/>
        <v>0</v>
      </c>
      <c r="M44" s="136">
        <f t="shared" si="24"/>
        <v>0</v>
      </c>
      <c r="N44" s="136">
        <f t="shared" si="25"/>
        <v>0</v>
      </c>
      <c r="O44" s="136">
        <f t="shared" si="26"/>
        <v>0</v>
      </c>
      <c r="P44" s="136">
        <f t="shared" si="27"/>
        <v>0</v>
      </c>
      <c r="Q44" s="136">
        <f t="shared" si="28"/>
        <v>0</v>
      </c>
      <c r="R44" s="136">
        <f t="shared" si="29"/>
        <v>0</v>
      </c>
      <c r="S44" s="136">
        <f t="shared" si="30"/>
        <v>0</v>
      </c>
      <c r="T44" s="136">
        <f t="shared" si="31"/>
        <v>0</v>
      </c>
      <c r="U44" s="136">
        <f t="shared" si="32"/>
        <v>0</v>
      </c>
      <c r="V44" s="136">
        <f t="shared" si="33"/>
        <v>0</v>
      </c>
      <c r="W44" s="136">
        <f t="shared" si="34"/>
        <v>0</v>
      </c>
      <c r="X44" s="136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0"/>
        <v>-</v>
      </c>
      <c r="I45" s="42">
        <f>'Plt. Class.'!J$45</f>
        <v>0</v>
      </c>
      <c r="J45" s="136">
        <f t="shared" si="21"/>
        <v>0</v>
      </c>
      <c r="K45" s="136">
        <f t="shared" si="22"/>
        <v>0</v>
      </c>
      <c r="L45" s="136">
        <f t="shared" si="23"/>
        <v>0</v>
      </c>
      <c r="M45" s="136">
        <f t="shared" si="24"/>
        <v>0</v>
      </c>
      <c r="N45" s="136">
        <f t="shared" si="25"/>
        <v>0</v>
      </c>
      <c r="O45" s="136">
        <f t="shared" si="26"/>
        <v>0</v>
      </c>
      <c r="P45" s="136">
        <f t="shared" si="27"/>
        <v>0</v>
      </c>
      <c r="Q45" s="136">
        <f t="shared" si="28"/>
        <v>0</v>
      </c>
      <c r="R45" s="136">
        <f t="shared" si="29"/>
        <v>0</v>
      </c>
      <c r="S45" s="136">
        <f t="shared" si="30"/>
        <v>0</v>
      </c>
      <c r="T45" s="136">
        <f t="shared" si="31"/>
        <v>0</v>
      </c>
      <c r="U45" s="136">
        <f t="shared" si="32"/>
        <v>0</v>
      </c>
      <c r="V45" s="136">
        <f t="shared" si="33"/>
        <v>0</v>
      </c>
      <c r="W45" s="136">
        <f t="shared" si="34"/>
        <v>0</v>
      </c>
      <c r="X45" s="136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0"/>
        <v>-</v>
      </c>
      <c r="I46" s="42">
        <f>'Plt. Class.'!J$46</f>
        <v>0</v>
      </c>
      <c r="J46" s="136">
        <f t="shared" si="21"/>
        <v>0</v>
      </c>
      <c r="K46" s="136">
        <f t="shared" si="22"/>
        <v>0</v>
      </c>
      <c r="L46" s="136">
        <f t="shared" si="23"/>
        <v>0</v>
      </c>
      <c r="M46" s="136">
        <f t="shared" si="24"/>
        <v>0</v>
      </c>
      <c r="N46" s="136">
        <f t="shared" si="25"/>
        <v>0</v>
      </c>
      <c r="O46" s="136">
        <f t="shared" si="26"/>
        <v>0</v>
      </c>
      <c r="P46" s="136">
        <f t="shared" si="27"/>
        <v>0</v>
      </c>
      <c r="Q46" s="136">
        <f t="shared" si="28"/>
        <v>0</v>
      </c>
      <c r="R46" s="136">
        <f t="shared" si="29"/>
        <v>0</v>
      </c>
      <c r="S46" s="136">
        <f t="shared" si="30"/>
        <v>0</v>
      </c>
      <c r="T46" s="136">
        <f t="shared" si="31"/>
        <v>0</v>
      </c>
      <c r="U46" s="136">
        <f t="shared" si="32"/>
        <v>0</v>
      </c>
      <c r="V46" s="136">
        <f t="shared" si="33"/>
        <v>0</v>
      </c>
      <c r="W46" s="136">
        <f t="shared" si="34"/>
        <v>0</v>
      </c>
      <c r="X46" s="136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0"/>
        <v>-</v>
      </c>
      <c r="I47" s="42">
        <f>'Plt. Class.'!J$47</f>
        <v>0</v>
      </c>
      <c r="J47" s="136">
        <f t="shared" si="21"/>
        <v>0</v>
      </c>
      <c r="K47" s="136">
        <f t="shared" si="22"/>
        <v>0</v>
      </c>
      <c r="L47" s="136">
        <f t="shared" si="23"/>
        <v>0</v>
      </c>
      <c r="M47" s="136">
        <f t="shared" si="24"/>
        <v>0</v>
      </c>
      <c r="N47" s="136">
        <f t="shared" si="25"/>
        <v>0</v>
      </c>
      <c r="O47" s="136">
        <f t="shared" si="26"/>
        <v>0</v>
      </c>
      <c r="P47" s="136">
        <f t="shared" si="27"/>
        <v>0</v>
      </c>
      <c r="Q47" s="136">
        <f t="shared" si="28"/>
        <v>0</v>
      </c>
      <c r="R47" s="136">
        <f t="shared" si="29"/>
        <v>0</v>
      </c>
      <c r="S47" s="136">
        <f t="shared" si="30"/>
        <v>0</v>
      </c>
      <c r="T47" s="136">
        <f t="shared" si="31"/>
        <v>0</v>
      </c>
      <c r="U47" s="136">
        <f t="shared" si="32"/>
        <v>0</v>
      </c>
      <c r="V47" s="136">
        <f t="shared" si="33"/>
        <v>0</v>
      </c>
      <c r="W47" s="136">
        <f t="shared" si="34"/>
        <v>0</v>
      </c>
      <c r="X47" s="136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0"/>
        <v>-</v>
      </c>
      <c r="I48" s="42">
        <f>'Plt. Class.'!J$48</f>
        <v>0</v>
      </c>
      <c r="J48" s="136">
        <f t="shared" si="21"/>
        <v>0</v>
      </c>
      <c r="K48" s="136">
        <f t="shared" si="22"/>
        <v>0</v>
      </c>
      <c r="L48" s="136">
        <f t="shared" si="23"/>
        <v>0</v>
      </c>
      <c r="M48" s="136">
        <f t="shared" si="24"/>
        <v>0</v>
      </c>
      <c r="N48" s="136">
        <f t="shared" si="25"/>
        <v>0</v>
      </c>
      <c r="O48" s="136">
        <f t="shared" si="26"/>
        <v>0</v>
      </c>
      <c r="P48" s="136">
        <f t="shared" si="27"/>
        <v>0</v>
      </c>
      <c r="Q48" s="136">
        <f t="shared" si="28"/>
        <v>0</v>
      </c>
      <c r="R48" s="136">
        <f t="shared" si="29"/>
        <v>0</v>
      </c>
      <c r="S48" s="136">
        <f t="shared" si="30"/>
        <v>0</v>
      </c>
      <c r="T48" s="136">
        <f t="shared" si="31"/>
        <v>0</v>
      </c>
      <c r="U48" s="136">
        <f t="shared" si="32"/>
        <v>0</v>
      </c>
      <c r="V48" s="136">
        <f t="shared" si="33"/>
        <v>0</v>
      </c>
      <c r="W48" s="136">
        <f t="shared" si="34"/>
        <v>0</v>
      </c>
      <c r="X48" s="136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0"/>
        <v>-</v>
      </c>
      <c r="I49" s="42">
        <f>'Plt. Class.'!J$49</f>
        <v>0</v>
      </c>
      <c r="J49" s="136">
        <f t="shared" si="21"/>
        <v>0</v>
      </c>
      <c r="K49" s="136">
        <f t="shared" si="22"/>
        <v>0</v>
      </c>
      <c r="L49" s="136">
        <f t="shared" si="23"/>
        <v>0</v>
      </c>
      <c r="M49" s="136">
        <f t="shared" si="24"/>
        <v>0</v>
      </c>
      <c r="N49" s="136">
        <f t="shared" si="25"/>
        <v>0</v>
      </c>
      <c r="O49" s="136">
        <f t="shared" si="26"/>
        <v>0</v>
      </c>
      <c r="P49" s="136">
        <f t="shared" si="27"/>
        <v>0</v>
      </c>
      <c r="Q49" s="136">
        <f t="shared" si="28"/>
        <v>0</v>
      </c>
      <c r="R49" s="136">
        <f t="shared" si="29"/>
        <v>0</v>
      </c>
      <c r="S49" s="136">
        <f t="shared" si="30"/>
        <v>0</v>
      </c>
      <c r="T49" s="136">
        <f t="shared" si="31"/>
        <v>0</v>
      </c>
      <c r="U49" s="136">
        <f t="shared" si="32"/>
        <v>0</v>
      </c>
      <c r="V49" s="136">
        <f t="shared" si="33"/>
        <v>0</v>
      </c>
      <c r="W49" s="136">
        <f t="shared" si="34"/>
        <v>0</v>
      </c>
      <c r="X49" s="136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0"/>
        <v>-</v>
      </c>
      <c r="I50" s="42">
        <f>'Plt. Class.'!J$50</f>
        <v>0</v>
      </c>
      <c r="J50" s="136">
        <f t="shared" si="21"/>
        <v>0</v>
      </c>
      <c r="K50" s="136">
        <f t="shared" si="22"/>
        <v>0</v>
      </c>
      <c r="L50" s="136">
        <f t="shared" si="23"/>
        <v>0</v>
      </c>
      <c r="M50" s="136">
        <f t="shared" si="24"/>
        <v>0</v>
      </c>
      <c r="N50" s="136">
        <f t="shared" si="25"/>
        <v>0</v>
      </c>
      <c r="O50" s="136">
        <f t="shared" si="26"/>
        <v>0</v>
      </c>
      <c r="P50" s="136">
        <f t="shared" si="27"/>
        <v>0</v>
      </c>
      <c r="Q50" s="136">
        <f t="shared" si="28"/>
        <v>0</v>
      </c>
      <c r="R50" s="136">
        <f t="shared" si="29"/>
        <v>0</v>
      </c>
      <c r="S50" s="136">
        <f t="shared" si="30"/>
        <v>0</v>
      </c>
      <c r="T50" s="136">
        <f t="shared" si="31"/>
        <v>0</v>
      </c>
      <c r="U50" s="136">
        <f t="shared" si="32"/>
        <v>0</v>
      </c>
      <c r="V50" s="136">
        <f t="shared" si="33"/>
        <v>0</v>
      </c>
      <c r="W50" s="136">
        <f t="shared" si="34"/>
        <v>0</v>
      </c>
      <c r="X50" s="136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8">VLOOKUP($G56,alloc,3)</f>
        <v>-</v>
      </c>
      <c r="I56" s="42">
        <f>'Plt. Class.'!J$56</f>
        <v>0</v>
      </c>
      <c r="J56" s="136">
        <f t="shared" ref="J56:J63" si="39">$I56*VLOOKUP($G56,alloc,6)</f>
        <v>0</v>
      </c>
      <c r="K56" s="136">
        <f t="shared" ref="K56:K63" si="40">$I56*VLOOKUP($G56,alloc,7)</f>
        <v>0</v>
      </c>
      <c r="L56" s="136">
        <f t="shared" ref="L56:L63" si="41">$I56*VLOOKUP($G56,alloc,8)</f>
        <v>0</v>
      </c>
      <c r="M56" s="136">
        <f t="shared" ref="M56:M63" si="42">$I56*VLOOKUP($G56,alloc,9)</f>
        <v>0</v>
      </c>
      <c r="N56" s="136">
        <f t="shared" ref="N56:N63" si="43">$I56*VLOOKUP($G56,alloc,10)</f>
        <v>0</v>
      </c>
      <c r="O56" s="136">
        <f t="shared" ref="O56:O63" si="44">$I56*VLOOKUP($G56,alloc,11)</f>
        <v>0</v>
      </c>
      <c r="P56" s="136">
        <f t="shared" ref="P56:P63" si="45">$I56*VLOOKUP($G56,alloc,12)</f>
        <v>0</v>
      </c>
      <c r="Q56" s="136">
        <f t="shared" ref="Q56:Q63" si="46">$I56*VLOOKUP($G56,alloc,13)</f>
        <v>0</v>
      </c>
      <c r="R56" s="136">
        <f t="shared" ref="R56:R63" si="47">$I56*VLOOKUP($G56,alloc,14)</f>
        <v>0</v>
      </c>
      <c r="S56" s="136">
        <f t="shared" ref="S56:S63" si="48">$I56*VLOOKUP($G56,alloc,15)</f>
        <v>0</v>
      </c>
      <c r="T56" s="136">
        <f t="shared" ref="T56:T63" si="49">$I56*VLOOKUP($G56,alloc,16)</f>
        <v>0</v>
      </c>
      <c r="U56" s="136">
        <f t="shared" ref="U56:U63" si="50">$I56*VLOOKUP($G56,alloc,17)</f>
        <v>0</v>
      </c>
      <c r="V56" s="136">
        <f t="shared" ref="V56:V63" si="51">$I56*VLOOKUP($G56,alloc,18)</f>
        <v>0</v>
      </c>
      <c r="W56" s="136">
        <f t="shared" ref="W56:W63" si="52">$I56*VLOOKUP($G56,alloc,19)</f>
        <v>0</v>
      </c>
      <c r="X56" s="136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8"/>
        <v>-</v>
      </c>
      <c r="I57" s="42">
        <f>'Plt. Class.'!J$57</f>
        <v>0</v>
      </c>
      <c r="J57" s="136">
        <f t="shared" si="39"/>
        <v>0</v>
      </c>
      <c r="K57" s="136">
        <f t="shared" si="40"/>
        <v>0</v>
      </c>
      <c r="L57" s="136">
        <f t="shared" si="41"/>
        <v>0</v>
      </c>
      <c r="M57" s="136">
        <f t="shared" si="42"/>
        <v>0</v>
      </c>
      <c r="N57" s="136">
        <f t="shared" si="43"/>
        <v>0</v>
      </c>
      <c r="O57" s="136">
        <f t="shared" si="44"/>
        <v>0</v>
      </c>
      <c r="P57" s="136">
        <f t="shared" si="45"/>
        <v>0</v>
      </c>
      <c r="Q57" s="136">
        <f t="shared" si="46"/>
        <v>0</v>
      </c>
      <c r="R57" s="136">
        <f t="shared" si="47"/>
        <v>0</v>
      </c>
      <c r="S57" s="136">
        <f t="shared" si="48"/>
        <v>0</v>
      </c>
      <c r="T57" s="136">
        <f t="shared" si="49"/>
        <v>0</v>
      </c>
      <c r="U57" s="136">
        <f t="shared" si="50"/>
        <v>0</v>
      </c>
      <c r="V57" s="136">
        <f t="shared" si="51"/>
        <v>0</v>
      </c>
      <c r="W57" s="136">
        <f t="shared" si="52"/>
        <v>0</v>
      </c>
      <c r="X57" s="136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8"/>
        <v>-</v>
      </c>
      <c r="I58" s="42">
        <f>'Plt. Class.'!J$58</f>
        <v>0</v>
      </c>
      <c r="J58" s="136">
        <f t="shared" si="39"/>
        <v>0</v>
      </c>
      <c r="K58" s="136">
        <f t="shared" si="40"/>
        <v>0</v>
      </c>
      <c r="L58" s="136">
        <f t="shared" si="41"/>
        <v>0</v>
      </c>
      <c r="M58" s="136">
        <f t="shared" si="42"/>
        <v>0</v>
      </c>
      <c r="N58" s="136">
        <f t="shared" si="43"/>
        <v>0</v>
      </c>
      <c r="O58" s="136">
        <f t="shared" si="44"/>
        <v>0</v>
      </c>
      <c r="P58" s="136">
        <f t="shared" si="45"/>
        <v>0</v>
      </c>
      <c r="Q58" s="136">
        <f t="shared" si="46"/>
        <v>0</v>
      </c>
      <c r="R58" s="136">
        <f t="shared" si="47"/>
        <v>0</v>
      </c>
      <c r="S58" s="136">
        <f t="shared" si="48"/>
        <v>0</v>
      </c>
      <c r="T58" s="136">
        <f t="shared" si="49"/>
        <v>0</v>
      </c>
      <c r="U58" s="136">
        <f t="shared" si="50"/>
        <v>0</v>
      </c>
      <c r="V58" s="136">
        <f t="shared" si="51"/>
        <v>0</v>
      </c>
      <c r="W58" s="136">
        <f t="shared" si="52"/>
        <v>0</v>
      </c>
      <c r="X58" s="136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8"/>
        <v>-</v>
      </c>
      <c r="I59" s="42">
        <f>'Plt. Class.'!J$59</f>
        <v>0</v>
      </c>
      <c r="J59" s="136">
        <f t="shared" si="39"/>
        <v>0</v>
      </c>
      <c r="K59" s="136">
        <f t="shared" si="40"/>
        <v>0</v>
      </c>
      <c r="L59" s="136">
        <f t="shared" si="41"/>
        <v>0</v>
      </c>
      <c r="M59" s="136">
        <f t="shared" si="42"/>
        <v>0</v>
      </c>
      <c r="N59" s="136">
        <f t="shared" si="43"/>
        <v>0</v>
      </c>
      <c r="O59" s="136">
        <f t="shared" si="44"/>
        <v>0</v>
      </c>
      <c r="P59" s="136">
        <f t="shared" si="45"/>
        <v>0</v>
      </c>
      <c r="Q59" s="136">
        <f t="shared" si="46"/>
        <v>0</v>
      </c>
      <c r="R59" s="136">
        <f t="shared" si="47"/>
        <v>0</v>
      </c>
      <c r="S59" s="136">
        <f t="shared" si="48"/>
        <v>0</v>
      </c>
      <c r="T59" s="136">
        <f t="shared" si="49"/>
        <v>0</v>
      </c>
      <c r="U59" s="136">
        <f t="shared" si="50"/>
        <v>0</v>
      </c>
      <c r="V59" s="136">
        <f t="shared" si="51"/>
        <v>0</v>
      </c>
      <c r="W59" s="136">
        <f t="shared" si="52"/>
        <v>0</v>
      </c>
      <c r="X59" s="136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8"/>
        <v>-</v>
      </c>
      <c r="I60" s="42">
        <f>'Plt. Class.'!J$60</f>
        <v>0</v>
      </c>
      <c r="J60" s="136">
        <f t="shared" si="39"/>
        <v>0</v>
      </c>
      <c r="K60" s="136">
        <f t="shared" si="40"/>
        <v>0</v>
      </c>
      <c r="L60" s="136">
        <f t="shared" si="41"/>
        <v>0</v>
      </c>
      <c r="M60" s="136">
        <f t="shared" si="42"/>
        <v>0</v>
      </c>
      <c r="N60" s="136">
        <f t="shared" si="43"/>
        <v>0</v>
      </c>
      <c r="O60" s="136">
        <f t="shared" si="44"/>
        <v>0</v>
      </c>
      <c r="P60" s="136">
        <f t="shared" si="45"/>
        <v>0</v>
      </c>
      <c r="Q60" s="136">
        <f t="shared" si="46"/>
        <v>0</v>
      </c>
      <c r="R60" s="136">
        <f t="shared" si="47"/>
        <v>0</v>
      </c>
      <c r="S60" s="136">
        <f t="shared" si="48"/>
        <v>0</v>
      </c>
      <c r="T60" s="136">
        <f t="shared" si="49"/>
        <v>0</v>
      </c>
      <c r="U60" s="136">
        <f t="shared" si="50"/>
        <v>0</v>
      </c>
      <c r="V60" s="136">
        <f t="shared" si="51"/>
        <v>0</v>
      </c>
      <c r="W60" s="136">
        <f t="shared" si="52"/>
        <v>0</v>
      </c>
      <c r="X60" s="136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8"/>
        <v>-</v>
      </c>
      <c r="I61" s="42">
        <f>'Plt. Class.'!J$61</f>
        <v>0</v>
      </c>
      <c r="J61" s="136">
        <f t="shared" si="39"/>
        <v>0</v>
      </c>
      <c r="K61" s="136">
        <f t="shared" si="40"/>
        <v>0</v>
      </c>
      <c r="L61" s="136">
        <f t="shared" si="41"/>
        <v>0</v>
      </c>
      <c r="M61" s="136">
        <f t="shared" si="42"/>
        <v>0</v>
      </c>
      <c r="N61" s="136">
        <f t="shared" si="43"/>
        <v>0</v>
      </c>
      <c r="O61" s="136">
        <f t="shared" si="44"/>
        <v>0</v>
      </c>
      <c r="P61" s="136">
        <f t="shared" si="45"/>
        <v>0</v>
      </c>
      <c r="Q61" s="136">
        <f t="shared" si="46"/>
        <v>0</v>
      </c>
      <c r="R61" s="136">
        <f t="shared" si="47"/>
        <v>0</v>
      </c>
      <c r="S61" s="136">
        <f t="shared" si="48"/>
        <v>0</v>
      </c>
      <c r="T61" s="136">
        <f t="shared" si="49"/>
        <v>0</v>
      </c>
      <c r="U61" s="136">
        <f t="shared" si="50"/>
        <v>0</v>
      </c>
      <c r="V61" s="136">
        <f t="shared" si="51"/>
        <v>0</v>
      </c>
      <c r="W61" s="136">
        <f t="shared" si="52"/>
        <v>0</v>
      </c>
      <c r="X61" s="136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8"/>
        <v>-</v>
      </c>
      <c r="I62" s="42">
        <f>'Plt. Class.'!J$62</f>
        <v>0</v>
      </c>
      <c r="J62" s="136">
        <f t="shared" si="39"/>
        <v>0</v>
      </c>
      <c r="K62" s="136">
        <f t="shared" si="40"/>
        <v>0</v>
      </c>
      <c r="L62" s="136">
        <f t="shared" si="41"/>
        <v>0</v>
      </c>
      <c r="M62" s="136">
        <f t="shared" si="42"/>
        <v>0</v>
      </c>
      <c r="N62" s="136">
        <f t="shared" si="43"/>
        <v>0</v>
      </c>
      <c r="O62" s="136">
        <f t="shared" si="44"/>
        <v>0</v>
      </c>
      <c r="P62" s="136">
        <f t="shared" si="45"/>
        <v>0</v>
      </c>
      <c r="Q62" s="136">
        <f t="shared" si="46"/>
        <v>0</v>
      </c>
      <c r="R62" s="136">
        <f t="shared" si="47"/>
        <v>0</v>
      </c>
      <c r="S62" s="136">
        <f t="shared" si="48"/>
        <v>0</v>
      </c>
      <c r="T62" s="136">
        <f t="shared" si="49"/>
        <v>0</v>
      </c>
      <c r="U62" s="136">
        <f t="shared" si="50"/>
        <v>0</v>
      </c>
      <c r="V62" s="136">
        <f t="shared" si="51"/>
        <v>0</v>
      </c>
      <c r="W62" s="136">
        <f t="shared" si="52"/>
        <v>0</v>
      </c>
      <c r="X62" s="136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8"/>
        <v>-</v>
      </c>
      <c r="I63" s="42">
        <f>'Plt. Class.'!J$63</f>
        <v>0</v>
      </c>
      <c r="J63" s="136">
        <f t="shared" si="39"/>
        <v>0</v>
      </c>
      <c r="K63" s="136">
        <f t="shared" si="40"/>
        <v>0</v>
      </c>
      <c r="L63" s="136">
        <f t="shared" si="41"/>
        <v>0</v>
      </c>
      <c r="M63" s="136">
        <f t="shared" si="42"/>
        <v>0</v>
      </c>
      <c r="N63" s="136">
        <f t="shared" si="43"/>
        <v>0</v>
      </c>
      <c r="O63" s="136">
        <f t="shared" si="44"/>
        <v>0</v>
      </c>
      <c r="P63" s="136">
        <f t="shared" si="45"/>
        <v>0</v>
      </c>
      <c r="Q63" s="136">
        <f t="shared" si="46"/>
        <v>0</v>
      </c>
      <c r="R63" s="136">
        <f t="shared" si="47"/>
        <v>0</v>
      </c>
      <c r="S63" s="136">
        <f t="shared" si="48"/>
        <v>0</v>
      </c>
      <c r="T63" s="136">
        <f t="shared" si="49"/>
        <v>0</v>
      </c>
      <c r="U63" s="136">
        <f t="shared" si="50"/>
        <v>0</v>
      </c>
      <c r="V63" s="136">
        <f t="shared" si="51"/>
        <v>0</v>
      </c>
      <c r="W63" s="136">
        <f t="shared" si="52"/>
        <v>0</v>
      </c>
      <c r="X63" s="136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6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6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6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6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6">VLOOKUP($G69,alloc,3)</f>
        <v>Bills</v>
      </c>
      <c r="I69" s="42">
        <f>'Plt. Class.'!J$69</f>
        <v>264081.75182397017</v>
      </c>
      <c r="J69" s="136">
        <f t="shared" ref="J69:J89" si="57">$I69*VLOOKUP($G69,alloc,6)</f>
        <v>235064.97141973436</v>
      </c>
      <c r="K69" s="136">
        <f t="shared" ref="K69:K89" si="58">$I69*VLOOKUP($G69,alloc,7)</f>
        <v>28707.589521371876</v>
      </c>
      <c r="L69" s="136">
        <f t="shared" ref="L69:L89" si="59">$I69*VLOOKUP($G69,alloc,8)</f>
        <v>17.184239737264321</v>
      </c>
      <c r="M69" s="136">
        <f t="shared" ref="M69:M89" si="60">$I69*VLOOKUP($G69,alloc,9)</f>
        <v>185.13823249782578</v>
      </c>
      <c r="N69" s="136">
        <f t="shared" ref="N69:N89" si="61">$I69*VLOOKUP($G69,alloc,10)</f>
        <v>106.86841062882627</v>
      </c>
      <c r="O69" s="136">
        <f t="shared" ref="O69:O89" si="62">$I69*VLOOKUP($G69,alloc,11)</f>
        <v>0</v>
      </c>
      <c r="P69" s="136">
        <f t="shared" ref="P69:P89" si="63">$I69*VLOOKUP($G69,alloc,12)</f>
        <v>0</v>
      </c>
      <c r="Q69" s="136">
        <f t="shared" ref="Q69:Q89" si="64">$I69*VLOOKUP($G69,alloc,13)</f>
        <v>0</v>
      </c>
      <c r="R69" s="136">
        <f t="shared" ref="R69:R89" si="65">$I69*VLOOKUP($G69,alloc,14)</f>
        <v>0</v>
      </c>
      <c r="S69" s="136">
        <f t="shared" ref="S69:S89" si="66">$I69*VLOOKUP($G69,alloc,15)</f>
        <v>0</v>
      </c>
      <c r="T69" s="136">
        <f t="shared" ref="T69:T89" si="67">$I69*VLOOKUP($G69,alloc,16)</f>
        <v>0</v>
      </c>
      <c r="U69" s="136">
        <f t="shared" ref="U69:U89" si="68">$I69*VLOOKUP($G69,alloc,17)</f>
        <v>0</v>
      </c>
      <c r="V69" s="136">
        <f t="shared" ref="V69:V89" si="69">$I69*VLOOKUP($G69,alloc,18)</f>
        <v>0</v>
      </c>
      <c r="W69" s="136">
        <f t="shared" ref="W69:W89" si="70">$I69*VLOOKUP($G69,alloc,19)</f>
        <v>0</v>
      </c>
      <c r="X69" s="136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6"/>
        <v>Bills</v>
      </c>
      <c r="I70" s="42">
        <f>'Plt. Class.'!J$70</f>
        <v>18557.685774965852</v>
      </c>
      <c r="J70" s="136">
        <f t="shared" si="57"/>
        <v>16518.603978424551</v>
      </c>
      <c r="K70" s="136">
        <f t="shared" si="58"/>
        <v>2017.3541792067335</v>
      </c>
      <c r="L70" s="136">
        <f t="shared" si="59"/>
        <v>1.2075795435437848</v>
      </c>
      <c r="M70" s="136">
        <f t="shared" si="60"/>
        <v>13.010127053070265</v>
      </c>
      <c r="N70" s="136">
        <f t="shared" si="61"/>
        <v>7.5099107379511292</v>
      </c>
      <c r="O70" s="136">
        <f t="shared" si="62"/>
        <v>0</v>
      </c>
      <c r="P70" s="136">
        <f t="shared" si="63"/>
        <v>0</v>
      </c>
      <c r="Q70" s="136">
        <f t="shared" si="64"/>
        <v>0</v>
      </c>
      <c r="R70" s="136">
        <f t="shared" si="65"/>
        <v>0</v>
      </c>
      <c r="S70" s="136">
        <f t="shared" si="66"/>
        <v>0</v>
      </c>
      <c r="T70" s="136">
        <f t="shared" si="67"/>
        <v>0</v>
      </c>
      <c r="U70" s="136">
        <f t="shared" si="68"/>
        <v>0</v>
      </c>
      <c r="V70" s="136">
        <f t="shared" si="69"/>
        <v>0</v>
      </c>
      <c r="W70" s="136">
        <f t="shared" si="70"/>
        <v>0</v>
      </c>
      <c r="X70" s="136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6"/>
        <v>Bills</v>
      </c>
      <c r="I71" s="42">
        <f>'Plt. Class.'!J$71</f>
        <v>750200.2157325407</v>
      </c>
      <c r="J71" s="136">
        <f t="shared" si="57"/>
        <v>667769.7003002147</v>
      </c>
      <c r="K71" s="136">
        <f t="shared" si="58"/>
        <v>81552.16974798782</v>
      </c>
      <c r="L71" s="136">
        <f t="shared" si="59"/>
        <v>48.816778399321585</v>
      </c>
      <c r="M71" s="136">
        <f t="shared" si="60"/>
        <v>525.93843005400481</v>
      </c>
      <c r="N71" s="136">
        <f t="shared" si="61"/>
        <v>303.59047588483202</v>
      </c>
      <c r="O71" s="136">
        <f t="shared" si="62"/>
        <v>0</v>
      </c>
      <c r="P71" s="136">
        <f t="shared" si="63"/>
        <v>0</v>
      </c>
      <c r="Q71" s="136">
        <f t="shared" si="64"/>
        <v>0</v>
      </c>
      <c r="R71" s="136">
        <f t="shared" si="65"/>
        <v>0</v>
      </c>
      <c r="S71" s="136">
        <f t="shared" si="66"/>
        <v>0</v>
      </c>
      <c r="T71" s="136">
        <f t="shared" si="67"/>
        <v>0</v>
      </c>
      <c r="U71" s="136">
        <f t="shared" si="68"/>
        <v>0</v>
      </c>
      <c r="V71" s="136">
        <f t="shared" si="69"/>
        <v>0</v>
      </c>
      <c r="W71" s="136">
        <f t="shared" si="70"/>
        <v>0</v>
      </c>
      <c r="X71" s="136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6"/>
        <v>Bills</v>
      </c>
      <c r="I72" s="42">
        <f>'Plt. Class.'!J$72</f>
        <v>1384.0747613103451</v>
      </c>
      <c r="J72" s="136">
        <f t="shared" si="57"/>
        <v>1231.9953649317652</v>
      </c>
      <c r="K72" s="136">
        <f t="shared" si="58"/>
        <v>150.45890085231409</v>
      </c>
      <c r="L72" s="136">
        <f t="shared" si="59"/>
        <v>9.00640515612295E-2</v>
      </c>
      <c r="M72" s="136">
        <f t="shared" si="60"/>
        <v>0.97032511025091039</v>
      </c>
      <c r="N72" s="136">
        <f t="shared" si="61"/>
        <v>0.56010636445377759</v>
      </c>
      <c r="O72" s="136">
        <f t="shared" si="62"/>
        <v>0</v>
      </c>
      <c r="P72" s="136">
        <f t="shared" si="63"/>
        <v>0</v>
      </c>
      <c r="Q72" s="136">
        <f t="shared" si="64"/>
        <v>0</v>
      </c>
      <c r="R72" s="136">
        <f t="shared" si="65"/>
        <v>0</v>
      </c>
      <c r="S72" s="136">
        <f t="shared" si="66"/>
        <v>0</v>
      </c>
      <c r="T72" s="136">
        <f t="shared" si="67"/>
        <v>0</v>
      </c>
      <c r="U72" s="136">
        <f t="shared" si="68"/>
        <v>0</v>
      </c>
      <c r="V72" s="136">
        <f t="shared" si="69"/>
        <v>0</v>
      </c>
      <c r="W72" s="136">
        <f t="shared" si="70"/>
        <v>0</v>
      </c>
      <c r="X72" s="136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6"/>
        <v>Bills</v>
      </c>
      <c r="I73" s="42">
        <f>'Plt. Class.'!J$73</f>
        <v>167133.40242817995</v>
      </c>
      <c r="J73" s="136">
        <f t="shared" si="57"/>
        <v>148769.11484308421</v>
      </c>
      <c r="K73" s="136">
        <f t="shared" si="58"/>
        <v>18168.605286353388</v>
      </c>
      <c r="L73" s="136">
        <f t="shared" si="59"/>
        <v>10.87564905789082</v>
      </c>
      <c r="M73" s="136">
        <f t="shared" si="60"/>
        <v>117.17122634632737</v>
      </c>
      <c r="N73" s="136">
        <f t="shared" si="61"/>
        <v>67.635423338123928</v>
      </c>
      <c r="O73" s="136">
        <f t="shared" si="62"/>
        <v>0</v>
      </c>
      <c r="P73" s="136">
        <f t="shared" si="63"/>
        <v>0</v>
      </c>
      <c r="Q73" s="136">
        <f t="shared" si="64"/>
        <v>0</v>
      </c>
      <c r="R73" s="136">
        <f t="shared" si="65"/>
        <v>0</v>
      </c>
      <c r="S73" s="136">
        <f t="shared" si="66"/>
        <v>0</v>
      </c>
      <c r="T73" s="136">
        <f t="shared" si="67"/>
        <v>0</v>
      </c>
      <c r="U73" s="136">
        <f t="shared" si="68"/>
        <v>0</v>
      </c>
      <c r="V73" s="136">
        <f t="shared" si="69"/>
        <v>0</v>
      </c>
      <c r="W73" s="136">
        <f t="shared" si="70"/>
        <v>0</v>
      </c>
      <c r="X73" s="136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6"/>
        <v>Bills</v>
      </c>
      <c r="I74" s="42">
        <f>'Plt. Class.'!J$74</f>
        <v>49626.872632968618</v>
      </c>
      <c r="J74" s="136">
        <f t="shared" si="57"/>
        <v>44173.970054907477</v>
      </c>
      <c r="K74" s="136">
        <f t="shared" si="58"/>
        <v>5394.7986899386824</v>
      </c>
      <c r="L74" s="136">
        <f t="shared" si="59"/>
        <v>3.229303315528095</v>
      </c>
      <c r="M74" s="136">
        <f t="shared" si="60"/>
        <v>34.791618202331883</v>
      </c>
      <c r="N74" s="136">
        <f t="shared" si="61"/>
        <v>20.082966604598081</v>
      </c>
      <c r="O74" s="136">
        <f t="shared" si="62"/>
        <v>0</v>
      </c>
      <c r="P74" s="136">
        <f t="shared" si="63"/>
        <v>0</v>
      </c>
      <c r="Q74" s="136">
        <f t="shared" si="64"/>
        <v>0</v>
      </c>
      <c r="R74" s="136">
        <f t="shared" si="65"/>
        <v>0</v>
      </c>
      <c r="S74" s="136">
        <f t="shared" si="66"/>
        <v>0</v>
      </c>
      <c r="T74" s="136">
        <f t="shared" si="67"/>
        <v>0</v>
      </c>
      <c r="U74" s="136">
        <f t="shared" si="68"/>
        <v>0</v>
      </c>
      <c r="V74" s="136">
        <f t="shared" si="69"/>
        <v>0</v>
      </c>
      <c r="W74" s="136">
        <f t="shared" si="70"/>
        <v>0</v>
      </c>
      <c r="X74" s="136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6"/>
        <v>Bills</v>
      </c>
      <c r="I75" s="42">
        <f>'Plt. Class.'!J$75</f>
        <v>23001.303115951585</v>
      </c>
      <c r="J75" s="136">
        <f t="shared" si="57"/>
        <v>20473.96543768702</v>
      </c>
      <c r="K75" s="136">
        <f t="shared" si="58"/>
        <v>2500.4074069818207</v>
      </c>
      <c r="L75" s="136">
        <f t="shared" si="59"/>
        <v>1.4967331301159594</v>
      </c>
      <c r="M75" s="136">
        <f t="shared" si="60"/>
        <v>16.125387591614277</v>
      </c>
      <c r="N75" s="136">
        <f t="shared" si="61"/>
        <v>9.3081505610131181</v>
      </c>
      <c r="O75" s="136">
        <f t="shared" si="62"/>
        <v>0</v>
      </c>
      <c r="P75" s="136">
        <f t="shared" si="63"/>
        <v>0</v>
      </c>
      <c r="Q75" s="136">
        <f t="shared" si="64"/>
        <v>0</v>
      </c>
      <c r="R75" s="136">
        <f t="shared" si="65"/>
        <v>0</v>
      </c>
      <c r="S75" s="136">
        <f t="shared" si="66"/>
        <v>0</v>
      </c>
      <c r="T75" s="136">
        <f t="shared" si="67"/>
        <v>0</v>
      </c>
      <c r="U75" s="136">
        <f t="shared" si="68"/>
        <v>0</v>
      </c>
      <c r="V75" s="136">
        <f t="shared" si="69"/>
        <v>0</v>
      </c>
      <c r="W75" s="136">
        <f t="shared" si="70"/>
        <v>0</v>
      </c>
      <c r="X75" s="136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6"/>
        <v>Bills</v>
      </c>
      <c r="I76" s="42">
        <f>'Plt. Class.'!J$76</f>
        <v>1991.2173774929468</v>
      </c>
      <c r="J76" s="136">
        <f t="shared" si="57"/>
        <v>1772.426351680891</v>
      </c>
      <c r="K76" s="136">
        <f t="shared" si="58"/>
        <v>216.45967858844509</v>
      </c>
      <c r="L76" s="136">
        <f t="shared" si="59"/>
        <v>0.1295718335231813</v>
      </c>
      <c r="M76" s="136">
        <f t="shared" si="60"/>
        <v>1.3959709947460992</v>
      </c>
      <c r="N76" s="136">
        <f t="shared" si="61"/>
        <v>0.80580439534124426</v>
      </c>
      <c r="O76" s="136">
        <f t="shared" si="62"/>
        <v>0</v>
      </c>
      <c r="P76" s="136">
        <f t="shared" si="63"/>
        <v>0</v>
      </c>
      <c r="Q76" s="136">
        <f t="shared" si="64"/>
        <v>0</v>
      </c>
      <c r="R76" s="136">
        <f t="shared" si="65"/>
        <v>0</v>
      </c>
      <c r="S76" s="136">
        <f t="shared" si="66"/>
        <v>0</v>
      </c>
      <c r="T76" s="136">
        <f t="shared" si="67"/>
        <v>0</v>
      </c>
      <c r="U76" s="136">
        <f t="shared" si="68"/>
        <v>0</v>
      </c>
      <c r="V76" s="136">
        <f t="shared" si="69"/>
        <v>0</v>
      </c>
      <c r="W76" s="136">
        <f t="shared" si="70"/>
        <v>0</v>
      </c>
      <c r="X76" s="136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6"/>
        <v>Bills</v>
      </c>
      <c r="I77" s="42">
        <f>'Plt. Class.'!J$77</f>
        <v>9947459.7606526297</v>
      </c>
      <c r="J77" s="136">
        <f t="shared" si="57"/>
        <v>8854452.5632176809</v>
      </c>
      <c r="K77" s="136">
        <f t="shared" si="58"/>
        <v>1081360.5620865903</v>
      </c>
      <c r="L77" s="136">
        <f t="shared" si="59"/>
        <v>647.29778609537721</v>
      </c>
      <c r="M77" s="136">
        <f t="shared" si="60"/>
        <v>6973.8068049399753</v>
      </c>
      <c r="N77" s="136">
        <f t="shared" si="61"/>
        <v>4025.5307573230757</v>
      </c>
      <c r="O77" s="136">
        <f t="shared" si="62"/>
        <v>0</v>
      </c>
      <c r="P77" s="136">
        <f t="shared" si="63"/>
        <v>0</v>
      </c>
      <c r="Q77" s="136">
        <f t="shared" si="64"/>
        <v>0</v>
      </c>
      <c r="R77" s="136">
        <f t="shared" si="65"/>
        <v>0</v>
      </c>
      <c r="S77" s="136">
        <f t="shared" si="66"/>
        <v>0</v>
      </c>
      <c r="T77" s="136">
        <f t="shared" si="67"/>
        <v>0</v>
      </c>
      <c r="U77" s="136">
        <f t="shared" si="68"/>
        <v>0</v>
      </c>
      <c r="V77" s="136">
        <f t="shared" si="69"/>
        <v>0</v>
      </c>
      <c r="W77" s="136">
        <f t="shared" si="70"/>
        <v>0</v>
      </c>
      <c r="X77" s="136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6"/>
        <v>Bills</v>
      </c>
      <c r="I78" s="42">
        <f>'Plt. Class.'!J$78</f>
        <v>55861217.666097783</v>
      </c>
      <c r="J78" s="136">
        <f t="shared" si="57"/>
        <v>49723297.590458348</v>
      </c>
      <c r="K78" s="136">
        <f t="shared" si="58"/>
        <v>6072516.9226811491</v>
      </c>
      <c r="L78" s="136">
        <f t="shared" si="59"/>
        <v>3634.982537640823</v>
      </c>
      <c r="M78" s="136">
        <f t="shared" si="60"/>
        <v>39162.293617210613</v>
      </c>
      <c r="N78" s="136">
        <f t="shared" si="61"/>
        <v>22605.876803430518</v>
      </c>
      <c r="O78" s="136">
        <f t="shared" si="62"/>
        <v>0</v>
      </c>
      <c r="P78" s="136">
        <f t="shared" si="63"/>
        <v>0</v>
      </c>
      <c r="Q78" s="136">
        <f t="shared" si="64"/>
        <v>0</v>
      </c>
      <c r="R78" s="136">
        <f t="shared" si="65"/>
        <v>0</v>
      </c>
      <c r="S78" s="136">
        <f t="shared" si="66"/>
        <v>0</v>
      </c>
      <c r="T78" s="136">
        <f t="shared" si="67"/>
        <v>0</v>
      </c>
      <c r="U78" s="136">
        <f t="shared" si="68"/>
        <v>0</v>
      </c>
      <c r="V78" s="136">
        <f t="shared" si="69"/>
        <v>0</v>
      </c>
      <c r="W78" s="136">
        <f t="shared" si="70"/>
        <v>0</v>
      </c>
      <c r="X78" s="136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6"/>
        <v>Bills</v>
      </c>
      <c r="I79" s="42">
        <f>'Plt. Class.'!J$79</f>
        <v>48306911.573196977</v>
      </c>
      <c r="J79" s="136">
        <f t="shared" si="57"/>
        <v>42999043.704838403</v>
      </c>
      <c r="K79" s="136">
        <f t="shared" si="58"/>
        <v>5251309.4104773076</v>
      </c>
      <c r="L79" s="136">
        <f t="shared" si="59"/>
        <v>3143.4112493845437</v>
      </c>
      <c r="M79" s="136">
        <f t="shared" si="60"/>
        <v>33866.240905778002</v>
      </c>
      <c r="N79" s="136">
        <f t="shared" si="61"/>
        <v>19548.805726099497</v>
      </c>
      <c r="O79" s="136">
        <f t="shared" si="62"/>
        <v>0</v>
      </c>
      <c r="P79" s="136">
        <f t="shared" si="63"/>
        <v>0</v>
      </c>
      <c r="Q79" s="136">
        <f t="shared" si="64"/>
        <v>0</v>
      </c>
      <c r="R79" s="136">
        <f t="shared" si="65"/>
        <v>0</v>
      </c>
      <c r="S79" s="136">
        <f t="shared" si="66"/>
        <v>0</v>
      </c>
      <c r="T79" s="136">
        <f t="shared" si="67"/>
        <v>0</v>
      </c>
      <c r="U79" s="136">
        <f t="shared" si="68"/>
        <v>0</v>
      </c>
      <c r="V79" s="136">
        <f t="shared" si="69"/>
        <v>0</v>
      </c>
      <c r="W79" s="136">
        <f t="shared" si="70"/>
        <v>0</v>
      </c>
      <c r="X79" s="136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6"/>
        <v>Bills</v>
      </c>
      <c r="I80" s="42">
        <f>'Plt. Class.'!J$80</f>
        <v>3710320.4865672812</v>
      </c>
      <c r="J80" s="136">
        <f t="shared" si="57"/>
        <v>3302637.8123784773</v>
      </c>
      <c r="K80" s="136">
        <f t="shared" si="58"/>
        <v>403338.57521556393</v>
      </c>
      <c r="L80" s="136">
        <f t="shared" si="59"/>
        <v>241.43673806645839</v>
      </c>
      <c r="M80" s="136">
        <f t="shared" si="60"/>
        <v>2601.1724480736684</v>
      </c>
      <c r="N80" s="136">
        <f t="shared" si="61"/>
        <v>1501.4897870994346</v>
      </c>
      <c r="O80" s="136">
        <f t="shared" si="62"/>
        <v>0</v>
      </c>
      <c r="P80" s="136">
        <f t="shared" si="63"/>
        <v>0</v>
      </c>
      <c r="Q80" s="136">
        <f t="shared" si="64"/>
        <v>0</v>
      </c>
      <c r="R80" s="136">
        <f t="shared" si="65"/>
        <v>0</v>
      </c>
      <c r="S80" s="136">
        <f t="shared" si="66"/>
        <v>0</v>
      </c>
      <c r="T80" s="136">
        <f t="shared" si="67"/>
        <v>0</v>
      </c>
      <c r="U80" s="136">
        <f t="shared" si="68"/>
        <v>0</v>
      </c>
      <c r="V80" s="136">
        <f t="shared" si="69"/>
        <v>0</v>
      </c>
      <c r="W80" s="136">
        <f t="shared" si="70"/>
        <v>0</v>
      </c>
      <c r="X80" s="136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6"/>
        <v>Bills</v>
      </c>
      <c r="I81" s="42">
        <f>'Plt. Class.'!J$81</f>
        <v>1567026.9045072494</v>
      </c>
      <c r="J81" s="136">
        <f t="shared" si="57"/>
        <v>1394845.0886053108</v>
      </c>
      <c r="K81" s="136">
        <f t="shared" si="58"/>
        <v>170347.11725756156</v>
      </c>
      <c r="L81" s="136">
        <f t="shared" si="59"/>
        <v>101.96905244609771</v>
      </c>
      <c r="M81" s="136">
        <f t="shared" si="60"/>
        <v>1098.5862876674469</v>
      </c>
      <c r="N81" s="136">
        <f t="shared" si="61"/>
        <v>634.14330426332299</v>
      </c>
      <c r="O81" s="136">
        <f t="shared" si="62"/>
        <v>0</v>
      </c>
      <c r="P81" s="136">
        <f t="shared" si="63"/>
        <v>0</v>
      </c>
      <c r="Q81" s="136">
        <f t="shared" si="64"/>
        <v>0</v>
      </c>
      <c r="R81" s="136">
        <f t="shared" si="65"/>
        <v>0</v>
      </c>
      <c r="S81" s="136">
        <f t="shared" si="66"/>
        <v>0</v>
      </c>
      <c r="T81" s="136">
        <f t="shared" si="67"/>
        <v>0</v>
      </c>
      <c r="U81" s="136">
        <f t="shared" si="68"/>
        <v>0</v>
      </c>
      <c r="V81" s="136">
        <f t="shared" si="69"/>
        <v>0</v>
      </c>
      <c r="W81" s="136">
        <f t="shared" si="70"/>
        <v>0</v>
      </c>
      <c r="X81" s="136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6"/>
        <v>Bills</v>
      </c>
      <c r="I82" s="42">
        <f>'Plt. Class.'!J$82</f>
        <v>692969.88318331167</v>
      </c>
      <c r="J82" s="136">
        <f t="shared" si="57"/>
        <v>616827.72346118744</v>
      </c>
      <c r="K82" s="136">
        <f t="shared" si="58"/>
        <v>75330.820171020387</v>
      </c>
      <c r="L82" s="136">
        <f t="shared" si="59"/>
        <v>45.092705274326335</v>
      </c>
      <c r="M82" s="136">
        <f t="shared" si="60"/>
        <v>485.81629915989538</v>
      </c>
      <c r="N82" s="136">
        <f t="shared" si="61"/>
        <v>280.4305466695331</v>
      </c>
      <c r="O82" s="136">
        <f t="shared" si="62"/>
        <v>0</v>
      </c>
      <c r="P82" s="136">
        <f t="shared" si="63"/>
        <v>0</v>
      </c>
      <c r="Q82" s="136">
        <f t="shared" si="64"/>
        <v>0</v>
      </c>
      <c r="R82" s="136">
        <f t="shared" si="65"/>
        <v>0</v>
      </c>
      <c r="S82" s="136">
        <f t="shared" si="66"/>
        <v>0</v>
      </c>
      <c r="T82" s="136">
        <f t="shared" si="67"/>
        <v>0</v>
      </c>
      <c r="U82" s="136">
        <f t="shared" si="68"/>
        <v>0</v>
      </c>
      <c r="V82" s="136">
        <f t="shared" si="69"/>
        <v>0</v>
      </c>
      <c r="W82" s="136">
        <f t="shared" si="70"/>
        <v>0</v>
      </c>
      <c r="X82" s="136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6"/>
        <v>Bills</v>
      </c>
      <c r="I83" s="42">
        <f>'Plt. Class.'!J$83</f>
        <v>118202045.19986632</v>
      </c>
      <c r="J83" s="136">
        <f t="shared" si="57"/>
        <v>105214238.33624661</v>
      </c>
      <c r="K83" s="136">
        <f t="shared" si="58"/>
        <v>12849414.133113928</v>
      </c>
      <c r="L83" s="136">
        <f t="shared" si="59"/>
        <v>7691.6040889618444</v>
      </c>
      <c r="M83" s="136">
        <f t="shared" si="60"/>
        <v>82867.209016844397</v>
      </c>
      <c r="N83" s="136">
        <f t="shared" si="61"/>
        <v>47833.917399967089</v>
      </c>
      <c r="O83" s="136">
        <f t="shared" si="62"/>
        <v>0</v>
      </c>
      <c r="P83" s="136">
        <f t="shared" si="63"/>
        <v>0</v>
      </c>
      <c r="Q83" s="136">
        <f t="shared" si="64"/>
        <v>0</v>
      </c>
      <c r="R83" s="136">
        <f t="shared" si="65"/>
        <v>0</v>
      </c>
      <c r="S83" s="136">
        <f t="shared" si="66"/>
        <v>0</v>
      </c>
      <c r="T83" s="136">
        <f t="shared" si="67"/>
        <v>0</v>
      </c>
      <c r="U83" s="136">
        <f t="shared" si="68"/>
        <v>0</v>
      </c>
      <c r="V83" s="136">
        <f t="shared" si="69"/>
        <v>0</v>
      </c>
      <c r="W83" s="136">
        <f t="shared" si="70"/>
        <v>0</v>
      </c>
      <c r="X83" s="136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6"/>
        <v>Meter Investment</v>
      </c>
      <c r="I84" s="42">
        <f>'Plt. Class.'!J$84</f>
        <v>34690273.057552174</v>
      </c>
      <c r="J84" s="136">
        <f t="shared" si="57"/>
        <v>20730610.483569961</v>
      </c>
      <c r="K84" s="136">
        <f t="shared" si="58"/>
        <v>12918067.257612154</v>
      </c>
      <c r="L84" s="136">
        <f t="shared" si="59"/>
        <v>57287.742400353178</v>
      </c>
      <c r="M84" s="136">
        <f t="shared" si="60"/>
        <v>624957.18982203468</v>
      </c>
      <c r="N84" s="136">
        <f t="shared" si="61"/>
        <v>359350.38414766995</v>
      </c>
      <c r="O84" s="136">
        <f t="shared" si="62"/>
        <v>0</v>
      </c>
      <c r="P84" s="136">
        <f t="shared" si="63"/>
        <v>0</v>
      </c>
      <c r="Q84" s="136">
        <f t="shared" si="64"/>
        <v>0</v>
      </c>
      <c r="R84" s="136">
        <f t="shared" si="65"/>
        <v>0</v>
      </c>
      <c r="S84" s="136">
        <f t="shared" si="66"/>
        <v>0</v>
      </c>
      <c r="T84" s="136">
        <f t="shared" si="67"/>
        <v>0</v>
      </c>
      <c r="U84" s="136">
        <f t="shared" si="68"/>
        <v>0</v>
      </c>
      <c r="V84" s="136">
        <f t="shared" si="69"/>
        <v>0</v>
      </c>
      <c r="W84" s="136">
        <f t="shared" si="70"/>
        <v>0</v>
      </c>
      <c r="X84" s="136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6"/>
        <v>Meter Investment</v>
      </c>
      <c r="I85" s="42">
        <f>'Plt. Class.'!J$85</f>
        <v>51632550.034519844</v>
      </c>
      <c r="J85" s="136">
        <f t="shared" si="57"/>
        <v>30855170.302732572</v>
      </c>
      <c r="K85" s="136">
        <f t="shared" si="58"/>
        <v>19227082.846000999</v>
      </c>
      <c r="L85" s="136">
        <f t="shared" si="59"/>
        <v>85266.328718244928</v>
      </c>
      <c r="M85" s="136">
        <f t="shared" si="60"/>
        <v>930178.1314717629</v>
      </c>
      <c r="N85" s="136">
        <f t="shared" si="61"/>
        <v>534852.42559626361</v>
      </c>
      <c r="O85" s="136">
        <f t="shared" si="62"/>
        <v>0</v>
      </c>
      <c r="P85" s="136">
        <f t="shared" si="63"/>
        <v>0</v>
      </c>
      <c r="Q85" s="136">
        <f t="shared" si="64"/>
        <v>0</v>
      </c>
      <c r="R85" s="136">
        <f t="shared" si="65"/>
        <v>0</v>
      </c>
      <c r="S85" s="136">
        <f t="shared" si="66"/>
        <v>0</v>
      </c>
      <c r="T85" s="136">
        <f t="shared" si="67"/>
        <v>0</v>
      </c>
      <c r="U85" s="136">
        <f t="shared" si="68"/>
        <v>0</v>
      </c>
      <c r="V85" s="136">
        <f t="shared" si="69"/>
        <v>0</v>
      </c>
      <c r="W85" s="136">
        <f t="shared" si="70"/>
        <v>0</v>
      </c>
      <c r="X85" s="136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6"/>
        <v>Meter Investment</v>
      </c>
      <c r="I86" s="42">
        <f>'Plt. Class.'!J$86</f>
        <v>8425356.3026922084</v>
      </c>
      <c r="J86" s="136">
        <f t="shared" si="57"/>
        <v>5034920.866913694</v>
      </c>
      <c r="K86" s="136">
        <f t="shared" si="58"/>
        <v>3137459.2874191799</v>
      </c>
      <c r="L86" s="136">
        <f t="shared" si="59"/>
        <v>13913.688159763411</v>
      </c>
      <c r="M86" s="136">
        <f t="shared" si="60"/>
        <v>151785.68901560083</v>
      </c>
      <c r="N86" s="136">
        <f t="shared" si="61"/>
        <v>87276.771183970486</v>
      </c>
      <c r="O86" s="136">
        <f t="shared" si="62"/>
        <v>0</v>
      </c>
      <c r="P86" s="136">
        <f t="shared" si="63"/>
        <v>0</v>
      </c>
      <c r="Q86" s="136">
        <f t="shared" si="64"/>
        <v>0</v>
      </c>
      <c r="R86" s="136">
        <f t="shared" si="65"/>
        <v>0</v>
      </c>
      <c r="S86" s="136">
        <f t="shared" si="66"/>
        <v>0</v>
      </c>
      <c r="T86" s="136">
        <f t="shared" si="67"/>
        <v>0</v>
      </c>
      <c r="U86" s="136">
        <f t="shared" si="68"/>
        <v>0</v>
      </c>
      <c r="V86" s="136">
        <f t="shared" si="69"/>
        <v>0</v>
      </c>
      <c r="W86" s="136">
        <f t="shared" si="70"/>
        <v>0</v>
      </c>
      <c r="X86" s="136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6"/>
        <v>Meter Investment</v>
      </c>
      <c r="I87" s="42">
        <f>'Plt. Class.'!J$87</f>
        <v>154276.35999999993</v>
      </c>
      <c r="J87" s="136">
        <f t="shared" si="57"/>
        <v>92194.233256020598</v>
      </c>
      <c r="K87" s="136">
        <f t="shared" si="58"/>
        <v>57449.890677805226</v>
      </c>
      <c r="L87" s="136">
        <f t="shared" si="59"/>
        <v>254.7729836395755</v>
      </c>
      <c r="M87" s="136">
        <f t="shared" si="60"/>
        <v>2779.3416397044602</v>
      </c>
      <c r="N87" s="136">
        <f t="shared" si="61"/>
        <v>1598.1214428300646</v>
      </c>
      <c r="O87" s="136">
        <f t="shared" si="62"/>
        <v>0</v>
      </c>
      <c r="P87" s="136">
        <f t="shared" si="63"/>
        <v>0</v>
      </c>
      <c r="Q87" s="136">
        <f t="shared" si="64"/>
        <v>0</v>
      </c>
      <c r="R87" s="136">
        <f t="shared" si="65"/>
        <v>0</v>
      </c>
      <c r="S87" s="136">
        <f t="shared" si="66"/>
        <v>0</v>
      </c>
      <c r="T87" s="136">
        <f t="shared" si="67"/>
        <v>0</v>
      </c>
      <c r="U87" s="136">
        <f t="shared" si="68"/>
        <v>0</v>
      </c>
      <c r="V87" s="136">
        <f t="shared" si="69"/>
        <v>0</v>
      </c>
      <c r="W87" s="136">
        <f t="shared" si="70"/>
        <v>0</v>
      </c>
      <c r="X87" s="136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6"/>
        <v>Non-Residential Bills</v>
      </c>
      <c r="I88" s="42">
        <f>'Plt. Class.'!J$88</f>
        <v>5433872.7290307675</v>
      </c>
      <c r="J88" s="136">
        <f t="shared" si="57"/>
        <v>0</v>
      </c>
      <c r="K88" s="136">
        <f t="shared" si="58"/>
        <v>5375971.6151561933</v>
      </c>
      <c r="L88" s="136">
        <f t="shared" si="59"/>
        <v>3218.033509459116</v>
      </c>
      <c r="M88" s="136">
        <f t="shared" si="60"/>
        <v>34670.200437676314</v>
      </c>
      <c r="N88" s="136">
        <f t="shared" si="61"/>
        <v>20012.879927439175</v>
      </c>
      <c r="O88" s="136">
        <f t="shared" si="62"/>
        <v>0</v>
      </c>
      <c r="P88" s="136">
        <f t="shared" si="63"/>
        <v>0</v>
      </c>
      <c r="Q88" s="136">
        <f t="shared" si="64"/>
        <v>0</v>
      </c>
      <c r="R88" s="136">
        <f t="shared" si="65"/>
        <v>0</v>
      </c>
      <c r="S88" s="136">
        <f t="shared" si="66"/>
        <v>0</v>
      </c>
      <c r="T88" s="136">
        <f t="shared" si="67"/>
        <v>0</v>
      </c>
      <c r="U88" s="136">
        <f t="shared" si="68"/>
        <v>0</v>
      </c>
      <c r="V88" s="136">
        <f t="shared" si="69"/>
        <v>0</v>
      </c>
      <c r="W88" s="136">
        <f t="shared" si="70"/>
        <v>0</v>
      </c>
      <c r="X88" s="136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6"/>
        <v>-</v>
      </c>
      <c r="I89" s="42">
        <f>'Plt. Class.'!J$89</f>
        <v>0</v>
      </c>
      <c r="J89" s="136">
        <f t="shared" si="57"/>
        <v>0</v>
      </c>
      <c r="K89" s="136">
        <f t="shared" si="58"/>
        <v>0</v>
      </c>
      <c r="L89" s="136">
        <f t="shared" si="59"/>
        <v>0</v>
      </c>
      <c r="M89" s="136">
        <f t="shared" si="60"/>
        <v>0</v>
      </c>
      <c r="N89" s="136">
        <f t="shared" si="61"/>
        <v>0</v>
      </c>
      <c r="O89" s="136">
        <f t="shared" si="62"/>
        <v>0</v>
      </c>
      <c r="P89" s="136">
        <f t="shared" si="63"/>
        <v>0</v>
      </c>
      <c r="Q89" s="136">
        <f t="shared" si="64"/>
        <v>0</v>
      </c>
      <c r="R89" s="136">
        <f t="shared" si="65"/>
        <v>0</v>
      </c>
      <c r="S89" s="136">
        <f t="shared" si="66"/>
        <v>0</v>
      </c>
      <c r="T89" s="136">
        <f t="shared" si="67"/>
        <v>0</v>
      </c>
      <c r="U89" s="136">
        <f t="shared" si="68"/>
        <v>0</v>
      </c>
      <c r="V89" s="136">
        <f t="shared" si="69"/>
        <v>0</v>
      </c>
      <c r="W89" s="136">
        <f t="shared" si="70"/>
        <v>0</v>
      </c>
      <c r="X89" s="136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6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6"/>
      <c r="I91" s="42">
        <f>'Plt. Class.'!J$91</f>
        <v>339900256.48151398</v>
      </c>
      <c r="J91" s="42">
        <f>SUM(J69:J89)</f>
        <v>269954013.45342892</v>
      </c>
      <c r="K91" s="42">
        <f t="shared" ref="K91:X91" si="74">SUM(K69:K89)</f>
        <v>66758356.281280734</v>
      </c>
      <c r="L91" s="42">
        <f t="shared" si="74"/>
        <v>175529.38984839842</v>
      </c>
      <c r="M91" s="42">
        <f t="shared" si="74"/>
        <v>1912320.2190843036</v>
      </c>
      <c r="N91" s="42">
        <f t="shared" si="74"/>
        <v>1100037.1378715406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6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6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6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7">
        <v>38900</v>
      </c>
      <c r="E95" s="138" t="s">
        <v>125</v>
      </c>
      <c r="G95" s="43">
        <v>6.2</v>
      </c>
      <c r="H95" s="136" t="str">
        <f t="shared" ref="H95:H129" si="75">VLOOKUP($G95,alloc,3)</f>
        <v>P, S, T &amp; D Plant - Customer</v>
      </c>
      <c r="I95" s="42">
        <f>'Plt. Class.'!J$95</f>
        <v>684453.06857706246</v>
      </c>
      <c r="J95" s="136">
        <f t="shared" ref="J95:J129" si="76">$I95*VLOOKUP($G95,alloc,6)</f>
        <v>543603.1581604355</v>
      </c>
      <c r="K95" s="136">
        <f t="shared" ref="K95:K129" si="77">$I95*VLOOKUP($G95,alloc,7)</f>
        <v>134430.501120756</v>
      </c>
      <c r="L95" s="136">
        <f t="shared" ref="L95:L129" si="78">$I95*VLOOKUP($G95,alloc,8)</f>
        <v>353.4614264515269</v>
      </c>
      <c r="M95" s="136">
        <f t="shared" ref="M95:M129" si="79">$I95*VLOOKUP($G95,alloc,9)</f>
        <v>3850.8162824095966</v>
      </c>
      <c r="N95" s="136">
        <f t="shared" ref="N95:N129" si="80">$I95*VLOOKUP($G95,alloc,10)</f>
        <v>2215.1315870097146</v>
      </c>
      <c r="O95" s="136">
        <f t="shared" ref="O95:O129" si="81">$I95*VLOOKUP($G95,alloc,11)</f>
        <v>0</v>
      </c>
      <c r="P95" s="136">
        <f t="shared" ref="P95:P129" si="82">$I95*VLOOKUP($G95,alloc,12)</f>
        <v>0</v>
      </c>
      <c r="Q95" s="136">
        <f t="shared" ref="Q95:Q129" si="83">$I95*VLOOKUP($G95,alloc,13)</f>
        <v>0</v>
      </c>
      <c r="R95" s="136">
        <f t="shared" ref="R95:R129" si="84">$I95*VLOOKUP($G95,alloc,14)</f>
        <v>0</v>
      </c>
      <c r="S95" s="136">
        <f t="shared" ref="S95:S129" si="85">$I95*VLOOKUP($G95,alloc,15)</f>
        <v>0</v>
      </c>
      <c r="T95" s="136">
        <f t="shared" ref="T95:T129" si="86">$I95*VLOOKUP($G95,alloc,16)</f>
        <v>0</v>
      </c>
      <c r="U95" s="136">
        <f t="shared" ref="U95:U129" si="87">$I95*VLOOKUP($G95,alloc,17)</f>
        <v>0</v>
      </c>
      <c r="V95" s="136">
        <f t="shared" ref="V95:V129" si="88">$I95*VLOOKUP($G95,alloc,18)</f>
        <v>0</v>
      </c>
      <c r="W95" s="136">
        <f t="shared" ref="W95:W129" si="89">$I95*VLOOKUP($G95,alloc,19)</f>
        <v>0</v>
      </c>
      <c r="X95" s="136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7">
        <v>39000</v>
      </c>
      <c r="E96" s="138" t="s">
        <v>149</v>
      </c>
      <c r="G96" s="43">
        <v>6.2</v>
      </c>
      <c r="H96" s="136" t="str">
        <f t="shared" si="75"/>
        <v>P, S, T &amp; D Plant - Customer</v>
      </c>
      <c r="I96" s="42">
        <f>'Plt. Class.'!J$96</f>
        <v>3488013.0954151768</v>
      </c>
      <c r="J96" s="136">
        <f t="shared" si="76"/>
        <v>2770233.667466078</v>
      </c>
      <c r="K96" s="136">
        <f t="shared" si="77"/>
        <v>685065.74060253287</v>
      </c>
      <c r="L96" s="136">
        <f t="shared" si="78"/>
        <v>1801.2602189805868</v>
      </c>
      <c r="M96" s="136">
        <f t="shared" si="79"/>
        <v>19623.986271266731</v>
      </c>
      <c r="N96" s="136">
        <f t="shared" si="80"/>
        <v>11288.440856318219</v>
      </c>
      <c r="O96" s="136">
        <f t="shared" si="81"/>
        <v>0</v>
      </c>
      <c r="P96" s="136">
        <f t="shared" si="82"/>
        <v>0</v>
      </c>
      <c r="Q96" s="136">
        <f t="shared" si="83"/>
        <v>0</v>
      </c>
      <c r="R96" s="136">
        <f t="shared" si="84"/>
        <v>0</v>
      </c>
      <c r="S96" s="136">
        <f t="shared" si="85"/>
        <v>0</v>
      </c>
      <c r="T96" s="136">
        <f t="shared" si="86"/>
        <v>0</v>
      </c>
      <c r="U96" s="136">
        <f t="shared" si="87"/>
        <v>0</v>
      </c>
      <c r="V96" s="136">
        <f t="shared" si="88"/>
        <v>0</v>
      </c>
      <c r="W96" s="136">
        <f t="shared" si="89"/>
        <v>0</v>
      </c>
      <c r="X96" s="136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7">
        <v>39001</v>
      </c>
      <c r="E97" s="138" t="s">
        <v>304</v>
      </c>
      <c r="G97" s="43">
        <v>6.2</v>
      </c>
      <c r="H97" s="136" t="str">
        <f t="shared" si="75"/>
        <v>P, S, T &amp; D Plant - Customer</v>
      </c>
      <c r="I97" s="42">
        <f>'Plt. Class.'!J$97</f>
        <v>0</v>
      </c>
      <c r="J97" s="136">
        <f t="shared" si="76"/>
        <v>0</v>
      </c>
      <c r="K97" s="136">
        <f t="shared" si="77"/>
        <v>0</v>
      </c>
      <c r="L97" s="136">
        <f t="shared" si="78"/>
        <v>0</v>
      </c>
      <c r="M97" s="136">
        <f t="shared" si="79"/>
        <v>0</v>
      </c>
      <c r="N97" s="136">
        <f t="shared" si="80"/>
        <v>0</v>
      </c>
      <c r="O97" s="136">
        <f t="shared" si="81"/>
        <v>0</v>
      </c>
      <c r="P97" s="136">
        <f t="shared" si="82"/>
        <v>0</v>
      </c>
      <c r="Q97" s="136">
        <f t="shared" si="83"/>
        <v>0</v>
      </c>
      <c r="R97" s="136">
        <f t="shared" si="84"/>
        <v>0</v>
      </c>
      <c r="S97" s="136">
        <f t="shared" si="85"/>
        <v>0</v>
      </c>
      <c r="T97" s="136">
        <f t="shared" si="86"/>
        <v>0</v>
      </c>
      <c r="U97" s="136">
        <f t="shared" si="87"/>
        <v>0</v>
      </c>
      <c r="V97" s="136">
        <f t="shared" si="88"/>
        <v>0</v>
      </c>
      <c r="W97" s="136">
        <f t="shared" si="89"/>
        <v>0</v>
      </c>
      <c r="X97" s="136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7">
        <v>39002</v>
      </c>
      <c r="E98" s="138" t="s">
        <v>305</v>
      </c>
      <c r="G98" s="43">
        <v>6.2</v>
      </c>
      <c r="H98" s="136" t="str">
        <f t="shared" si="75"/>
        <v>P, S, T &amp; D Plant - Customer</v>
      </c>
      <c r="I98" s="42">
        <f>'Plt. Class.'!J$98</f>
        <v>115334.62296115716</v>
      </c>
      <c r="J98" s="136">
        <f t="shared" si="76"/>
        <v>91600.532111383392</v>
      </c>
      <c r="K98" s="136">
        <f t="shared" si="77"/>
        <v>22652.380233278418</v>
      </c>
      <c r="L98" s="136">
        <f t="shared" si="78"/>
        <v>59.560461078581255</v>
      </c>
      <c r="M98" s="136">
        <f t="shared" si="79"/>
        <v>648.88662848385036</v>
      </c>
      <c r="N98" s="136">
        <f t="shared" si="80"/>
        <v>373.26352693289232</v>
      </c>
      <c r="O98" s="136">
        <f t="shared" si="81"/>
        <v>0</v>
      </c>
      <c r="P98" s="136">
        <f t="shared" si="82"/>
        <v>0</v>
      </c>
      <c r="Q98" s="136">
        <f t="shared" si="83"/>
        <v>0</v>
      </c>
      <c r="R98" s="136">
        <f t="shared" si="84"/>
        <v>0</v>
      </c>
      <c r="S98" s="136">
        <f t="shared" si="85"/>
        <v>0</v>
      </c>
      <c r="T98" s="136">
        <f t="shared" si="86"/>
        <v>0</v>
      </c>
      <c r="U98" s="136">
        <f t="shared" si="87"/>
        <v>0</v>
      </c>
      <c r="V98" s="136">
        <f t="shared" si="88"/>
        <v>0</v>
      </c>
      <c r="W98" s="136">
        <f t="shared" si="89"/>
        <v>0</v>
      </c>
      <c r="X98" s="136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7">
        <v>39003</v>
      </c>
      <c r="E99" s="138" t="s">
        <v>291</v>
      </c>
      <c r="G99" s="43">
        <v>6.2</v>
      </c>
      <c r="H99" s="136" t="str">
        <f t="shared" si="75"/>
        <v>P, S, T &amp; D Plant - Customer</v>
      </c>
      <c r="I99" s="42">
        <f>'Plt. Class.'!J$99</f>
        <v>472491.06607354479</v>
      </c>
      <c r="J99" s="136">
        <f t="shared" si="76"/>
        <v>375259.67449330166</v>
      </c>
      <c r="K99" s="136">
        <f t="shared" si="77"/>
        <v>92799.950359482478</v>
      </c>
      <c r="L99" s="136">
        <f t="shared" si="78"/>
        <v>244.00119433631329</v>
      </c>
      <c r="M99" s="136">
        <f t="shared" si="79"/>
        <v>2658.2922541521489</v>
      </c>
      <c r="N99" s="136">
        <f t="shared" si="80"/>
        <v>1529.1477722720786</v>
      </c>
      <c r="O99" s="136">
        <f t="shared" si="81"/>
        <v>0</v>
      </c>
      <c r="P99" s="136">
        <f t="shared" si="82"/>
        <v>0</v>
      </c>
      <c r="Q99" s="136">
        <f t="shared" si="83"/>
        <v>0</v>
      </c>
      <c r="R99" s="136">
        <f t="shared" si="84"/>
        <v>0</v>
      </c>
      <c r="S99" s="136">
        <f t="shared" si="85"/>
        <v>0</v>
      </c>
      <c r="T99" s="136">
        <f t="shared" si="86"/>
        <v>0</v>
      </c>
      <c r="U99" s="136">
        <f t="shared" si="87"/>
        <v>0</v>
      </c>
      <c r="V99" s="136">
        <f t="shared" si="88"/>
        <v>0</v>
      </c>
      <c r="W99" s="136">
        <f t="shared" si="89"/>
        <v>0</v>
      </c>
      <c r="X99" s="136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7">
        <v>39004</v>
      </c>
      <c r="E100" s="138" t="s">
        <v>306</v>
      </c>
      <c r="G100" s="43">
        <v>6.2</v>
      </c>
      <c r="H100" s="136" t="str">
        <f t="shared" si="75"/>
        <v>P, S, T &amp; D Plant - Customer</v>
      </c>
      <c r="I100" s="42">
        <f>'Plt. Class.'!J$100</f>
        <v>4971.0821219464679</v>
      </c>
      <c r="J100" s="136">
        <f t="shared" si="76"/>
        <v>3948.1099070574596</v>
      </c>
      <c r="K100" s="136">
        <f t="shared" si="77"/>
        <v>976.34898789332385</v>
      </c>
      <c r="L100" s="136">
        <f t="shared" si="78"/>
        <v>2.5671384328567028</v>
      </c>
      <c r="M100" s="136">
        <f t="shared" si="79"/>
        <v>27.967913148790903</v>
      </c>
      <c r="N100" s="136">
        <f t="shared" si="80"/>
        <v>16.088175414035863</v>
      </c>
      <c r="O100" s="136">
        <f t="shared" si="81"/>
        <v>0</v>
      </c>
      <c r="P100" s="136">
        <f t="shared" si="82"/>
        <v>0</v>
      </c>
      <c r="Q100" s="136">
        <f t="shared" si="83"/>
        <v>0</v>
      </c>
      <c r="R100" s="136">
        <f t="shared" si="84"/>
        <v>0</v>
      </c>
      <c r="S100" s="136">
        <f t="shared" si="85"/>
        <v>0</v>
      </c>
      <c r="T100" s="136">
        <f t="shared" si="86"/>
        <v>0</v>
      </c>
      <c r="U100" s="136">
        <f t="shared" si="87"/>
        <v>0</v>
      </c>
      <c r="V100" s="136">
        <f t="shared" si="88"/>
        <v>0</v>
      </c>
      <c r="W100" s="136">
        <f t="shared" si="89"/>
        <v>0</v>
      </c>
      <c r="X100" s="136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7">
        <v>39009</v>
      </c>
      <c r="E101" s="138" t="s">
        <v>307</v>
      </c>
      <c r="G101" s="43">
        <v>6.2</v>
      </c>
      <c r="H101" s="136" t="str">
        <f t="shared" si="75"/>
        <v>P, S, T &amp; D Plant - Customer</v>
      </c>
      <c r="I101" s="42">
        <f>'Plt. Class.'!J$101</f>
        <v>830254.22652469377</v>
      </c>
      <c r="J101" s="136">
        <f t="shared" si="76"/>
        <v>659400.6811207073</v>
      </c>
      <c r="K101" s="136">
        <f t="shared" si="77"/>
        <v>163066.68324443916</v>
      </c>
      <c r="L101" s="136">
        <f t="shared" si="78"/>
        <v>428.75524516957654</v>
      </c>
      <c r="M101" s="136">
        <f t="shared" si="79"/>
        <v>4671.1113454241295</v>
      </c>
      <c r="N101" s="136">
        <f t="shared" si="80"/>
        <v>2686.9955689534636</v>
      </c>
      <c r="O101" s="136">
        <f t="shared" si="81"/>
        <v>0</v>
      </c>
      <c r="P101" s="136">
        <f t="shared" si="82"/>
        <v>0</v>
      </c>
      <c r="Q101" s="136">
        <f t="shared" si="83"/>
        <v>0</v>
      </c>
      <c r="R101" s="136">
        <f t="shared" si="84"/>
        <v>0</v>
      </c>
      <c r="S101" s="136">
        <f t="shared" si="85"/>
        <v>0</v>
      </c>
      <c r="T101" s="136">
        <f t="shared" si="86"/>
        <v>0</v>
      </c>
      <c r="U101" s="136">
        <f t="shared" si="87"/>
        <v>0</v>
      </c>
      <c r="V101" s="136">
        <f t="shared" si="88"/>
        <v>0</v>
      </c>
      <c r="W101" s="136">
        <f t="shared" si="89"/>
        <v>0</v>
      </c>
      <c r="X101" s="136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7">
        <v>39100</v>
      </c>
      <c r="E102" s="138" t="s">
        <v>308</v>
      </c>
      <c r="G102" s="43">
        <v>6.2</v>
      </c>
      <c r="H102" s="136" t="str">
        <f t="shared" si="75"/>
        <v>P, S, T &amp; D Plant - Customer</v>
      </c>
      <c r="I102" s="42">
        <f>'Plt. Class.'!J$102</f>
        <v>1294812.6548713529</v>
      </c>
      <c r="J102" s="136">
        <f t="shared" si="76"/>
        <v>1028360.1326785745</v>
      </c>
      <c r="K102" s="136">
        <f t="shared" si="77"/>
        <v>254308.61814049241</v>
      </c>
      <c r="L102" s="136">
        <f t="shared" si="78"/>
        <v>668.65991108751734</v>
      </c>
      <c r="M102" s="136">
        <f t="shared" si="79"/>
        <v>7284.773614083404</v>
      </c>
      <c r="N102" s="136">
        <f t="shared" si="80"/>
        <v>4190.4705271147659</v>
      </c>
      <c r="O102" s="136">
        <f t="shared" si="81"/>
        <v>0</v>
      </c>
      <c r="P102" s="136">
        <f t="shared" si="82"/>
        <v>0</v>
      </c>
      <c r="Q102" s="136">
        <f t="shared" si="83"/>
        <v>0</v>
      </c>
      <c r="R102" s="136">
        <f t="shared" si="84"/>
        <v>0</v>
      </c>
      <c r="S102" s="136">
        <f t="shared" si="85"/>
        <v>0</v>
      </c>
      <c r="T102" s="136">
        <f t="shared" si="86"/>
        <v>0</v>
      </c>
      <c r="U102" s="136">
        <f t="shared" si="87"/>
        <v>0</v>
      </c>
      <c r="V102" s="136">
        <f t="shared" si="88"/>
        <v>0</v>
      </c>
      <c r="W102" s="136">
        <f t="shared" si="89"/>
        <v>0</v>
      </c>
      <c r="X102" s="136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7">
        <v>39102</v>
      </c>
      <c r="E103" s="138" t="s">
        <v>309</v>
      </c>
      <c r="G103" s="43">
        <v>6.2</v>
      </c>
      <c r="H103" s="136" t="str">
        <f t="shared" si="75"/>
        <v>P, S, T &amp; D Plant - Customer</v>
      </c>
      <c r="I103" s="42">
        <f>'Plt. Class.'!J$103</f>
        <v>0</v>
      </c>
      <c r="J103" s="136">
        <f t="shared" si="76"/>
        <v>0</v>
      </c>
      <c r="K103" s="136">
        <f t="shared" si="77"/>
        <v>0</v>
      </c>
      <c r="L103" s="136">
        <f t="shared" si="78"/>
        <v>0</v>
      </c>
      <c r="M103" s="136">
        <f t="shared" si="79"/>
        <v>0</v>
      </c>
      <c r="N103" s="136">
        <f t="shared" si="80"/>
        <v>0</v>
      </c>
      <c r="O103" s="136">
        <f t="shared" si="81"/>
        <v>0</v>
      </c>
      <c r="P103" s="136">
        <f t="shared" si="82"/>
        <v>0</v>
      </c>
      <c r="Q103" s="136">
        <f t="shared" si="83"/>
        <v>0</v>
      </c>
      <c r="R103" s="136">
        <f t="shared" si="84"/>
        <v>0</v>
      </c>
      <c r="S103" s="136">
        <f t="shared" si="85"/>
        <v>0</v>
      </c>
      <c r="T103" s="136">
        <f t="shared" si="86"/>
        <v>0</v>
      </c>
      <c r="U103" s="136">
        <f t="shared" si="87"/>
        <v>0</v>
      </c>
      <c r="V103" s="136">
        <f t="shared" si="88"/>
        <v>0</v>
      </c>
      <c r="W103" s="136">
        <f t="shared" si="89"/>
        <v>0</v>
      </c>
      <c r="X103" s="136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7">
        <v>39103</v>
      </c>
      <c r="E104" s="138" t="s">
        <v>310</v>
      </c>
      <c r="G104" s="43">
        <v>6.2</v>
      </c>
      <c r="H104" s="136" t="str">
        <f t="shared" si="75"/>
        <v>P, S, T &amp; D Plant - Customer</v>
      </c>
      <c r="I104" s="42">
        <f>'Plt. Class.'!J$104</f>
        <v>0</v>
      </c>
      <c r="J104" s="136">
        <f t="shared" si="76"/>
        <v>0</v>
      </c>
      <c r="K104" s="136">
        <f t="shared" si="77"/>
        <v>0</v>
      </c>
      <c r="L104" s="136">
        <f t="shared" si="78"/>
        <v>0</v>
      </c>
      <c r="M104" s="136">
        <f t="shared" si="79"/>
        <v>0</v>
      </c>
      <c r="N104" s="136">
        <f t="shared" si="80"/>
        <v>0</v>
      </c>
      <c r="O104" s="136">
        <f t="shared" si="81"/>
        <v>0</v>
      </c>
      <c r="P104" s="136">
        <f t="shared" si="82"/>
        <v>0</v>
      </c>
      <c r="Q104" s="136">
        <f t="shared" si="83"/>
        <v>0</v>
      </c>
      <c r="R104" s="136">
        <f t="shared" si="84"/>
        <v>0</v>
      </c>
      <c r="S104" s="136">
        <f t="shared" si="85"/>
        <v>0</v>
      </c>
      <c r="T104" s="136">
        <f t="shared" si="86"/>
        <v>0</v>
      </c>
      <c r="U104" s="136">
        <f t="shared" si="87"/>
        <v>0</v>
      </c>
      <c r="V104" s="136">
        <f t="shared" si="88"/>
        <v>0</v>
      </c>
      <c r="W104" s="136">
        <f t="shared" si="89"/>
        <v>0</v>
      </c>
      <c r="X104" s="136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7">
        <v>39200</v>
      </c>
      <c r="E105" s="138" t="s">
        <v>311</v>
      </c>
      <c r="G105" s="43">
        <v>6.2</v>
      </c>
      <c r="H105" s="136" t="str">
        <f t="shared" si="75"/>
        <v>P, S, T &amp; D Plant - Customer</v>
      </c>
      <c r="I105" s="42">
        <f>'Plt. Class.'!J$105</f>
        <v>241779.80090984175</v>
      </c>
      <c r="J105" s="136">
        <f t="shared" si="76"/>
        <v>192025.23794250967</v>
      </c>
      <c r="K105" s="136">
        <f t="shared" si="77"/>
        <v>47486.937073359302</v>
      </c>
      <c r="L105" s="136">
        <f t="shared" si="78"/>
        <v>124.85857283746977</v>
      </c>
      <c r="M105" s="136">
        <f t="shared" si="79"/>
        <v>1360.2825918173855</v>
      </c>
      <c r="N105" s="136">
        <f t="shared" si="80"/>
        <v>782.48472931787353</v>
      </c>
      <c r="O105" s="136">
        <f t="shared" si="81"/>
        <v>0</v>
      </c>
      <c r="P105" s="136">
        <f t="shared" si="82"/>
        <v>0</v>
      </c>
      <c r="Q105" s="136">
        <f t="shared" si="83"/>
        <v>0</v>
      </c>
      <c r="R105" s="136">
        <f t="shared" si="84"/>
        <v>0</v>
      </c>
      <c r="S105" s="136">
        <f t="shared" si="85"/>
        <v>0</v>
      </c>
      <c r="T105" s="136">
        <f t="shared" si="86"/>
        <v>0</v>
      </c>
      <c r="U105" s="136">
        <f t="shared" si="87"/>
        <v>0</v>
      </c>
      <c r="V105" s="136">
        <f t="shared" si="88"/>
        <v>0</v>
      </c>
      <c r="W105" s="136">
        <f t="shared" si="89"/>
        <v>0</v>
      </c>
      <c r="X105" s="136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7">
        <v>39201</v>
      </c>
      <c r="E106" s="138" t="s">
        <v>312</v>
      </c>
      <c r="G106" s="43">
        <v>6.2</v>
      </c>
      <c r="H106" s="136" t="str">
        <f t="shared" si="75"/>
        <v>P, S, T &amp; D Plant - Customer</v>
      </c>
      <c r="I106" s="42">
        <f>'Plt. Class.'!J$106</f>
        <v>0</v>
      </c>
      <c r="J106" s="136">
        <f t="shared" si="76"/>
        <v>0</v>
      </c>
      <c r="K106" s="136">
        <f t="shared" si="77"/>
        <v>0</v>
      </c>
      <c r="L106" s="136">
        <f t="shared" si="78"/>
        <v>0</v>
      </c>
      <c r="M106" s="136">
        <f t="shared" si="79"/>
        <v>0</v>
      </c>
      <c r="N106" s="136">
        <f t="shared" si="80"/>
        <v>0</v>
      </c>
      <c r="O106" s="136">
        <f t="shared" si="81"/>
        <v>0</v>
      </c>
      <c r="P106" s="136">
        <f t="shared" si="82"/>
        <v>0</v>
      </c>
      <c r="Q106" s="136">
        <f t="shared" si="83"/>
        <v>0</v>
      </c>
      <c r="R106" s="136">
        <f t="shared" si="84"/>
        <v>0</v>
      </c>
      <c r="S106" s="136">
        <f t="shared" si="85"/>
        <v>0</v>
      </c>
      <c r="T106" s="136">
        <f t="shared" si="86"/>
        <v>0</v>
      </c>
      <c r="U106" s="136">
        <f t="shared" si="87"/>
        <v>0</v>
      </c>
      <c r="V106" s="136">
        <f t="shared" si="88"/>
        <v>0</v>
      </c>
      <c r="W106" s="136">
        <f t="shared" si="89"/>
        <v>0</v>
      </c>
      <c r="X106" s="136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7">
        <v>39202</v>
      </c>
      <c r="E107" s="138" t="s">
        <v>313</v>
      </c>
      <c r="G107" s="43">
        <v>6.2</v>
      </c>
      <c r="H107" s="136" t="str">
        <f t="shared" si="75"/>
        <v>P, S, T &amp; D Plant - Customer</v>
      </c>
      <c r="I107" s="42">
        <f>'Plt. Class.'!J$107</f>
        <v>22113.506872522277</v>
      </c>
      <c r="J107" s="136">
        <f t="shared" si="76"/>
        <v>17562.887399857082</v>
      </c>
      <c r="K107" s="136">
        <f t="shared" si="77"/>
        <v>4343.2193482463026</v>
      </c>
      <c r="L107" s="136">
        <f t="shared" si="78"/>
        <v>11.419733568083689</v>
      </c>
      <c r="M107" s="136">
        <f t="shared" si="79"/>
        <v>124.41328154597601</v>
      </c>
      <c r="N107" s="136">
        <f t="shared" si="80"/>
        <v>71.567109304829373</v>
      </c>
      <c r="O107" s="136">
        <f t="shared" si="81"/>
        <v>0</v>
      </c>
      <c r="P107" s="136">
        <f t="shared" si="82"/>
        <v>0</v>
      </c>
      <c r="Q107" s="136">
        <f t="shared" si="83"/>
        <v>0</v>
      </c>
      <c r="R107" s="136">
        <f t="shared" si="84"/>
        <v>0</v>
      </c>
      <c r="S107" s="136">
        <f t="shared" si="85"/>
        <v>0</v>
      </c>
      <c r="T107" s="136">
        <f t="shared" si="86"/>
        <v>0</v>
      </c>
      <c r="U107" s="136">
        <f t="shared" si="87"/>
        <v>0</v>
      </c>
      <c r="V107" s="136">
        <f t="shared" si="88"/>
        <v>0</v>
      </c>
      <c r="W107" s="136">
        <f t="shared" si="89"/>
        <v>0</v>
      </c>
      <c r="X107" s="136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7">
        <v>39300</v>
      </c>
      <c r="E108" s="138" t="s">
        <v>198</v>
      </c>
      <c r="G108" s="43">
        <v>6.2</v>
      </c>
      <c r="H108" s="136" t="str">
        <f t="shared" si="75"/>
        <v>P, S, T &amp; D Plant - Customer</v>
      </c>
      <c r="I108" s="42">
        <f>'Plt. Class.'!J$108</f>
        <v>0</v>
      </c>
      <c r="J108" s="136">
        <f t="shared" si="76"/>
        <v>0</v>
      </c>
      <c r="K108" s="136">
        <f t="shared" si="77"/>
        <v>0</v>
      </c>
      <c r="L108" s="136">
        <f t="shared" si="78"/>
        <v>0</v>
      </c>
      <c r="M108" s="136">
        <f t="shared" si="79"/>
        <v>0</v>
      </c>
      <c r="N108" s="136">
        <f t="shared" si="80"/>
        <v>0</v>
      </c>
      <c r="O108" s="136">
        <f t="shared" si="81"/>
        <v>0</v>
      </c>
      <c r="P108" s="136">
        <f t="shared" si="82"/>
        <v>0</v>
      </c>
      <c r="Q108" s="136">
        <f t="shared" si="83"/>
        <v>0</v>
      </c>
      <c r="R108" s="136">
        <f t="shared" si="84"/>
        <v>0</v>
      </c>
      <c r="S108" s="136">
        <f t="shared" si="85"/>
        <v>0</v>
      </c>
      <c r="T108" s="136">
        <f t="shared" si="86"/>
        <v>0</v>
      </c>
      <c r="U108" s="136">
        <f t="shared" si="87"/>
        <v>0</v>
      </c>
      <c r="V108" s="136">
        <f t="shared" si="88"/>
        <v>0</v>
      </c>
      <c r="W108" s="136">
        <f t="shared" si="89"/>
        <v>0</v>
      </c>
      <c r="X108" s="136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7">
        <v>39400</v>
      </c>
      <c r="E109" s="138" t="s">
        <v>314</v>
      </c>
      <c r="G109" s="43">
        <v>6.2</v>
      </c>
      <c r="H109" s="136" t="str">
        <f t="shared" si="75"/>
        <v>P, S, T &amp; D Plant - Customer</v>
      </c>
      <c r="I109" s="42">
        <f>'Plt. Class.'!J$109</f>
        <v>1768358.2803214332</v>
      </c>
      <c r="J109" s="136">
        <f t="shared" si="76"/>
        <v>1404457.3544543278</v>
      </c>
      <c r="K109" s="136">
        <f t="shared" si="77"/>
        <v>347315.68999881484</v>
      </c>
      <c r="L109" s="136">
        <f t="shared" si="78"/>
        <v>913.20569508033248</v>
      </c>
      <c r="M109" s="136">
        <f t="shared" si="79"/>
        <v>9948.9989476596438</v>
      </c>
      <c r="N109" s="136">
        <f t="shared" si="80"/>
        <v>5723.0312255502076</v>
      </c>
      <c r="O109" s="136">
        <f t="shared" si="81"/>
        <v>0</v>
      </c>
      <c r="P109" s="136">
        <f t="shared" si="82"/>
        <v>0</v>
      </c>
      <c r="Q109" s="136">
        <f t="shared" si="83"/>
        <v>0</v>
      </c>
      <c r="R109" s="136">
        <f t="shared" si="84"/>
        <v>0</v>
      </c>
      <c r="S109" s="136">
        <f t="shared" si="85"/>
        <v>0</v>
      </c>
      <c r="T109" s="136">
        <f t="shared" si="86"/>
        <v>0</v>
      </c>
      <c r="U109" s="136">
        <f t="shared" si="87"/>
        <v>0</v>
      </c>
      <c r="V109" s="136">
        <f t="shared" si="88"/>
        <v>0</v>
      </c>
      <c r="W109" s="136">
        <f t="shared" si="89"/>
        <v>0</v>
      </c>
      <c r="X109" s="136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7">
        <v>39600</v>
      </c>
      <c r="E110" s="138" t="s">
        <v>315</v>
      </c>
      <c r="G110" s="43">
        <v>6.2</v>
      </c>
      <c r="H110" s="136" t="str">
        <f t="shared" si="75"/>
        <v>P, S, T &amp; D Plant - Customer</v>
      </c>
      <c r="I110" s="42">
        <f>'Plt. Class.'!J$110</f>
        <v>0</v>
      </c>
      <c r="J110" s="136">
        <f t="shared" si="76"/>
        <v>0</v>
      </c>
      <c r="K110" s="136">
        <f t="shared" si="77"/>
        <v>0</v>
      </c>
      <c r="L110" s="136">
        <f t="shared" si="78"/>
        <v>0</v>
      </c>
      <c r="M110" s="136">
        <f t="shared" si="79"/>
        <v>0</v>
      </c>
      <c r="N110" s="136">
        <f t="shared" si="80"/>
        <v>0</v>
      </c>
      <c r="O110" s="136">
        <f t="shared" si="81"/>
        <v>0</v>
      </c>
      <c r="P110" s="136">
        <f t="shared" si="82"/>
        <v>0</v>
      </c>
      <c r="Q110" s="136">
        <f t="shared" si="83"/>
        <v>0</v>
      </c>
      <c r="R110" s="136">
        <f t="shared" si="84"/>
        <v>0</v>
      </c>
      <c r="S110" s="136">
        <f t="shared" si="85"/>
        <v>0</v>
      </c>
      <c r="T110" s="136">
        <f t="shared" si="86"/>
        <v>0</v>
      </c>
      <c r="U110" s="136">
        <f t="shared" si="87"/>
        <v>0</v>
      </c>
      <c r="V110" s="136">
        <f t="shared" si="88"/>
        <v>0</v>
      </c>
      <c r="W110" s="136">
        <f t="shared" si="89"/>
        <v>0</v>
      </c>
      <c r="X110" s="136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7">
        <v>39603</v>
      </c>
      <c r="E111" s="138" t="s">
        <v>316</v>
      </c>
      <c r="G111" s="43">
        <v>6.2</v>
      </c>
      <c r="H111" s="136" t="str">
        <f t="shared" si="75"/>
        <v>P, S, T &amp; D Plant - Customer</v>
      </c>
      <c r="I111" s="42">
        <f>'Plt. Class.'!J$111</f>
        <v>31514.737508346039</v>
      </c>
      <c r="J111" s="136">
        <f t="shared" si="76"/>
        <v>25029.489419558657</v>
      </c>
      <c r="K111" s="136">
        <f t="shared" si="77"/>
        <v>6189.6748665961331</v>
      </c>
      <c r="L111" s="136">
        <f t="shared" si="78"/>
        <v>16.274664524630243</v>
      </c>
      <c r="M111" s="136">
        <f t="shared" si="79"/>
        <v>177.30574951661532</v>
      </c>
      <c r="N111" s="136">
        <f t="shared" si="80"/>
        <v>101.9928081499971</v>
      </c>
      <c r="O111" s="136">
        <f t="shared" si="81"/>
        <v>0</v>
      </c>
      <c r="P111" s="136">
        <f t="shared" si="82"/>
        <v>0</v>
      </c>
      <c r="Q111" s="136">
        <f t="shared" si="83"/>
        <v>0</v>
      </c>
      <c r="R111" s="136">
        <f t="shared" si="84"/>
        <v>0</v>
      </c>
      <c r="S111" s="136">
        <f t="shared" si="85"/>
        <v>0</v>
      </c>
      <c r="T111" s="136">
        <f t="shared" si="86"/>
        <v>0</v>
      </c>
      <c r="U111" s="136">
        <f t="shared" si="87"/>
        <v>0</v>
      </c>
      <c r="V111" s="136">
        <f t="shared" si="88"/>
        <v>0</v>
      </c>
      <c r="W111" s="136">
        <f t="shared" si="89"/>
        <v>0</v>
      </c>
      <c r="X111" s="136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7">
        <v>39604</v>
      </c>
      <c r="E112" s="138" t="s">
        <v>317</v>
      </c>
      <c r="G112" s="43">
        <v>6.2</v>
      </c>
      <c r="H112" s="136" t="str">
        <f t="shared" si="75"/>
        <v>P, S, T &amp; D Plant - Customer</v>
      </c>
      <c r="I112" s="42">
        <f>'Plt. Class.'!J$112</f>
        <v>41804.241715741809</v>
      </c>
      <c r="J112" s="136">
        <f t="shared" si="76"/>
        <v>33201.571976911771</v>
      </c>
      <c r="K112" s="136">
        <f t="shared" si="77"/>
        <v>8210.5923997149202</v>
      </c>
      <c r="L112" s="136">
        <f t="shared" si="78"/>
        <v>21.588312752091749</v>
      </c>
      <c r="M112" s="136">
        <f t="shared" si="79"/>
        <v>235.19575273062026</v>
      </c>
      <c r="N112" s="136">
        <f t="shared" si="80"/>
        <v>135.29327363239491</v>
      </c>
      <c r="O112" s="136">
        <f t="shared" si="81"/>
        <v>0</v>
      </c>
      <c r="P112" s="136">
        <f t="shared" si="82"/>
        <v>0</v>
      </c>
      <c r="Q112" s="136">
        <f t="shared" si="83"/>
        <v>0</v>
      </c>
      <c r="R112" s="136">
        <f t="shared" si="84"/>
        <v>0</v>
      </c>
      <c r="S112" s="136">
        <f t="shared" si="85"/>
        <v>0</v>
      </c>
      <c r="T112" s="136">
        <f t="shared" si="86"/>
        <v>0</v>
      </c>
      <c r="U112" s="136">
        <f t="shared" si="87"/>
        <v>0</v>
      </c>
      <c r="V112" s="136">
        <f t="shared" si="88"/>
        <v>0</v>
      </c>
      <c r="W112" s="136">
        <f t="shared" si="89"/>
        <v>0</v>
      </c>
      <c r="X112" s="136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7">
        <v>39605</v>
      </c>
      <c r="E113" s="141" t="s">
        <v>318</v>
      </c>
      <c r="G113" s="43">
        <v>6.2</v>
      </c>
      <c r="H113" s="136" t="str">
        <f t="shared" si="75"/>
        <v>P, S, T &amp; D Plant - Customer</v>
      </c>
      <c r="I113" s="42">
        <f>'Plt. Class.'!J$113</f>
        <v>22142.841059906998</v>
      </c>
      <c r="J113" s="136">
        <f t="shared" si="76"/>
        <v>17586.185062818189</v>
      </c>
      <c r="K113" s="136">
        <f t="shared" si="77"/>
        <v>4348.9807505851022</v>
      </c>
      <c r="L113" s="136">
        <f t="shared" si="78"/>
        <v>11.434882165106352</v>
      </c>
      <c r="M113" s="136">
        <f t="shared" si="79"/>
        <v>124.57831925505835</v>
      </c>
      <c r="N113" s="136">
        <f t="shared" si="80"/>
        <v>71.662045083538416</v>
      </c>
      <c r="O113" s="136">
        <f t="shared" si="81"/>
        <v>0</v>
      </c>
      <c r="P113" s="136">
        <f t="shared" si="82"/>
        <v>0</v>
      </c>
      <c r="Q113" s="136">
        <f t="shared" si="83"/>
        <v>0</v>
      </c>
      <c r="R113" s="136">
        <f t="shared" si="84"/>
        <v>0</v>
      </c>
      <c r="S113" s="136">
        <f t="shared" si="85"/>
        <v>0</v>
      </c>
      <c r="T113" s="136">
        <f t="shared" si="86"/>
        <v>0</v>
      </c>
      <c r="U113" s="136">
        <f t="shared" si="87"/>
        <v>0</v>
      </c>
      <c r="V113" s="136">
        <f t="shared" si="88"/>
        <v>0</v>
      </c>
      <c r="W113" s="136">
        <f t="shared" si="89"/>
        <v>0</v>
      </c>
      <c r="X113" s="136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7">
        <v>39700</v>
      </c>
      <c r="E114" s="138" t="s">
        <v>319</v>
      </c>
      <c r="G114" s="43">
        <v>6.2</v>
      </c>
      <c r="H114" s="136" t="str">
        <f t="shared" si="75"/>
        <v>P, S, T &amp; D Plant - Customer</v>
      </c>
      <c r="I114" s="42">
        <f>'Plt. Class.'!J$114</f>
        <v>268490.57608162414</v>
      </c>
      <c r="J114" s="136">
        <f t="shared" si="76"/>
        <v>213239.34655989174</v>
      </c>
      <c r="K114" s="136">
        <f t="shared" si="77"/>
        <v>52733.086234661911</v>
      </c>
      <c r="L114" s="136">
        <f t="shared" si="78"/>
        <v>138.65240199433509</v>
      </c>
      <c r="M114" s="136">
        <f t="shared" si="79"/>
        <v>1510.5606644412951</v>
      </c>
      <c r="N114" s="136">
        <f t="shared" si="80"/>
        <v>868.93022063481146</v>
      </c>
      <c r="O114" s="136">
        <f t="shared" si="81"/>
        <v>0</v>
      </c>
      <c r="P114" s="136">
        <f t="shared" si="82"/>
        <v>0</v>
      </c>
      <c r="Q114" s="136">
        <f t="shared" si="83"/>
        <v>0</v>
      </c>
      <c r="R114" s="136">
        <f t="shared" si="84"/>
        <v>0</v>
      </c>
      <c r="S114" s="136">
        <f t="shared" si="85"/>
        <v>0</v>
      </c>
      <c r="T114" s="136">
        <f t="shared" si="86"/>
        <v>0</v>
      </c>
      <c r="U114" s="136">
        <f t="shared" si="87"/>
        <v>0</v>
      </c>
      <c r="V114" s="136">
        <f t="shared" si="88"/>
        <v>0</v>
      </c>
      <c r="W114" s="136">
        <f t="shared" si="89"/>
        <v>0</v>
      </c>
      <c r="X114" s="136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7">
        <v>39701</v>
      </c>
      <c r="E115" s="138" t="s">
        <v>320</v>
      </c>
      <c r="G115" s="43">
        <v>6.2</v>
      </c>
      <c r="H115" s="136" t="str">
        <f t="shared" si="75"/>
        <v>P, S, T &amp; D Plant - Customer</v>
      </c>
      <c r="I115" s="42">
        <f>'Plt. Class.'!J$115</f>
        <v>0</v>
      </c>
      <c r="J115" s="136">
        <f t="shared" si="76"/>
        <v>0</v>
      </c>
      <c r="K115" s="136">
        <f t="shared" si="77"/>
        <v>0</v>
      </c>
      <c r="L115" s="136">
        <f t="shared" si="78"/>
        <v>0</v>
      </c>
      <c r="M115" s="136">
        <f t="shared" si="79"/>
        <v>0</v>
      </c>
      <c r="N115" s="136">
        <f t="shared" si="80"/>
        <v>0</v>
      </c>
      <c r="O115" s="136">
        <f t="shared" si="81"/>
        <v>0</v>
      </c>
      <c r="P115" s="136">
        <f t="shared" si="82"/>
        <v>0</v>
      </c>
      <c r="Q115" s="136">
        <f t="shared" si="83"/>
        <v>0</v>
      </c>
      <c r="R115" s="136">
        <f t="shared" si="84"/>
        <v>0</v>
      </c>
      <c r="S115" s="136">
        <f t="shared" si="85"/>
        <v>0</v>
      </c>
      <c r="T115" s="136">
        <f t="shared" si="86"/>
        <v>0</v>
      </c>
      <c r="U115" s="136">
        <f t="shared" si="87"/>
        <v>0</v>
      </c>
      <c r="V115" s="136">
        <f t="shared" si="88"/>
        <v>0</v>
      </c>
      <c r="W115" s="136">
        <f t="shared" si="89"/>
        <v>0</v>
      </c>
      <c r="X115" s="136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7">
        <v>39702</v>
      </c>
      <c r="E116" s="138" t="s">
        <v>321</v>
      </c>
      <c r="G116" s="43">
        <v>6.2</v>
      </c>
      <c r="H116" s="136" t="str">
        <f t="shared" si="75"/>
        <v>P, S, T &amp; D Plant - Customer</v>
      </c>
      <c r="I116" s="42">
        <f>'Plt. Class.'!J$116</f>
        <v>0</v>
      </c>
      <c r="J116" s="136">
        <f t="shared" si="76"/>
        <v>0</v>
      </c>
      <c r="K116" s="136">
        <f t="shared" si="77"/>
        <v>0</v>
      </c>
      <c r="L116" s="136">
        <f t="shared" si="78"/>
        <v>0</v>
      </c>
      <c r="M116" s="136">
        <f t="shared" si="79"/>
        <v>0</v>
      </c>
      <c r="N116" s="136">
        <f t="shared" si="80"/>
        <v>0</v>
      </c>
      <c r="O116" s="136">
        <f t="shared" si="81"/>
        <v>0</v>
      </c>
      <c r="P116" s="136">
        <f t="shared" si="82"/>
        <v>0</v>
      </c>
      <c r="Q116" s="136">
        <f t="shared" si="83"/>
        <v>0</v>
      </c>
      <c r="R116" s="136">
        <f t="shared" si="84"/>
        <v>0</v>
      </c>
      <c r="S116" s="136">
        <f t="shared" si="85"/>
        <v>0</v>
      </c>
      <c r="T116" s="136">
        <f t="shared" si="86"/>
        <v>0</v>
      </c>
      <c r="U116" s="136">
        <f t="shared" si="87"/>
        <v>0</v>
      </c>
      <c r="V116" s="136">
        <f t="shared" si="88"/>
        <v>0</v>
      </c>
      <c r="W116" s="136">
        <f t="shared" si="89"/>
        <v>0</v>
      </c>
      <c r="X116" s="136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7">
        <v>39705</v>
      </c>
      <c r="E117" s="138" t="s">
        <v>322</v>
      </c>
      <c r="G117" s="43">
        <v>6.2</v>
      </c>
      <c r="H117" s="136" t="str">
        <f t="shared" si="75"/>
        <v>P, S, T &amp; D Plant - Customer</v>
      </c>
      <c r="I117" s="42">
        <f>'Plt. Class.'!J$117</f>
        <v>0</v>
      </c>
      <c r="J117" s="136">
        <f t="shared" si="76"/>
        <v>0</v>
      </c>
      <c r="K117" s="136">
        <f t="shared" si="77"/>
        <v>0</v>
      </c>
      <c r="L117" s="136">
        <f t="shared" si="78"/>
        <v>0</v>
      </c>
      <c r="M117" s="136">
        <f t="shared" si="79"/>
        <v>0</v>
      </c>
      <c r="N117" s="136">
        <f t="shared" si="80"/>
        <v>0</v>
      </c>
      <c r="O117" s="136">
        <f t="shared" si="81"/>
        <v>0</v>
      </c>
      <c r="P117" s="136">
        <f t="shared" si="82"/>
        <v>0</v>
      </c>
      <c r="Q117" s="136">
        <f t="shared" si="83"/>
        <v>0</v>
      </c>
      <c r="R117" s="136">
        <f t="shared" si="84"/>
        <v>0</v>
      </c>
      <c r="S117" s="136">
        <f t="shared" si="85"/>
        <v>0</v>
      </c>
      <c r="T117" s="136">
        <f t="shared" si="86"/>
        <v>0</v>
      </c>
      <c r="U117" s="136">
        <f t="shared" si="87"/>
        <v>0</v>
      </c>
      <c r="V117" s="136">
        <f t="shared" si="88"/>
        <v>0</v>
      </c>
      <c r="W117" s="136">
        <f t="shared" si="89"/>
        <v>0</v>
      </c>
      <c r="X117" s="136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7">
        <v>39800</v>
      </c>
      <c r="E118" s="138" t="s">
        <v>323</v>
      </c>
      <c r="G118" s="43">
        <v>6.2</v>
      </c>
      <c r="H118" s="136" t="str">
        <f t="shared" si="75"/>
        <v>P, S, T &amp; D Plant - Customer</v>
      </c>
      <c r="I118" s="42">
        <f>'Plt. Class.'!J$118</f>
        <v>2857236.7549824216</v>
      </c>
      <c r="J118" s="136">
        <f t="shared" si="76"/>
        <v>2269261.3926759595</v>
      </c>
      <c r="K118" s="136">
        <f t="shared" si="77"/>
        <v>561177.65618532535</v>
      </c>
      <c r="L118" s="136">
        <f t="shared" si="78"/>
        <v>1475.5182283357847</v>
      </c>
      <c r="M118" s="136">
        <f t="shared" si="79"/>
        <v>16075.161795474771</v>
      </c>
      <c r="N118" s="136">
        <f t="shared" si="80"/>
        <v>9247.0260973256209</v>
      </c>
      <c r="O118" s="136">
        <f t="shared" si="81"/>
        <v>0</v>
      </c>
      <c r="P118" s="136">
        <f t="shared" si="82"/>
        <v>0</v>
      </c>
      <c r="Q118" s="136">
        <f t="shared" si="83"/>
        <v>0</v>
      </c>
      <c r="R118" s="136">
        <f t="shared" si="84"/>
        <v>0</v>
      </c>
      <c r="S118" s="136">
        <f t="shared" si="85"/>
        <v>0</v>
      </c>
      <c r="T118" s="136">
        <f t="shared" si="86"/>
        <v>0</v>
      </c>
      <c r="U118" s="136">
        <f t="shared" si="87"/>
        <v>0</v>
      </c>
      <c r="V118" s="136">
        <f t="shared" si="88"/>
        <v>0</v>
      </c>
      <c r="W118" s="136">
        <f t="shared" si="89"/>
        <v>0</v>
      </c>
      <c r="X118" s="136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7">
        <v>39900</v>
      </c>
      <c r="E119" s="138" t="s">
        <v>324</v>
      </c>
      <c r="G119" s="43">
        <v>6.2</v>
      </c>
      <c r="H119" s="136" t="str">
        <f t="shared" si="75"/>
        <v>P, S, T &amp; D Plant - Customer</v>
      </c>
      <c r="I119" s="42">
        <f>'Plt. Class.'!J$119</f>
        <v>0</v>
      </c>
      <c r="J119" s="136">
        <f t="shared" si="76"/>
        <v>0</v>
      </c>
      <c r="K119" s="136">
        <f t="shared" si="77"/>
        <v>0</v>
      </c>
      <c r="L119" s="136">
        <f t="shared" si="78"/>
        <v>0</v>
      </c>
      <c r="M119" s="136">
        <f t="shared" si="79"/>
        <v>0</v>
      </c>
      <c r="N119" s="136">
        <f t="shared" si="80"/>
        <v>0</v>
      </c>
      <c r="O119" s="136">
        <f t="shared" si="81"/>
        <v>0</v>
      </c>
      <c r="P119" s="136">
        <f t="shared" si="82"/>
        <v>0</v>
      </c>
      <c r="Q119" s="136">
        <f t="shared" si="83"/>
        <v>0</v>
      </c>
      <c r="R119" s="136">
        <f t="shared" si="84"/>
        <v>0</v>
      </c>
      <c r="S119" s="136">
        <f t="shared" si="85"/>
        <v>0</v>
      </c>
      <c r="T119" s="136">
        <f t="shared" si="86"/>
        <v>0</v>
      </c>
      <c r="U119" s="136">
        <f t="shared" si="87"/>
        <v>0</v>
      </c>
      <c r="V119" s="136">
        <f t="shared" si="88"/>
        <v>0</v>
      </c>
      <c r="W119" s="136">
        <f t="shared" si="89"/>
        <v>0</v>
      </c>
      <c r="X119" s="136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7">
        <v>39901</v>
      </c>
      <c r="E120" s="138" t="s">
        <v>325</v>
      </c>
      <c r="G120" s="43">
        <v>6.2</v>
      </c>
      <c r="H120" s="136" t="str">
        <f t="shared" si="75"/>
        <v>P, S, T &amp; D Plant - Customer</v>
      </c>
      <c r="I120" s="42">
        <f>'Plt. Class.'!J$120</f>
        <v>0</v>
      </c>
      <c r="J120" s="136">
        <f t="shared" si="76"/>
        <v>0</v>
      </c>
      <c r="K120" s="136">
        <f t="shared" si="77"/>
        <v>0</v>
      </c>
      <c r="L120" s="136">
        <f t="shared" si="78"/>
        <v>0</v>
      </c>
      <c r="M120" s="136">
        <f t="shared" si="79"/>
        <v>0</v>
      </c>
      <c r="N120" s="136">
        <f t="shared" si="80"/>
        <v>0</v>
      </c>
      <c r="O120" s="136">
        <f t="shared" si="81"/>
        <v>0</v>
      </c>
      <c r="P120" s="136">
        <f t="shared" si="82"/>
        <v>0</v>
      </c>
      <c r="Q120" s="136">
        <f t="shared" si="83"/>
        <v>0</v>
      </c>
      <c r="R120" s="136">
        <f t="shared" si="84"/>
        <v>0</v>
      </c>
      <c r="S120" s="136">
        <f t="shared" si="85"/>
        <v>0</v>
      </c>
      <c r="T120" s="136">
        <f t="shared" si="86"/>
        <v>0</v>
      </c>
      <c r="U120" s="136">
        <f t="shared" si="87"/>
        <v>0</v>
      </c>
      <c r="V120" s="136">
        <f t="shared" si="88"/>
        <v>0</v>
      </c>
      <c r="W120" s="136">
        <f t="shared" si="89"/>
        <v>0</v>
      </c>
      <c r="X120" s="136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7">
        <v>39902</v>
      </c>
      <c r="E121" s="138" t="s">
        <v>326</v>
      </c>
      <c r="G121" s="43">
        <v>6.2</v>
      </c>
      <c r="H121" s="136" t="str">
        <f t="shared" si="75"/>
        <v>P, S, T &amp; D Plant - Customer</v>
      </c>
      <c r="I121" s="42">
        <f>'Plt. Class.'!J$121</f>
        <v>0</v>
      </c>
      <c r="J121" s="136">
        <f t="shared" si="76"/>
        <v>0</v>
      </c>
      <c r="K121" s="136">
        <f t="shared" si="77"/>
        <v>0</v>
      </c>
      <c r="L121" s="136">
        <f t="shared" si="78"/>
        <v>0</v>
      </c>
      <c r="M121" s="136">
        <f t="shared" si="79"/>
        <v>0</v>
      </c>
      <c r="N121" s="136">
        <f t="shared" si="80"/>
        <v>0</v>
      </c>
      <c r="O121" s="136">
        <f t="shared" si="81"/>
        <v>0</v>
      </c>
      <c r="P121" s="136">
        <f t="shared" si="82"/>
        <v>0</v>
      </c>
      <c r="Q121" s="136">
        <f t="shared" si="83"/>
        <v>0</v>
      </c>
      <c r="R121" s="136">
        <f t="shared" si="84"/>
        <v>0</v>
      </c>
      <c r="S121" s="136">
        <f t="shared" si="85"/>
        <v>0</v>
      </c>
      <c r="T121" s="136">
        <f t="shared" si="86"/>
        <v>0</v>
      </c>
      <c r="U121" s="136">
        <f t="shared" si="87"/>
        <v>0</v>
      </c>
      <c r="V121" s="136">
        <f t="shared" si="88"/>
        <v>0</v>
      </c>
      <c r="W121" s="136">
        <f t="shared" si="89"/>
        <v>0</v>
      </c>
      <c r="X121" s="136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7">
        <v>39903</v>
      </c>
      <c r="E122" s="138" t="s">
        <v>327</v>
      </c>
      <c r="G122" s="43">
        <v>6.2</v>
      </c>
      <c r="H122" s="136" t="str">
        <f t="shared" si="75"/>
        <v>P, S, T &amp; D Plant - Customer</v>
      </c>
      <c r="I122" s="42">
        <f>'Plt. Class.'!J$122</f>
        <v>63098.221904960141</v>
      </c>
      <c r="J122" s="136">
        <f t="shared" si="76"/>
        <v>50113.578675529636</v>
      </c>
      <c r="K122" s="136">
        <f t="shared" si="77"/>
        <v>12392.852015619872</v>
      </c>
      <c r="L122" s="136">
        <f t="shared" si="78"/>
        <v>32.584830932891236</v>
      </c>
      <c r="M122" s="136">
        <f t="shared" si="79"/>
        <v>354.99827739519782</v>
      </c>
      <c r="N122" s="136">
        <f t="shared" si="80"/>
        <v>204.20810548252911</v>
      </c>
      <c r="O122" s="136">
        <f t="shared" si="81"/>
        <v>0</v>
      </c>
      <c r="P122" s="136">
        <f t="shared" si="82"/>
        <v>0</v>
      </c>
      <c r="Q122" s="136">
        <f t="shared" si="83"/>
        <v>0</v>
      </c>
      <c r="R122" s="136">
        <f t="shared" si="84"/>
        <v>0</v>
      </c>
      <c r="S122" s="136">
        <f t="shared" si="85"/>
        <v>0</v>
      </c>
      <c r="T122" s="136">
        <f t="shared" si="86"/>
        <v>0</v>
      </c>
      <c r="U122" s="136">
        <f t="shared" si="87"/>
        <v>0</v>
      </c>
      <c r="V122" s="136">
        <f t="shared" si="88"/>
        <v>0</v>
      </c>
      <c r="W122" s="136">
        <f t="shared" si="89"/>
        <v>0</v>
      </c>
      <c r="X122" s="136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7">
        <v>39904</v>
      </c>
      <c r="E123" s="138" t="s">
        <v>328</v>
      </c>
      <c r="G123" s="43">
        <v>6.2</v>
      </c>
      <c r="H123" s="136" t="str">
        <f t="shared" si="75"/>
        <v>P, S, T &amp; D Plant - Customer</v>
      </c>
      <c r="I123" s="42">
        <f>'Plt. Class.'!J$123</f>
        <v>0</v>
      </c>
      <c r="J123" s="136">
        <f t="shared" si="76"/>
        <v>0</v>
      </c>
      <c r="K123" s="136">
        <f t="shared" si="77"/>
        <v>0</v>
      </c>
      <c r="L123" s="136">
        <f t="shared" si="78"/>
        <v>0</v>
      </c>
      <c r="M123" s="136">
        <f t="shared" si="79"/>
        <v>0</v>
      </c>
      <c r="N123" s="136">
        <f t="shared" si="80"/>
        <v>0</v>
      </c>
      <c r="O123" s="136">
        <f t="shared" si="81"/>
        <v>0</v>
      </c>
      <c r="P123" s="136">
        <f t="shared" si="82"/>
        <v>0</v>
      </c>
      <c r="Q123" s="136">
        <f t="shared" si="83"/>
        <v>0</v>
      </c>
      <c r="R123" s="136">
        <f t="shared" si="84"/>
        <v>0</v>
      </c>
      <c r="S123" s="136">
        <f t="shared" si="85"/>
        <v>0</v>
      </c>
      <c r="T123" s="136">
        <f t="shared" si="86"/>
        <v>0</v>
      </c>
      <c r="U123" s="136">
        <f t="shared" si="87"/>
        <v>0</v>
      </c>
      <c r="V123" s="136">
        <f t="shared" si="88"/>
        <v>0</v>
      </c>
      <c r="W123" s="136">
        <f t="shared" si="89"/>
        <v>0</v>
      </c>
      <c r="X123" s="136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7">
        <v>39905</v>
      </c>
      <c r="E124" s="138" t="s">
        <v>329</v>
      </c>
      <c r="G124" s="43">
        <v>6.2</v>
      </c>
      <c r="H124" s="136" t="str">
        <f t="shared" si="75"/>
        <v>P, S, T &amp; D Plant - Customer</v>
      </c>
      <c r="I124" s="42">
        <f>'Plt. Class.'!J$124</f>
        <v>0</v>
      </c>
      <c r="J124" s="136">
        <f t="shared" si="76"/>
        <v>0</v>
      </c>
      <c r="K124" s="136">
        <f t="shared" si="77"/>
        <v>0</v>
      </c>
      <c r="L124" s="136">
        <f t="shared" si="78"/>
        <v>0</v>
      </c>
      <c r="M124" s="136">
        <f t="shared" si="79"/>
        <v>0</v>
      </c>
      <c r="N124" s="136">
        <f t="shared" si="80"/>
        <v>0</v>
      </c>
      <c r="O124" s="136">
        <f t="shared" si="81"/>
        <v>0</v>
      </c>
      <c r="P124" s="136">
        <f t="shared" si="82"/>
        <v>0</v>
      </c>
      <c r="Q124" s="136">
        <f t="shared" si="83"/>
        <v>0</v>
      </c>
      <c r="R124" s="136">
        <f t="shared" si="84"/>
        <v>0</v>
      </c>
      <c r="S124" s="136">
        <f t="shared" si="85"/>
        <v>0</v>
      </c>
      <c r="T124" s="136">
        <f t="shared" si="86"/>
        <v>0</v>
      </c>
      <c r="U124" s="136">
        <f t="shared" si="87"/>
        <v>0</v>
      </c>
      <c r="V124" s="136">
        <f t="shared" si="88"/>
        <v>0</v>
      </c>
      <c r="W124" s="136">
        <f t="shared" si="89"/>
        <v>0</v>
      </c>
      <c r="X124" s="136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7">
        <v>39906</v>
      </c>
      <c r="E125" s="138" t="s">
        <v>330</v>
      </c>
      <c r="G125" s="43">
        <v>6.2</v>
      </c>
      <c r="H125" s="136" t="str">
        <f t="shared" si="75"/>
        <v>P, S, T &amp; D Plant - Customer</v>
      </c>
      <c r="I125" s="42">
        <f>'Plt. Class.'!J$125</f>
        <v>1097092.6079628144</v>
      </c>
      <c r="J125" s="136">
        <f t="shared" si="76"/>
        <v>871327.82927381643</v>
      </c>
      <c r="K125" s="136">
        <f t="shared" si="77"/>
        <v>215475.26899240306</v>
      </c>
      <c r="L125" s="136">
        <f t="shared" si="78"/>
        <v>566.55443004461017</v>
      </c>
      <c r="M125" s="136">
        <f t="shared" si="79"/>
        <v>6172.3765616791234</v>
      </c>
      <c r="N125" s="136">
        <f t="shared" si="80"/>
        <v>3550.5787048709526</v>
      </c>
      <c r="O125" s="136">
        <f t="shared" si="81"/>
        <v>0</v>
      </c>
      <c r="P125" s="136">
        <f t="shared" si="82"/>
        <v>0</v>
      </c>
      <c r="Q125" s="136">
        <f t="shared" si="83"/>
        <v>0</v>
      </c>
      <c r="R125" s="136">
        <f t="shared" si="84"/>
        <v>0</v>
      </c>
      <c r="S125" s="136">
        <f t="shared" si="85"/>
        <v>0</v>
      </c>
      <c r="T125" s="136">
        <f t="shared" si="86"/>
        <v>0</v>
      </c>
      <c r="U125" s="136">
        <f t="shared" si="87"/>
        <v>0</v>
      </c>
      <c r="V125" s="136">
        <f t="shared" si="88"/>
        <v>0</v>
      </c>
      <c r="W125" s="136">
        <f t="shared" si="89"/>
        <v>0</v>
      </c>
      <c r="X125" s="136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7">
        <v>39907</v>
      </c>
      <c r="E126" s="138" t="s">
        <v>331</v>
      </c>
      <c r="G126" s="43">
        <v>6.2</v>
      </c>
      <c r="H126" s="136" t="str">
        <f t="shared" si="75"/>
        <v>P, S, T &amp; D Plant - Customer</v>
      </c>
      <c r="I126" s="42">
        <f>'Plt. Class.'!J$126</f>
        <v>9161.8668646771312</v>
      </c>
      <c r="J126" s="136">
        <f t="shared" si="76"/>
        <v>7276.4956297704011</v>
      </c>
      <c r="K126" s="136">
        <f t="shared" si="77"/>
        <v>1799.4431033535891</v>
      </c>
      <c r="L126" s="136">
        <f t="shared" si="78"/>
        <v>4.731320056289805</v>
      </c>
      <c r="M126" s="136">
        <f t="shared" si="79"/>
        <v>51.545778256373488</v>
      </c>
      <c r="N126" s="136">
        <f t="shared" si="80"/>
        <v>29.651033240475552</v>
      </c>
      <c r="O126" s="136">
        <f t="shared" si="81"/>
        <v>0</v>
      </c>
      <c r="P126" s="136">
        <f t="shared" si="82"/>
        <v>0</v>
      </c>
      <c r="Q126" s="136">
        <f t="shared" si="83"/>
        <v>0</v>
      </c>
      <c r="R126" s="136">
        <f t="shared" si="84"/>
        <v>0</v>
      </c>
      <c r="S126" s="136">
        <f t="shared" si="85"/>
        <v>0</v>
      </c>
      <c r="T126" s="136">
        <f t="shared" si="86"/>
        <v>0</v>
      </c>
      <c r="U126" s="136">
        <f t="shared" si="87"/>
        <v>0</v>
      </c>
      <c r="V126" s="136">
        <f t="shared" si="88"/>
        <v>0</v>
      </c>
      <c r="W126" s="136">
        <f t="shared" si="89"/>
        <v>0</v>
      </c>
      <c r="X126" s="136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7">
        <v>39908</v>
      </c>
      <c r="E127" s="138" t="s">
        <v>332</v>
      </c>
      <c r="G127" s="43">
        <v>6.2</v>
      </c>
      <c r="H127" s="136" t="str">
        <f t="shared" si="75"/>
        <v>P, S, T &amp; D Plant - Customer</v>
      </c>
      <c r="I127" s="42">
        <f>'Plt. Class.'!J$127</f>
        <v>82289.51097009542</v>
      </c>
      <c r="J127" s="136">
        <f t="shared" si="76"/>
        <v>65355.595731082925</v>
      </c>
      <c r="K127" s="136">
        <f t="shared" si="77"/>
        <v>16162.131056976013</v>
      </c>
      <c r="L127" s="136">
        <f t="shared" si="78"/>
        <v>42.49548912090777</v>
      </c>
      <c r="M127" s="136">
        <f t="shared" si="79"/>
        <v>462.97080583471575</v>
      </c>
      <c r="N127" s="136">
        <f t="shared" si="80"/>
        <v>266.31788708084036</v>
      </c>
      <c r="O127" s="136">
        <f t="shared" si="81"/>
        <v>0</v>
      </c>
      <c r="P127" s="136">
        <f t="shared" si="82"/>
        <v>0</v>
      </c>
      <c r="Q127" s="136">
        <f t="shared" si="83"/>
        <v>0</v>
      </c>
      <c r="R127" s="136">
        <f t="shared" si="84"/>
        <v>0</v>
      </c>
      <c r="S127" s="136">
        <f t="shared" si="85"/>
        <v>0</v>
      </c>
      <c r="T127" s="136">
        <f t="shared" si="86"/>
        <v>0</v>
      </c>
      <c r="U127" s="136">
        <f t="shared" si="87"/>
        <v>0</v>
      </c>
      <c r="V127" s="136">
        <f t="shared" si="88"/>
        <v>0</v>
      </c>
      <c r="W127" s="136">
        <f t="shared" si="89"/>
        <v>0</v>
      </c>
      <c r="X127" s="136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7">
        <v>39909</v>
      </c>
      <c r="E128" s="138" t="s">
        <v>333</v>
      </c>
      <c r="G128" s="43">
        <v>6.2</v>
      </c>
      <c r="H128" s="136" t="str">
        <f t="shared" si="75"/>
        <v>P, S, T &amp; D Plant - Customer</v>
      </c>
      <c r="I128" s="42">
        <f>'Plt. Class.'!J$128</f>
        <v>0</v>
      </c>
      <c r="J128" s="136">
        <f t="shared" si="76"/>
        <v>0</v>
      </c>
      <c r="K128" s="136">
        <f t="shared" si="77"/>
        <v>0</v>
      </c>
      <c r="L128" s="136">
        <f t="shared" si="78"/>
        <v>0</v>
      </c>
      <c r="M128" s="136">
        <f t="shared" si="79"/>
        <v>0</v>
      </c>
      <c r="N128" s="136">
        <f t="shared" si="80"/>
        <v>0</v>
      </c>
      <c r="O128" s="136">
        <f t="shared" si="81"/>
        <v>0</v>
      </c>
      <c r="P128" s="136">
        <f t="shared" si="82"/>
        <v>0</v>
      </c>
      <c r="Q128" s="136">
        <f t="shared" si="83"/>
        <v>0</v>
      </c>
      <c r="R128" s="136">
        <f t="shared" si="84"/>
        <v>0</v>
      </c>
      <c r="S128" s="136">
        <f t="shared" si="85"/>
        <v>0</v>
      </c>
      <c r="T128" s="136">
        <f t="shared" si="86"/>
        <v>0</v>
      </c>
      <c r="U128" s="136">
        <f t="shared" si="87"/>
        <v>0</v>
      </c>
      <c r="V128" s="136">
        <f t="shared" si="88"/>
        <v>0</v>
      </c>
      <c r="W128" s="136">
        <f t="shared" si="89"/>
        <v>0</v>
      </c>
      <c r="X128" s="136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7">
        <v>39924</v>
      </c>
      <c r="E129" s="138" t="s">
        <v>334</v>
      </c>
      <c r="G129" s="43">
        <v>6.2</v>
      </c>
      <c r="H129" s="136" t="str">
        <f t="shared" si="75"/>
        <v>P, S, T &amp; D Plant - Customer</v>
      </c>
      <c r="I129" s="42">
        <f>'Plt. Class.'!J$129</f>
        <v>0</v>
      </c>
      <c r="J129" s="136">
        <f t="shared" si="76"/>
        <v>0</v>
      </c>
      <c r="K129" s="136">
        <f t="shared" si="77"/>
        <v>0</v>
      </c>
      <c r="L129" s="136">
        <f t="shared" si="78"/>
        <v>0</v>
      </c>
      <c r="M129" s="136">
        <f t="shared" si="79"/>
        <v>0</v>
      </c>
      <c r="N129" s="136">
        <f t="shared" si="80"/>
        <v>0</v>
      </c>
      <c r="O129" s="136">
        <f t="shared" si="81"/>
        <v>0</v>
      </c>
      <c r="P129" s="136">
        <f t="shared" si="82"/>
        <v>0</v>
      </c>
      <c r="Q129" s="136">
        <f t="shared" si="83"/>
        <v>0</v>
      </c>
      <c r="R129" s="136">
        <f t="shared" si="84"/>
        <v>0</v>
      </c>
      <c r="S129" s="136">
        <f t="shared" si="85"/>
        <v>0</v>
      </c>
      <c r="T129" s="136">
        <f t="shared" si="86"/>
        <v>0</v>
      </c>
      <c r="U129" s="136">
        <f t="shared" si="87"/>
        <v>0</v>
      </c>
      <c r="V129" s="136">
        <f t="shared" si="88"/>
        <v>0</v>
      </c>
      <c r="W129" s="136">
        <f t="shared" si="89"/>
        <v>0</v>
      </c>
      <c r="X129" s="136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6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6"/>
      <c r="I131" s="42">
        <f>'Plt. Class.'!J$131</f>
        <v>13395412.763699319</v>
      </c>
      <c r="J131" s="42">
        <f>SUM(J95:J129)</f>
        <v>10638842.920739572</v>
      </c>
      <c r="K131" s="42">
        <f t="shared" ref="K131:X131" si="92">SUM(K95:K129)</f>
        <v>2630935.7547145314</v>
      </c>
      <c r="L131" s="42">
        <f t="shared" si="92"/>
        <v>6917.5841569494924</v>
      </c>
      <c r="M131" s="42">
        <f t="shared" si="92"/>
        <v>75364.222834575412</v>
      </c>
      <c r="N131" s="42">
        <f t="shared" si="92"/>
        <v>43352.281253689245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6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362</v>
      </c>
      <c r="E133" s="44"/>
      <c r="G133" s="43"/>
      <c r="H133" s="136"/>
      <c r="I133" s="42">
        <f>'Plt. Class.'!J$133</f>
        <v>353381068.44653887</v>
      </c>
      <c r="J133" s="42">
        <f t="shared" ref="J133:X133" si="93">J131+J91+J65+J52+J30+J18</f>
        <v>280660681.7338261</v>
      </c>
      <c r="K133" s="42">
        <f t="shared" si="93"/>
        <v>69406064.928040847</v>
      </c>
      <c r="L133" s="42">
        <f t="shared" si="93"/>
        <v>182491.07538337391</v>
      </c>
      <c r="M133" s="42">
        <f t="shared" si="93"/>
        <v>1988164.9082211971</v>
      </c>
      <c r="N133" s="42">
        <f t="shared" si="93"/>
        <v>1143665.8010673183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6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361</v>
      </c>
      <c r="E135" s="44"/>
      <c r="G135" s="43">
        <v>6.2</v>
      </c>
      <c r="H135" s="136" t="str">
        <f>VLOOKUP($G135,alloc,3)</f>
        <v>P, S, T &amp; D Plant - Customer</v>
      </c>
      <c r="I135" s="42">
        <f>'Plt. Class.'!J$135</f>
        <v>9409205.5440637711</v>
      </c>
      <c r="J135" s="136">
        <f>$I135*VLOOKUP($G135,alloc,6)</f>
        <v>7472935.8145289142</v>
      </c>
      <c r="K135" s="136">
        <f>$I135*VLOOKUP($G135,alloc,7)</f>
        <v>1848021.8359840331</v>
      </c>
      <c r="L135" s="136">
        <f>$I135*VLOOKUP($G135,alloc,8)</f>
        <v>4859.0493140669514</v>
      </c>
      <c r="M135" s="136">
        <f>$I135*VLOOKUP($G135,alloc,9)</f>
        <v>52937.335775184612</v>
      </c>
      <c r="N135" s="136">
        <f>$I135*VLOOKUP($G135,alloc,10)</f>
        <v>30451.508461570902</v>
      </c>
      <c r="O135" s="136">
        <f>$I135*VLOOKUP($G135,alloc,11)</f>
        <v>0</v>
      </c>
      <c r="P135" s="136">
        <f>$I135*VLOOKUP($G135,alloc,12)</f>
        <v>0</v>
      </c>
      <c r="Q135" s="136">
        <f>$I135*VLOOKUP($G135,alloc,13)</f>
        <v>0</v>
      </c>
      <c r="R135" s="136">
        <f>$I135*VLOOKUP($G135,alloc,14)</f>
        <v>0</v>
      </c>
      <c r="S135" s="136">
        <f>$I135*VLOOKUP($G135,alloc,15)</f>
        <v>0</v>
      </c>
      <c r="T135" s="136">
        <f>$I135*VLOOKUP($G135,alloc,16)</f>
        <v>0</v>
      </c>
      <c r="U135" s="136">
        <f>$I135*VLOOKUP($G135,alloc,17)</f>
        <v>0</v>
      </c>
      <c r="V135" s="136">
        <f>$I135*VLOOKUP($G135,alloc,18)</f>
        <v>0</v>
      </c>
      <c r="W135" s="136">
        <f>$I135*VLOOKUP($G135,alloc,19)</f>
        <v>0</v>
      </c>
      <c r="X135" s="136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6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360</v>
      </c>
      <c r="E137" s="44"/>
      <c r="G137" s="43"/>
      <c r="H137" s="136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6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335</v>
      </c>
      <c r="E139" s="44"/>
      <c r="G139" s="43"/>
      <c r="H139" s="136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6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7">
        <v>30100</v>
      </c>
      <c r="D141" s="44"/>
      <c r="E141" s="138" t="s">
        <v>336</v>
      </c>
      <c r="G141" s="43">
        <v>6.2</v>
      </c>
      <c r="H141" s="136" t="str">
        <f>VLOOKUP($G141,alloc,3)</f>
        <v>P, S, T &amp; D Plant - Customer</v>
      </c>
      <c r="I141" s="42">
        <f>'Plt. Class.'!J$141</f>
        <v>60606.55506554708</v>
      </c>
      <c r="J141" s="136">
        <f>$I141*VLOOKUP($G141,alloc,6)</f>
        <v>48134.658534511866</v>
      </c>
      <c r="K141" s="136">
        <f>$I141*VLOOKUP($G141,alloc,7)</f>
        <v>11903.474383717918</v>
      </c>
      <c r="L141" s="136">
        <f>$I141*VLOOKUP($G141,alloc,8)</f>
        <v>31.298098276214208</v>
      </c>
      <c r="M141" s="136">
        <f>$I141*VLOOKUP($G141,alloc,9)</f>
        <v>340.97985644560777</v>
      </c>
      <c r="N141" s="136">
        <f>$I141*VLOOKUP($G141,alloc,10)</f>
        <v>196.14419259546591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7">
        <v>30200</v>
      </c>
      <c r="D142" s="44"/>
      <c r="E142" s="138" t="s">
        <v>197</v>
      </c>
      <c r="G142" s="43">
        <v>6.2</v>
      </c>
      <c r="H142" s="136" t="str">
        <f>VLOOKUP($G142,alloc,3)</f>
        <v>P, S, T &amp; D Plant - Customer</v>
      </c>
      <c r="I142" s="42">
        <f>'Plt. Class.'!J$142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9">
        <v>30300</v>
      </c>
      <c r="D143" s="44"/>
      <c r="E143" s="138" t="s">
        <v>337</v>
      </c>
      <c r="G143" s="43">
        <v>6.2</v>
      </c>
      <c r="H143" s="136" t="str">
        <f>VLOOKUP($G143,alloc,3)</f>
        <v>P, S, T &amp; D Plant - Customer</v>
      </c>
      <c r="I143" s="42">
        <f>'Plt. Class.'!J$143</f>
        <v>362885.81241505221</v>
      </c>
      <c r="J143" s="136">
        <f>$I143*VLOOKUP($G143,alloc,6)</f>
        <v>288209.49563502119</v>
      </c>
      <c r="K143" s="136">
        <f>$I143*VLOOKUP($G143,alloc,7)</f>
        <v>71272.851057538457</v>
      </c>
      <c r="L143" s="136">
        <f>$I143*VLOOKUP($G143,alloc,8)</f>
        <v>187.39946211637752</v>
      </c>
      <c r="M143" s="136">
        <f>$I143*VLOOKUP($G143,alloc,9)</f>
        <v>2041.6397548022444</v>
      </c>
      <c r="N143" s="136">
        <f>$I143*VLOOKUP($G143,alloc,10)</f>
        <v>1174.4265055738588</v>
      </c>
      <c r="O143" s="136">
        <f>$I143*VLOOKUP($G143,alloc,11)</f>
        <v>0</v>
      </c>
      <c r="P143" s="136">
        <f>$I143*VLOOKUP($G143,alloc,12)</f>
        <v>0</v>
      </c>
      <c r="Q143" s="136">
        <f>$I143*VLOOKUP($G143,alloc,13)</f>
        <v>0</v>
      </c>
      <c r="R143" s="136">
        <f>$I143*VLOOKUP($G143,alloc,14)</f>
        <v>0</v>
      </c>
      <c r="S143" s="136">
        <f>$I143*VLOOKUP($G143,alloc,15)</f>
        <v>0</v>
      </c>
      <c r="T143" s="136">
        <f>$I143*VLOOKUP($G143,alloc,16)</f>
        <v>0</v>
      </c>
      <c r="U143" s="136">
        <f>$I143*VLOOKUP($G143,alloc,17)</f>
        <v>0</v>
      </c>
      <c r="V143" s="136">
        <f>$I143*VLOOKUP($G143,alloc,18)</f>
        <v>0</v>
      </c>
      <c r="W143" s="136">
        <f>$I143*VLOOKUP($G143,alloc,19)</f>
        <v>0</v>
      </c>
      <c r="X143" s="136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6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448</v>
      </c>
      <c r="E145" s="44"/>
      <c r="G145" s="43"/>
      <c r="H145" s="136"/>
      <c r="I145" s="42">
        <f>'Plt. Class.'!J$145</f>
        <v>423492.36748059926</v>
      </c>
      <c r="J145" s="42">
        <f>SUM(J141:J143)</f>
        <v>336344.15416953305</v>
      </c>
      <c r="K145" s="42">
        <f t="shared" ref="K145:X145" si="95">SUM(K141:K143)</f>
        <v>83176.325441256369</v>
      </c>
      <c r="L145" s="42">
        <f t="shared" si="95"/>
        <v>218.69756039259173</v>
      </c>
      <c r="M145" s="42">
        <f t="shared" si="95"/>
        <v>2382.6196112478519</v>
      </c>
      <c r="N145" s="42">
        <f t="shared" si="95"/>
        <v>1370.5706981693247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6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6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6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2">
        <v>37400</v>
      </c>
      <c r="E149" s="138" t="s">
        <v>125</v>
      </c>
      <c r="G149" s="43">
        <v>6.2</v>
      </c>
      <c r="H149" s="136" t="str">
        <f t="shared" ref="H149:H182" si="96">VLOOKUP($G149,alloc,3)</f>
        <v>P, S, T &amp; D Plant - Customer</v>
      </c>
      <c r="I149" s="42">
        <f>'Plt. Class.'!J$149</f>
        <v>0</v>
      </c>
      <c r="J149" s="136">
        <f t="shared" ref="J149:J182" si="97">$I149*VLOOKUP($G149,alloc,6)</f>
        <v>0</v>
      </c>
      <c r="K149" s="136">
        <f t="shared" ref="K149:K182" si="98">$I149*VLOOKUP($G149,alloc,7)</f>
        <v>0</v>
      </c>
      <c r="L149" s="136">
        <f t="shared" ref="L149:L182" si="99">$I149*VLOOKUP($G149,alloc,8)</f>
        <v>0</v>
      </c>
      <c r="M149" s="136">
        <f t="shared" ref="M149:M182" si="100">$I149*VLOOKUP($G149,alloc,9)</f>
        <v>0</v>
      </c>
      <c r="N149" s="136">
        <f t="shared" ref="N149:N182" si="101">$I149*VLOOKUP($G149,alloc,10)</f>
        <v>0</v>
      </c>
      <c r="O149" s="136">
        <f t="shared" ref="O149:O182" si="102">$I149*VLOOKUP($G149,alloc,11)</f>
        <v>0</v>
      </c>
      <c r="P149" s="136">
        <f t="shared" ref="P149:P182" si="103">$I149*VLOOKUP($G149,alloc,12)</f>
        <v>0</v>
      </c>
      <c r="Q149" s="136">
        <f t="shared" ref="Q149:Q182" si="104">$I149*VLOOKUP($G149,alloc,13)</f>
        <v>0</v>
      </c>
      <c r="R149" s="136">
        <f t="shared" ref="R149:R182" si="105">$I149*VLOOKUP($G149,alloc,14)</f>
        <v>0</v>
      </c>
      <c r="S149" s="136">
        <f t="shared" ref="S149:S182" si="106">$I149*VLOOKUP($G149,alloc,15)</f>
        <v>0</v>
      </c>
      <c r="T149" s="136">
        <f t="shared" ref="T149:T182" si="107">$I149*VLOOKUP($G149,alloc,16)</f>
        <v>0</v>
      </c>
      <c r="U149" s="136">
        <f t="shared" ref="U149:U182" si="108">$I149*VLOOKUP($G149,alloc,17)</f>
        <v>0</v>
      </c>
      <c r="V149" s="136">
        <f t="shared" ref="V149:V182" si="109">$I149*VLOOKUP($G149,alloc,18)</f>
        <v>0</v>
      </c>
      <c r="W149" s="136">
        <f t="shared" ref="W149:W182" si="110">$I149*VLOOKUP($G149,alloc,19)</f>
        <v>0</v>
      </c>
      <c r="X149" s="136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2">
        <v>39001</v>
      </c>
      <c r="E150" s="138" t="s">
        <v>304</v>
      </c>
      <c r="G150" s="43">
        <v>6.2</v>
      </c>
      <c r="H150" s="136" t="str">
        <f t="shared" si="96"/>
        <v>P, S, T &amp; D Plant - Customer</v>
      </c>
      <c r="I150" s="42">
        <f>'Plt. Class.'!J$150</f>
        <v>58653.783956699604</v>
      </c>
      <c r="J150" s="136">
        <f t="shared" si="97"/>
        <v>46583.73767423899</v>
      </c>
      <c r="K150" s="136">
        <f t="shared" si="98"/>
        <v>11519.938958444352</v>
      </c>
      <c r="L150" s="136">
        <f t="shared" si="99"/>
        <v>30.289659139398729</v>
      </c>
      <c r="M150" s="136">
        <f t="shared" si="100"/>
        <v>329.99332847605388</v>
      </c>
      <c r="N150" s="136">
        <f t="shared" si="101"/>
        <v>189.82433640079532</v>
      </c>
      <c r="O150" s="136">
        <f t="shared" si="102"/>
        <v>0</v>
      </c>
      <c r="P150" s="136">
        <f t="shared" si="103"/>
        <v>0</v>
      </c>
      <c r="Q150" s="136">
        <f t="shared" si="104"/>
        <v>0</v>
      </c>
      <c r="R150" s="136">
        <f t="shared" si="105"/>
        <v>0</v>
      </c>
      <c r="S150" s="136">
        <f t="shared" si="106"/>
        <v>0</v>
      </c>
      <c r="T150" s="136">
        <f t="shared" si="107"/>
        <v>0</v>
      </c>
      <c r="U150" s="136">
        <f t="shared" si="108"/>
        <v>0</v>
      </c>
      <c r="V150" s="136">
        <f t="shared" si="109"/>
        <v>0</v>
      </c>
      <c r="W150" s="136">
        <f t="shared" si="110"/>
        <v>0</v>
      </c>
      <c r="X150" s="136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2">
        <v>36602</v>
      </c>
      <c r="E151" s="138" t="s">
        <v>149</v>
      </c>
      <c r="G151" s="43">
        <v>6.2</v>
      </c>
      <c r="H151" s="136" t="str">
        <f t="shared" si="96"/>
        <v>P, S, T &amp; D Plant - Customer</v>
      </c>
      <c r="I151" s="42">
        <f>'Plt. Class.'!J$151</f>
        <v>0</v>
      </c>
      <c r="J151" s="136">
        <f t="shared" si="97"/>
        <v>0</v>
      </c>
      <c r="K151" s="136">
        <f t="shared" si="98"/>
        <v>0</v>
      </c>
      <c r="L151" s="136">
        <f t="shared" si="99"/>
        <v>0</v>
      </c>
      <c r="M151" s="136">
        <f t="shared" si="100"/>
        <v>0</v>
      </c>
      <c r="N151" s="136">
        <f t="shared" si="101"/>
        <v>0</v>
      </c>
      <c r="O151" s="136">
        <f t="shared" si="102"/>
        <v>0</v>
      </c>
      <c r="P151" s="136">
        <f t="shared" si="103"/>
        <v>0</v>
      </c>
      <c r="Q151" s="136">
        <f t="shared" si="104"/>
        <v>0</v>
      </c>
      <c r="R151" s="136">
        <f t="shared" si="105"/>
        <v>0</v>
      </c>
      <c r="S151" s="136">
        <f t="shared" si="106"/>
        <v>0</v>
      </c>
      <c r="T151" s="136">
        <f t="shared" si="107"/>
        <v>0</v>
      </c>
      <c r="U151" s="136">
        <f t="shared" si="108"/>
        <v>0</v>
      </c>
      <c r="V151" s="136">
        <f t="shared" si="109"/>
        <v>0</v>
      </c>
      <c r="W151" s="136">
        <f t="shared" si="110"/>
        <v>0</v>
      </c>
      <c r="X151" s="136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2">
        <v>38900</v>
      </c>
      <c r="E152" s="138" t="s">
        <v>125</v>
      </c>
      <c r="G152" s="43">
        <v>6.2</v>
      </c>
      <c r="H152" s="136" t="str">
        <f t="shared" si="96"/>
        <v>P, S, T &amp; D Plant - Customer</v>
      </c>
      <c r="I152" s="42">
        <f>'Plt. Class.'!J$152</f>
        <v>0</v>
      </c>
      <c r="J152" s="136">
        <f t="shared" si="97"/>
        <v>0</v>
      </c>
      <c r="K152" s="136">
        <f t="shared" si="98"/>
        <v>0</v>
      </c>
      <c r="L152" s="136">
        <f t="shared" si="99"/>
        <v>0</v>
      </c>
      <c r="M152" s="136">
        <f t="shared" si="100"/>
        <v>0</v>
      </c>
      <c r="N152" s="136">
        <f t="shared" si="101"/>
        <v>0</v>
      </c>
      <c r="O152" s="136">
        <f t="shared" si="102"/>
        <v>0</v>
      </c>
      <c r="P152" s="136">
        <f t="shared" si="103"/>
        <v>0</v>
      </c>
      <c r="Q152" s="136">
        <f t="shared" si="104"/>
        <v>0</v>
      </c>
      <c r="R152" s="136">
        <f t="shared" si="105"/>
        <v>0</v>
      </c>
      <c r="S152" s="136">
        <f t="shared" si="106"/>
        <v>0</v>
      </c>
      <c r="T152" s="136">
        <f t="shared" si="107"/>
        <v>0</v>
      </c>
      <c r="U152" s="136">
        <f t="shared" si="108"/>
        <v>0</v>
      </c>
      <c r="V152" s="136">
        <f t="shared" si="109"/>
        <v>0</v>
      </c>
      <c r="W152" s="136">
        <f t="shared" si="110"/>
        <v>0</v>
      </c>
      <c r="X152" s="136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2">
        <v>39004</v>
      </c>
      <c r="E153" s="138" t="s">
        <v>306</v>
      </c>
      <c r="G153" s="43">
        <v>6.2</v>
      </c>
      <c r="H153" s="136" t="str">
        <f t="shared" si="96"/>
        <v>P, S, T &amp; D Plant - Customer</v>
      </c>
      <c r="I153" s="42">
        <f>'Plt. Class.'!J$153</f>
        <v>1887.4416227707993</v>
      </c>
      <c r="J153" s="136">
        <f t="shared" si="97"/>
        <v>1499.0351772616013</v>
      </c>
      <c r="K153" s="136">
        <f t="shared" si="98"/>
        <v>370.70434020076874</v>
      </c>
      <c r="L153" s="136">
        <f t="shared" si="99"/>
        <v>0.97470204891548162</v>
      </c>
      <c r="M153" s="136">
        <f t="shared" si="100"/>
        <v>10.618976328316455</v>
      </c>
      <c r="N153" s="136">
        <f t="shared" si="101"/>
        <v>6.1084269311968784</v>
      </c>
      <c r="O153" s="136">
        <f t="shared" si="102"/>
        <v>0</v>
      </c>
      <c r="P153" s="136">
        <f t="shared" si="103"/>
        <v>0</v>
      </c>
      <c r="Q153" s="136">
        <f t="shared" si="104"/>
        <v>0</v>
      </c>
      <c r="R153" s="136">
        <f t="shared" si="105"/>
        <v>0</v>
      </c>
      <c r="S153" s="136">
        <f t="shared" si="106"/>
        <v>0</v>
      </c>
      <c r="T153" s="136">
        <f t="shared" si="107"/>
        <v>0</v>
      </c>
      <c r="U153" s="136">
        <f t="shared" si="108"/>
        <v>0</v>
      </c>
      <c r="V153" s="136">
        <f t="shared" si="109"/>
        <v>0</v>
      </c>
      <c r="W153" s="136">
        <f t="shared" si="110"/>
        <v>0</v>
      </c>
      <c r="X153" s="136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2">
        <v>39009</v>
      </c>
      <c r="E154" s="138" t="s">
        <v>307</v>
      </c>
      <c r="G154" s="43">
        <v>6.2</v>
      </c>
      <c r="H154" s="136" t="str">
        <f t="shared" si="96"/>
        <v>P, S, T &amp; D Plant - Customer</v>
      </c>
      <c r="I154" s="42">
        <f>'Plt. Class.'!J$154</f>
        <v>50438.162135332561</v>
      </c>
      <c r="J154" s="136">
        <f t="shared" si="97"/>
        <v>40058.764416932187</v>
      </c>
      <c r="K154" s="136">
        <f t="shared" si="98"/>
        <v>9906.3437987922316</v>
      </c>
      <c r="L154" s="136">
        <f t="shared" si="99"/>
        <v>26.046993657302586</v>
      </c>
      <c r="M154" s="136">
        <f t="shared" si="100"/>
        <v>283.77124001992212</v>
      </c>
      <c r="N154" s="136">
        <f t="shared" si="101"/>
        <v>163.23568593090934</v>
      </c>
      <c r="O154" s="136">
        <f t="shared" si="102"/>
        <v>0</v>
      </c>
      <c r="P154" s="136">
        <f t="shared" si="103"/>
        <v>0</v>
      </c>
      <c r="Q154" s="136">
        <f t="shared" si="104"/>
        <v>0</v>
      </c>
      <c r="R154" s="136">
        <f t="shared" si="105"/>
        <v>0</v>
      </c>
      <c r="S154" s="136">
        <f t="shared" si="106"/>
        <v>0</v>
      </c>
      <c r="T154" s="136">
        <f t="shared" si="107"/>
        <v>0</v>
      </c>
      <c r="U154" s="136">
        <f t="shared" si="108"/>
        <v>0</v>
      </c>
      <c r="V154" s="136">
        <f t="shared" si="109"/>
        <v>0</v>
      </c>
      <c r="W154" s="136">
        <f t="shared" si="110"/>
        <v>0</v>
      </c>
      <c r="X154" s="136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2">
        <v>39100</v>
      </c>
      <c r="E155" s="138" t="s">
        <v>308</v>
      </c>
      <c r="G155" s="43">
        <v>6.2</v>
      </c>
      <c r="H155" s="136" t="str">
        <f t="shared" si="96"/>
        <v>P, S, T &amp; D Plant - Customer</v>
      </c>
      <c r="I155" s="42">
        <f>'Plt. Class.'!J$155</f>
        <v>13949.871390842285</v>
      </c>
      <c r="J155" s="136">
        <f t="shared" si="97"/>
        <v>11079.202493399272</v>
      </c>
      <c r="K155" s="136">
        <f t="shared" si="98"/>
        <v>2739.8346033273533</v>
      </c>
      <c r="L155" s="136">
        <f t="shared" si="99"/>
        <v>7.2039145808392382</v>
      </c>
      <c r="M155" s="136">
        <f t="shared" si="100"/>
        <v>78.483674565230075</v>
      </c>
      <c r="N155" s="136">
        <f t="shared" si="101"/>
        <v>45.146704969588093</v>
      </c>
      <c r="O155" s="136">
        <f t="shared" si="102"/>
        <v>0</v>
      </c>
      <c r="P155" s="136">
        <f t="shared" si="103"/>
        <v>0</v>
      </c>
      <c r="Q155" s="136">
        <f t="shared" si="104"/>
        <v>0</v>
      </c>
      <c r="R155" s="136">
        <f t="shared" si="105"/>
        <v>0</v>
      </c>
      <c r="S155" s="136">
        <f t="shared" si="106"/>
        <v>0</v>
      </c>
      <c r="T155" s="136">
        <f t="shared" si="107"/>
        <v>0</v>
      </c>
      <c r="U155" s="136">
        <f t="shared" si="108"/>
        <v>0</v>
      </c>
      <c r="V155" s="136">
        <f t="shared" si="109"/>
        <v>0</v>
      </c>
      <c r="W155" s="136">
        <f t="shared" si="110"/>
        <v>0</v>
      </c>
      <c r="X155" s="136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2">
        <v>39102</v>
      </c>
      <c r="E156" s="138" t="s">
        <v>309</v>
      </c>
      <c r="G156" s="43">
        <v>6.2</v>
      </c>
      <c r="H156" s="136" t="str">
        <f t="shared" si="96"/>
        <v>P, S, T &amp; D Plant - Customer</v>
      </c>
      <c r="I156" s="42">
        <f>'Plt. Class.'!J$156</f>
        <v>0</v>
      </c>
      <c r="J156" s="136">
        <f t="shared" si="97"/>
        <v>0</v>
      </c>
      <c r="K156" s="136">
        <f t="shared" si="98"/>
        <v>0</v>
      </c>
      <c r="L156" s="136">
        <f t="shared" si="99"/>
        <v>0</v>
      </c>
      <c r="M156" s="136">
        <f t="shared" si="100"/>
        <v>0</v>
      </c>
      <c r="N156" s="136">
        <f t="shared" si="101"/>
        <v>0</v>
      </c>
      <c r="O156" s="136">
        <f t="shared" si="102"/>
        <v>0</v>
      </c>
      <c r="P156" s="136">
        <f t="shared" si="103"/>
        <v>0</v>
      </c>
      <c r="Q156" s="136">
        <f t="shared" si="104"/>
        <v>0</v>
      </c>
      <c r="R156" s="136">
        <f t="shared" si="105"/>
        <v>0</v>
      </c>
      <c r="S156" s="136">
        <f t="shared" si="106"/>
        <v>0</v>
      </c>
      <c r="T156" s="136">
        <f t="shared" si="107"/>
        <v>0</v>
      </c>
      <c r="U156" s="136">
        <f t="shared" si="108"/>
        <v>0</v>
      </c>
      <c r="V156" s="136">
        <f t="shared" si="109"/>
        <v>0</v>
      </c>
      <c r="W156" s="136">
        <f t="shared" si="110"/>
        <v>0</v>
      </c>
      <c r="X156" s="136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2">
        <v>39103</v>
      </c>
      <c r="E157" s="138" t="s">
        <v>310</v>
      </c>
      <c r="G157" s="43">
        <v>6.2</v>
      </c>
      <c r="H157" s="136" t="str">
        <f t="shared" si="96"/>
        <v>P, S, T &amp; D Plant - Customer</v>
      </c>
      <c r="I157" s="42">
        <f>'Plt. Class.'!J$157</f>
        <v>0</v>
      </c>
      <c r="J157" s="136">
        <f t="shared" si="97"/>
        <v>0</v>
      </c>
      <c r="K157" s="136">
        <f t="shared" si="98"/>
        <v>0</v>
      </c>
      <c r="L157" s="136">
        <f t="shared" si="99"/>
        <v>0</v>
      </c>
      <c r="M157" s="136">
        <f t="shared" si="100"/>
        <v>0</v>
      </c>
      <c r="N157" s="136">
        <f t="shared" si="101"/>
        <v>0</v>
      </c>
      <c r="O157" s="136">
        <f t="shared" si="102"/>
        <v>0</v>
      </c>
      <c r="P157" s="136">
        <f t="shared" si="103"/>
        <v>0</v>
      </c>
      <c r="Q157" s="136">
        <f t="shared" si="104"/>
        <v>0</v>
      </c>
      <c r="R157" s="136">
        <f t="shared" si="105"/>
        <v>0</v>
      </c>
      <c r="S157" s="136">
        <f t="shared" si="106"/>
        <v>0</v>
      </c>
      <c r="T157" s="136">
        <f t="shared" si="107"/>
        <v>0</v>
      </c>
      <c r="U157" s="136">
        <f t="shared" si="108"/>
        <v>0</v>
      </c>
      <c r="V157" s="136">
        <f t="shared" si="109"/>
        <v>0</v>
      </c>
      <c r="W157" s="136">
        <f t="shared" si="110"/>
        <v>0</v>
      </c>
      <c r="X157" s="136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2">
        <v>39200</v>
      </c>
      <c r="E158" s="138" t="s">
        <v>311</v>
      </c>
      <c r="G158" s="43">
        <v>6.2</v>
      </c>
      <c r="H158" s="136" t="str">
        <f t="shared" si="96"/>
        <v>P, S, T &amp; D Plant - Customer</v>
      </c>
      <c r="I158" s="42">
        <f>'Plt. Class.'!J$158</f>
        <v>1344.0998029258235</v>
      </c>
      <c r="J158" s="136">
        <f t="shared" si="97"/>
        <v>1067.5047440028127</v>
      </c>
      <c r="K158" s="136">
        <f t="shared" si="98"/>
        <v>263.9888961843177</v>
      </c>
      <c r="L158" s="136">
        <f t="shared" si="99"/>
        <v>0.69411250448925077</v>
      </c>
      <c r="M158" s="136">
        <f t="shared" si="100"/>
        <v>7.5620691087712455</v>
      </c>
      <c r="N158" s="136">
        <f t="shared" si="101"/>
        <v>4.3499811254324205</v>
      </c>
      <c r="O158" s="136">
        <f t="shared" si="102"/>
        <v>0</v>
      </c>
      <c r="P158" s="136">
        <f t="shared" si="103"/>
        <v>0</v>
      </c>
      <c r="Q158" s="136">
        <f t="shared" si="104"/>
        <v>0</v>
      </c>
      <c r="R158" s="136">
        <f t="shared" si="105"/>
        <v>0</v>
      </c>
      <c r="S158" s="136">
        <f t="shared" si="106"/>
        <v>0</v>
      </c>
      <c r="T158" s="136">
        <f t="shared" si="107"/>
        <v>0</v>
      </c>
      <c r="U158" s="136">
        <f t="shared" si="108"/>
        <v>0</v>
      </c>
      <c r="V158" s="136">
        <f t="shared" si="109"/>
        <v>0</v>
      </c>
      <c r="W158" s="136">
        <f t="shared" si="110"/>
        <v>0</v>
      </c>
      <c r="X158" s="136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2">
        <v>39201</v>
      </c>
      <c r="E159" s="138" t="s">
        <v>312</v>
      </c>
      <c r="G159" s="43">
        <v>6.2</v>
      </c>
      <c r="H159" s="136" t="str">
        <f t="shared" si="96"/>
        <v>P, S, T &amp; D Plant - Customer</v>
      </c>
      <c r="I159" s="42">
        <f>'Plt. Class.'!J$159</f>
        <v>0</v>
      </c>
      <c r="J159" s="136">
        <f t="shared" si="97"/>
        <v>0</v>
      </c>
      <c r="K159" s="136">
        <f t="shared" si="98"/>
        <v>0</v>
      </c>
      <c r="L159" s="136">
        <f t="shared" si="99"/>
        <v>0</v>
      </c>
      <c r="M159" s="136">
        <f t="shared" si="100"/>
        <v>0</v>
      </c>
      <c r="N159" s="136">
        <f t="shared" si="101"/>
        <v>0</v>
      </c>
      <c r="O159" s="136">
        <f t="shared" si="102"/>
        <v>0</v>
      </c>
      <c r="P159" s="136">
        <f t="shared" si="103"/>
        <v>0</v>
      </c>
      <c r="Q159" s="136">
        <f t="shared" si="104"/>
        <v>0</v>
      </c>
      <c r="R159" s="136">
        <f t="shared" si="105"/>
        <v>0</v>
      </c>
      <c r="S159" s="136">
        <f t="shared" si="106"/>
        <v>0</v>
      </c>
      <c r="T159" s="136">
        <f t="shared" si="107"/>
        <v>0</v>
      </c>
      <c r="U159" s="136">
        <f t="shared" si="108"/>
        <v>0</v>
      </c>
      <c r="V159" s="136">
        <f t="shared" si="109"/>
        <v>0</v>
      </c>
      <c r="W159" s="136">
        <f t="shared" si="110"/>
        <v>0</v>
      </c>
      <c r="X159" s="136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2">
        <v>39202</v>
      </c>
      <c r="E160" s="138" t="s">
        <v>313</v>
      </c>
      <c r="G160" s="43">
        <v>6.2</v>
      </c>
      <c r="H160" s="136" t="str">
        <f t="shared" si="96"/>
        <v>P, S, T &amp; D Plant - Customer</v>
      </c>
      <c r="I160" s="42">
        <f>'Plt. Class.'!J$160</f>
        <v>0</v>
      </c>
      <c r="J160" s="136">
        <f t="shared" si="97"/>
        <v>0</v>
      </c>
      <c r="K160" s="136">
        <f t="shared" si="98"/>
        <v>0</v>
      </c>
      <c r="L160" s="136">
        <f t="shared" si="99"/>
        <v>0</v>
      </c>
      <c r="M160" s="136">
        <f t="shared" si="100"/>
        <v>0</v>
      </c>
      <c r="N160" s="136">
        <f t="shared" si="101"/>
        <v>0</v>
      </c>
      <c r="O160" s="136">
        <f t="shared" si="102"/>
        <v>0</v>
      </c>
      <c r="P160" s="136">
        <f t="shared" si="103"/>
        <v>0</v>
      </c>
      <c r="Q160" s="136">
        <f t="shared" si="104"/>
        <v>0</v>
      </c>
      <c r="R160" s="136">
        <f t="shared" si="105"/>
        <v>0</v>
      </c>
      <c r="S160" s="136">
        <f t="shared" si="106"/>
        <v>0</v>
      </c>
      <c r="T160" s="136">
        <f t="shared" si="107"/>
        <v>0</v>
      </c>
      <c r="U160" s="136">
        <f t="shared" si="108"/>
        <v>0</v>
      </c>
      <c r="V160" s="136">
        <f t="shared" si="109"/>
        <v>0</v>
      </c>
      <c r="W160" s="136">
        <f t="shared" si="110"/>
        <v>0</v>
      </c>
      <c r="X160" s="136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2">
        <v>39300</v>
      </c>
      <c r="E161" s="138" t="s">
        <v>198</v>
      </c>
      <c r="G161" s="43">
        <v>6.2</v>
      </c>
      <c r="H161" s="136" t="str">
        <f t="shared" si="96"/>
        <v>P, S, T &amp; D Plant - Customer</v>
      </c>
      <c r="I161" s="42">
        <f>'Plt. Class.'!J$161</f>
        <v>0</v>
      </c>
      <c r="J161" s="136">
        <f t="shared" si="97"/>
        <v>0</v>
      </c>
      <c r="K161" s="136">
        <f t="shared" si="98"/>
        <v>0</v>
      </c>
      <c r="L161" s="136">
        <f t="shared" si="99"/>
        <v>0</v>
      </c>
      <c r="M161" s="136">
        <f t="shared" si="100"/>
        <v>0</v>
      </c>
      <c r="N161" s="136">
        <f t="shared" si="101"/>
        <v>0</v>
      </c>
      <c r="O161" s="136">
        <f t="shared" si="102"/>
        <v>0</v>
      </c>
      <c r="P161" s="136">
        <f t="shared" si="103"/>
        <v>0</v>
      </c>
      <c r="Q161" s="136">
        <f t="shared" si="104"/>
        <v>0</v>
      </c>
      <c r="R161" s="136">
        <f t="shared" si="105"/>
        <v>0</v>
      </c>
      <c r="S161" s="136">
        <f t="shared" si="106"/>
        <v>0</v>
      </c>
      <c r="T161" s="136">
        <f t="shared" si="107"/>
        <v>0</v>
      </c>
      <c r="U161" s="136">
        <f t="shared" si="108"/>
        <v>0</v>
      </c>
      <c r="V161" s="136">
        <f t="shared" si="109"/>
        <v>0</v>
      </c>
      <c r="W161" s="136">
        <f t="shared" si="110"/>
        <v>0</v>
      </c>
      <c r="X161" s="136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2">
        <v>39400</v>
      </c>
      <c r="E162" s="138" t="s">
        <v>314</v>
      </c>
      <c r="G162" s="43">
        <v>6.2</v>
      </c>
      <c r="H162" s="136" t="str">
        <f t="shared" si="96"/>
        <v>P, S, T &amp; D Plant - Customer</v>
      </c>
      <c r="I162" s="42">
        <f>'Plt. Class.'!J$162</f>
        <v>53541.548078684056</v>
      </c>
      <c r="J162" s="136">
        <f t="shared" si="97"/>
        <v>42523.521282298825</v>
      </c>
      <c r="K162" s="136">
        <f t="shared" si="98"/>
        <v>10515.866564762386</v>
      </c>
      <c r="L162" s="136">
        <f t="shared" si="99"/>
        <v>27.649626873115444</v>
      </c>
      <c r="M162" s="136">
        <f t="shared" si="100"/>
        <v>301.23126711294623</v>
      </c>
      <c r="N162" s="136">
        <f t="shared" si="101"/>
        <v>173.27933763677623</v>
      </c>
      <c r="O162" s="136">
        <f t="shared" si="102"/>
        <v>0</v>
      </c>
      <c r="P162" s="136">
        <f t="shared" si="103"/>
        <v>0</v>
      </c>
      <c r="Q162" s="136">
        <f t="shared" si="104"/>
        <v>0</v>
      </c>
      <c r="R162" s="136">
        <f t="shared" si="105"/>
        <v>0</v>
      </c>
      <c r="S162" s="136">
        <f t="shared" si="106"/>
        <v>0</v>
      </c>
      <c r="T162" s="136">
        <f t="shared" si="107"/>
        <v>0</v>
      </c>
      <c r="U162" s="136">
        <f t="shared" si="108"/>
        <v>0</v>
      </c>
      <c r="V162" s="136">
        <f t="shared" si="109"/>
        <v>0</v>
      </c>
      <c r="W162" s="136">
        <f t="shared" si="110"/>
        <v>0</v>
      </c>
      <c r="X162" s="136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2">
        <v>39600</v>
      </c>
      <c r="E163" s="138" t="s">
        <v>315</v>
      </c>
      <c r="G163" s="43">
        <v>6.2</v>
      </c>
      <c r="H163" s="136" t="str">
        <f t="shared" si="96"/>
        <v>P, S, T &amp; D Plant - Customer</v>
      </c>
      <c r="I163" s="42">
        <f>'Plt. Class.'!J$163</f>
        <v>3609.7754385023718</v>
      </c>
      <c r="J163" s="136">
        <f t="shared" si="97"/>
        <v>2866.9391937994164</v>
      </c>
      <c r="K163" s="136">
        <f t="shared" si="98"/>
        <v>708.98056186687222</v>
      </c>
      <c r="L163" s="136">
        <f t="shared" si="99"/>
        <v>1.8641400473450855</v>
      </c>
      <c r="M163" s="136">
        <f t="shared" si="100"/>
        <v>20.309036035627198</v>
      </c>
      <c r="N163" s="136">
        <f t="shared" si="101"/>
        <v>11.682506753110077</v>
      </c>
      <c r="O163" s="136">
        <f t="shared" si="102"/>
        <v>0</v>
      </c>
      <c r="P163" s="136">
        <f t="shared" si="103"/>
        <v>0</v>
      </c>
      <c r="Q163" s="136">
        <f t="shared" si="104"/>
        <v>0</v>
      </c>
      <c r="R163" s="136">
        <f t="shared" si="105"/>
        <v>0</v>
      </c>
      <c r="S163" s="136">
        <f t="shared" si="106"/>
        <v>0</v>
      </c>
      <c r="T163" s="136">
        <f t="shared" si="107"/>
        <v>0</v>
      </c>
      <c r="U163" s="136">
        <f t="shared" si="108"/>
        <v>0</v>
      </c>
      <c r="V163" s="136">
        <f t="shared" si="109"/>
        <v>0</v>
      </c>
      <c r="W163" s="136">
        <f t="shared" si="110"/>
        <v>0</v>
      </c>
      <c r="X163" s="136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2">
        <v>39603</v>
      </c>
      <c r="E164" s="138" t="s">
        <v>316</v>
      </c>
      <c r="G164" s="43">
        <v>6.2</v>
      </c>
      <c r="H164" s="136" t="str">
        <f t="shared" si="96"/>
        <v>P, S, T &amp; D Plant - Customer</v>
      </c>
      <c r="I164" s="42">
        <f>'Plt. Class.'!J$164</f>
        <v>0</v>
      </c>
      <c r="J164" s="136">
        <f t="shared" si="97"/>
        <v>0</v>
      </c>
      <c r="K164" s="136">
        <f t="shared" si="98"/>
        <v>0</v>
      </c>
      <c r="L164" s="136">
        <f t="shared" si="99"/>
        <v>0</v>
      </c>
      <c r="M164" s="136">
        <f t="shared" si="100"/>
        <v>0</v>
      </c>
      <c r="N164" s="136">
        <f t="shared" si="101"/>
        <v>0</v>
      </c>
      <c r="O164" s="136">
        <f t="shared" si="102"/>
        <v>0</v>
      </c>
      <c r="P164" s="136">
        <f t="shared" si="103"/>
        <v>0</v>
      </c>
      <c r="Q164" s="136">
        <f t="shared" si="104"/>
        <v>0</v>
      </c>
      <c r="R164" s="136">
        <f t="shared" si="105"/>
        <v>0</v>
      </c>
      <c r="S164" s="136">
        <f t="shared" si="106"/>
        <v>0</v>
      </c>
      <c r="T164" s="136">
        <f t="shared" si="107"/>
        <v>0</v>
      </c>
      <c r="U164" s="136">
        <f t="shared" si="108"/>
        <v>0</v>
      </c>
      <c r="V164" s="136">
        <f t="shared" si="109"/>
        <v>0</v>
      </c>
      <c r="W164" s="136">
        <f t="shared" si="110"/>
        <v>0</v>
      </c>
      <c r="X164" s="136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2">
        <v>39604</v>
      </c>
      <c r="E165" s="138" t="s">
        <v>317</v>
      </c>
      <c r="G165" s="43">
        <v>6.2</v>
      </c>
      <c r="H165" s="136" t="str">
        <f t="shared" si="96"/>
        <v>P, S, T &amp; D Plant - Customer</v>
      </c>
      <c r="I165" s="42">
        <f>'Plt. Class.'!J$165</f>
        <v>0</v>
      </c>
      <c r="J165" s="136">
        <f t="shared" si="97"/>
        <v>0</v>
      </c>
      <c r="K165" s="136">
        <f t="shared" si="98"/>
        <v>0</v>
      </c>
      <c r="L165" s="136">
        <f t="shared" si="99"/>
        <v>0</v>
      </c>
      <c r="M165" s="136">
        <f t="shared" si="100"/>
        <v>0</v>
      </c>
      <c r="N165" s="136">
        <f t="shared" si="101"/>
        <v>0</v>
      </c>
      <c r="O165" s="136">
        <f t="shared" si="102"/>
        <v>0</v>
      </c>
      <c r="P165" s="136">
        <f t="shared" si="103"/>
        <v>0</v>
      </c>
      <c r="Q165" s="136">
        <f t="shared" si="104"/>
        <v>0</v>
      </c>
      <c r="R165" s="136">
        <f t="shared" si="105"/>
        <v>0</v>
      </c>
      <c r="S165" s="136">
        <f t="shared" si="106"/>
        <v>0</v>
      </c>
      <c r="T165" s="136">
        <f t="shared" si="107"/>
        <v>0</v>
      </c>
      <c r="U165" s="136">
        <f t="shared" si="108"/>
        <v>0</v>
      </c>
      <c r="V165" s="136">
        <f t="shared" si="109"/>
        <v>0</v>
      </c>
      <c r="W165" s="136">
        <f t="shared" si="110"/>
        <v>0</v>
      </c>
      <c r="X165" s="136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2">
        <v>39605</v>
      </c>
      <c r="E166" s="141" t="s">
        <v>318</v>
      </c>
      <c r="G166" s="43">
        <v>6.2</v>
      </c>
      <c r="H166" s="136" t="str">
        <f t="shared" si="96"/>
        <v>P, S, T &amp; D Plant - Customer</v>
      </c>
      <c r="I166" s="42">
        <f>'Plt. Class.'!J$166</f>
        <v>0</v>
      </c>
      <c r="J166" s="136">
        <f t="shared" si="97"/>
        <v>0</v>
      </c>
      <c r="K166" s="136">
        <f t="shared" si="98"/>
        <v>0</v>
      </c>
      <c r="L166" s="136">
        <f t="shared" si="99"/>
        <v>0</v>
      </c>
      <c r="M166" s="136">
        <f t="shared" si="100"/>
        <v>0</v>
      </c>
      <c r="N166" s="136">
        <f t="shared" si="101"/>
        <v>0</v>
      </c>
      <c r="O166" s="136">
        <f t="shared" si="102"/>
        <v>0</v>
      </c>
      <c r="P166" s="136">
        <f t="shared" si="103"/>
        <v>0</v>
      </c>
      <c r="Q166" s="136">
        <f t="shared" si="104"/>
        <v>0</v>
      </c>
      <c r="R166" s="136">
        <f t="shared" si="105"/>
        <v>0</v>
      </c>
      <c r="S166" s="136">
        <f t="shared" si="106"/>
        <v>0</v>
      </c>
      <c r="T166" s="136">
        <f t="shared" si="107"/>
        <v>0</v>
      </c>
      <c r="U166" s="136">
        <f t="shared" si="108"/>
        <v>0</v>
      </c>
      <c r="V166" s="136">
        <f t="shared" si="109"/>
        <v>0</v>
      </c>
      <c r="W166" s="136">
        <f t="shared" si="110"/>
        <v>0</v>
      </c>
      <c r="X166" s="136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2">
        <v>39700</v>
      </c>
      <c r="E167" s="138" t="s">
        <v>319</v>
      </c>
      <c r="G167" s="43">
        <v>6.2</v>
      </c>
      <c r="H167" s="136" t="str">
        <f t="shared" si="96"/>
        <v>P, S, T &amp; D Plant - Customer</v>
      </c>
      <c r="I167" s="42">
        <f>'Plt. Class.'!J$167</f>
        <v>73788.331581065606</v>
      </c>
      <c r="J167" s="136">
        <f t="shared" si="97"/>
        <v>58603.828259907212</v>
      </c>
      <c r="K167" s="136">
        <f t="shared" si="98"/>
        <v>14492.450756235203</v>
      </c>
      <c r="L167" s="136">
        <f t="shared" si="99"/>
        <v>38.105357596457623</v>
      </c>
      <c r="M167" s="136">
        <f t="shared" si="100"/>
        <v>415.14213574193917</v>
      </c>
      <c r="N167" s="136">
        <f t="shared" si="101"/>
        <v>238.80507158477587</v>
      </c>
      <c r="O167" s="136">
        <f t="shared" si="102"/>
        <v>0</v>
      </c>
      <c r="P167" s="136">
        <f t="shared" si="103"/>
        <v>0</v>
      </c>
      <c r="Q167" s="136">
        <f t="shared" si="104"/>
        <v>0</v>
      </c>
      <c r="R167" s="136">
        <f t="shared" si="105"/>
        <v>0</v>
      </c>
      <c r="S167" s="136">
        <f t="shared" si="106"/>
        <v>0</v>
      </c>
      <c r="T167" s="136">
        <f t="shared" si="107"/>
        <v>0</v>
      </c>
      <c r="U167" s="136">
        <f t="shared" si="108"/>
        <v>0</v>
      </c>
      <c r="V167" s="136">
        <f t="shared" si="109"/>
        <v>0</v>
      </c>
      <c r="W167" s="136">
        <f t="shared" si="110"/>
        <v>0</v>
      </c>
      <c r="X167" s="136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2">
        <v>39701</v>
      </c>
      <c r="E168" s="138" t="s">
        <v>320</v>
      </c>
      <c r="G168" s="43">
        <v>6.2</v>
      </c>
      <c r="H168" s="136" t="str">
        <f t="shared" si="96"/>
        <v>P, S, T &amp; D Plant - Customer</v>
      </c>
      <c r="I168" s="42">
        <f>'Plt. Class.'!J$168</f>
        <v>0</v>
      </c>
      <c r="J168" s="136">
        <f t="shared" si="97"/>
        <v>0</v>
      </c>
      <c r="K168" s="136">
        <f t="shared" si="98"/>
        <v>0</v>
      </c>
      <c r="L168" s="136">
        <f t="shared" si="99"/>
        <v>0</v>
      </c>
      <c r="M168" s="136">
        <f t="shared" si="100"/>
        <v>0</v>
      </c>
      <c r="N168" s="136">
        <f t="shared" si="101"/>
        <v>0</v>
      </c>
      <c r="O168" s="136">
        <f t="shared" si="102"/>
        <v>0</v>
      </c>
      <c r="P168" s="136">
        <f t="shared" si="103"/>
        <v>0</v>
      </c>
      <c r="Q168" s="136">
        <f t="shared" si="104"/>
        <v>0</v>
      </c>
      <c r="R168" s="136">
        <f t="shared" si="105"/>
        <v>0</v>
      </c>
      <c r="S168" s="136">
        <f t="shared" si="106"/>
        <v>0</v>
      </c>
      <c r="T168" s="136">
        <f t="shared" si="107"/>
        <v>0</v>
      </c>
      <c r="U168" s="136">
        <f t="shared" si="108"/>
        <v>0</v>
      </c>
      <c r="V168" s="136">
        <f t="shared" si="109"/>
        <v>0</v>
      </c>
      <c r="W168" s="136">
        <f t="shared" si="110"/>
        <v>0</v>
      </c>
      <c r="X168" s="136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2">
        <v>39702</v>
      </c>
      <c r="E169" s="138" t="s">
        <v>321</v>
      </c>
      <c r="G169" s="43">
        <v>6.2</v>
      </c>
      <c r="H169" s="136" t="str">
        <f t="shared" si="96"/>
        <v>P, S, T &amp; D Plant - Customer</v>
      </c>
      <c r="I169" s="42">
        <f>'Plt. Class.'!J$169</f>
        <v>0</v>
      </c>
      <c r="J169" s="136">
        <f t="shared" si="97"/>
        <v>0</v>
      </c>
      <c r="K169" s="136">
        <f t="shared" si="98"/>
        <v>0</v>
      </c>
      <c r="L169" s="136">
        <f t="shared" si="99"/>
        <v>0</v>
      </c>
      <c r="M169" s="136">
        <f t="shared" si="100"/>
        <v>0</v>
      </c>
      <c r="N169" s="136">
        <f t="shared" si="101"/>
        <v>0</v>
      </c>
      <c r="O169" s="136">
        <f t="shared" si="102"/>
        <v>0</v>
      </c>
      <c r="P169" s="136">
        <f t="shared" si="103"/>
        <v>0</v>
      </c>
      <c r="Q169" s="136">
        <f t="shared" si="104"/>
        <v>0</v>
      </c>
      <c r="R169" s="136">
        <f t="shared" si="105"/>
        <v>0</v>
      </c>
      <c r="S169" s="136">
        <f t="shared" si="106"/>
        <v>0</v>
      </c>
      <c r="T169" s="136">
        <f t="shared" si="107"/>
        <v>0</v>
      </c>
      <c r="U169" s="136">
        <f t="shared" si="108"/>
        <v>0</v>
      </c>
      <c r="V169" s="136">
        <f t="shared" si="109"/>
        <v>0</v>
      </c>
      <c r="W169" s="136">
        <f t="shared" si="110"/>
        <v>0</v>
      </c>
      <c r="X169" s="136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2">
        <v>39705</v>
      </c>
      <c r="E170" s="138" t="s">
        <v>322</v>
      </c>
      <c r="G170" s="43">
        <v>6.2</v>
      </c>
      <c r="H170" s="136" t="str">
        <f t="shared" si="96"/>
        <v>P, S, T &amp; D Plant - Customer</v>
      </c>
      <c r="I170" s="42">
        <f>'Plt. Class.'!J$170</f>
        <v>0</v>
      </c>
      <c r="J170" s="136">
        <f t="shared" si="97"/>
        <v>0</v>
      </c>
      <c r="K170" s="136">
        <f t="shared" si="98"/>
        <v>0</v>
      </c>
      <c r="L170" s="136">
        <f t="shared" si="99"/>
        <v>0</v>
      </c>
      <c r="M170" s="136">
        <f t="shared" si="100"/>
        <v>0</v>
      </c>
      <c r="N170" s="136">
        <f t="shared" si="101"/>
        <v>0</v>
      </c>
      <c r="O170" s="136">
        <f t="shared" si="102"/>
        <v>0</v>
      </c>
      <c r="P170" s="136">
        <f t="shared" si="103"/>
        <v>0</v>
      </c>
      <c r="Q170" s="136">
        <f t="shared" si="104"/>
        <v>0</v>
      </c>
      <c r="R170" s="136">
        <f t="shared" si="105"/>
        <v>0</v>
      </c>
      <c r="S170" s="136">
        <f t="shared" si="106"/>
        <v>0</v>
      </c>
      <c r="T170" s="136">
        <f t="shared" si="107"/>
        <v>0</v>
      </c>
      <c r="U170" s="136">
        <f t="shared" si="108"/>
        <v>0</v>
      </c>
      <c r="V170" s="136">
        <f t="shared" si="109"/>
        <v>0</v>
      </c>
      <c r="W170" s="136">
        <f t="shared" si="110"/>
        <v>0</v>
      </c>
      <c r="X170" s="136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2">
        <v>39800</v>
      </c>
      <c r="E171" s="138" t="s">
        <v>323</v>
      </c>
      <c r="G171" s="43">
        <v>6.2</v>
      </c>
      <c r="H171" s="136" t="str">
        <f t="shared" si="96"/>
        <v>P, S, T &amp; D Plant - Customer</v>
      </c>
      <c r="I171" s="42">
        <f>'Plt. Class.'!J$171</f>
        <v>288538.24080979521</v>
      </c>
      <c r="J171" s="136">
        <f t="shared" si="97"/>
        <v>229161.51034335114</v>
      </c>
      <c r="K171" s="136">
        <f t="shared" si="98"/>
        <v>56670.562358936906</v>
      </c>
      <c r="L171" s="136">
        <f t="shared" si="99"/>
        <v>149.0053049137023</v>
      </c>
      <c r="M171" s="136">
        <f t="shared" si="100"/>
        <v>1623.3512666078157</v>
      </c>
      <c r="N171" s="136">
        <f t="shared" si="101"/>
        <v>933.81153598558387</v>
      </c>
      <c r="O171" s="136">
        <f t="shared" si="102"/>
        <v>0</v>
      </c>
      <c r="P171" s="136">
        <f t="shared" si="103"/>
        <v>0</v>
      </c>
      <c r="Q171" s="136">
        <f t="shared" si="104"/>
        <v>0</v>
      </c>
      <c r="R171" s="136">
        <f t="shared" si="105"/>
        <v>0</v>
      </c>
      <c r="S171" s="136">
        <f t="shared" si="106"/>
        <v>0</v>
      </c>
      <c r="T171" s="136">
        <f t="shared" si="107"/>
        <v>0</v>
      </c>
      <c r="U171" s="136">
        <f t="shared" si="108"/>
        <v>0</v>
      </c>
      <c r="V171" s="136">
        <f t="shared" si="109"/>
        <v>0</v>
      </c>
      <c r="W171" s="136">
        <f t="shared" si="110"/>
        <v>0</v>
      </c>
      <c r="X171" s="136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2">
        <v>39900</v>
      </c>
      <c r="E172" s="138" t="s">
        <v>324</v>
      </c>
      <c r="G172" s="43">
        <v>6.2</v>
      </c>
      <c r="H172" s="136" t="str">
        <f t="shared" si="96"/>
        <v>P, S, T &amp; D Plant - Customer</v>
      </c>
      <c r="I172" s="42">
        <f>'Plt. Class.'!J$172</f>
        <v>25181.113862268088</v>
      </c>
      <c r="J172" s="136">
        <f t="shared" si="97"/>
        <v>19999.22806976979</v>
      </c>
      <c r="K172" s="136">
        <f t="shared" si="98"/>
        <v>4945.714922895967</v>
      </c>
      <c r="L172" s="136">
        <f t="shared" si="99"/>
        <v>13.003890016738941</v>
      </c>
      <c r="M172" s="136">
        <f t="shared" si="100"/>
        <v>141.6720118906361</v>
      </c>
      <c r="N172" s="136">
        <f t="shared" si="101"/>
        <v>81.494967694951654</v>
      </c>
      <c r="O172" s="136">
        <f t="shared" si="102"/>
        <v>0</v>
      </c>
      <c r="P172" s="136">
        <f t="shared" si="103"/>
        <v>0</v>
      </c>
      <c r="Q172" s="136">
        <f t="shared" si="104"/>
        <v>0</v>
      </c>
      <c r="R172" s="136">
        <f t="shared" si="105"/>
        <v>0</v>
      </c>
      <c r="S172" s="136">
        <f t="shared" si="106"/>
        <v>0</v>
      </c>
      <c r="T172" s="136">
        <f t="shared" si="107"/>
        <v>0</v>
      </c>
      <c r="U172" s="136">
        <f t="shared" si="108"/>
        <v>0</v>
      </c>
      <c r="V172" s="136">
        <f t="shared" si="109"/>
        <v>0</v>
      </c>
      <c r="W172" s="136">
        <f t="shared" si="110"/>
        <v>0</v>
      </c>
      <c r="X172" s="136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2">
        <v>39901</v>
      </c>
      <c r="E173" s="138" t="s">
        <v>325</v>
      </c>
      <c r="G173" s="43">
        <v>6.2</v>
      </c>
      <c r="H173" s="136" t="str">
        <f t="shared" si="96"/>
        <v>P, S, T &amp; D Plant - Customer</v>
      </c>
      <c r="I173" s="42">
        <f>'Plt. Class.'!J$173</f>
        <v>112570.64870643319</v>
      </c>
      <c r="J173" s="136">
        <f t="shared" si="97"/>
        <v>89405.341231363374</v>
      </c>
      <c r="K173" s="136">
        <f t="shared" si="98"/>
        <v>22109.519866065999</v>
      </c>
      <c r="L173" s="136">
        <f t="shared" si="99"/>
        <v>58.13310494913754</v>
      </c>
      <c r="M173" s="136">
        <f t="shared" si="100"/>
        <v>633.33617286769061</v>
      </c>
      <c r="N173" s="136">
        <f t="shared" si="101"/>
        <v>364.3183311869675</v>
      </c>
      <c r="O173" s="136">
        <f t="shared" si="102"/>
        <v>0</v>
      </c>
      <c r="P173" s="136">
        <f t="shared" si="103"/>
        <v>0</v>
      </c>
      <c r="Q173" s="136">
        <f t="shared" si="104"/>
        <v>0</v>
      </c>
      <c r="R173" s="136">
        <f t="shared" si="105"/>
        <v>0</v>
      </c>
      <c r="S173" s="136">
        <f t="shared" si="106"/>
        <v>0</v>
      </c>
      <c r="T173" s="136">
        <f t="shared" si="107"/>
        <v>0</v>
      </c>
      <c r="U173" s="136">
        <f t="shared" si="108"/>
        <v>0</v>
      </c>
      <c r="V173" s="136">
        <f t="shared" si="109"/>
        <v>0</v>
      </c>
      <c r="W173" s="136">
        <f t="shared" si="110"/>
        <v>0</v>
      </c>
      <c r="X173" s="136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2">
        <v>39902</v>
      </c>
      <c r="E174" s="138" t="s">
        <v>326</v>
      </c>
      <c r="G174" s="43">
        <v>6.2</v>
      </c>
      <c r="H174" s="136" t="str">
        <f t="shared" si="96"/>
        <v>P, S, T &amp; D Plant - Customer</v>
      </c>
      <c r="I174" s="42">
        <f>'Plt. Class.'!J$174</f>
        <v>2705.7821498891026</v>
      </c>
      <c r="J174" s="136">
        <f t="shared" si="97"/>
        <v>2148.9738150078056</v>
      </c>
      <c r="K174" s="136">
        <f t="shared" si="98"/>
        <v>531.43110467658778</v>
      </c>
      <c r="L174" s="136">
        <f t="shared" si="99"/>
        <v>1.3973048880548653</v>
      </c>
      <c r="M174" s="136">
        <f t="shared" si="100"/>
        <v>15.223059750623461</v>
      </c>
      <c r="N174" s="136">
        <f t="shared" si="101"/>
        <v>8.7568655660305215</v>
      </c>
      <c r="O174" s="136">
        <f t="shared" si="102"/>
        <v>0</v>
      </c>
      <c r="P174" s="136">
        <f t="shared" si="103"/>
        <v>0</v>
      </c>
      <c r="Q174" s="136">
        <f t="shared" si="104"/>
        <v>0</v>
      </c>
      <c r="R174" s="136">
        <f t="shared" si="105"/>
        <v>0</v>
      </c>
      <c r="S174" s="136">
        <f t="shared" si="106"/>
        <v>0</v>
      </c>
      <c r="T174" s="136">
        <f t="shared" si="107"/>
        <v>0</v>
      </c>
      <c r="U174" s="136">
        <f t="shared" si="108"/>
        <v>0</v>
      </c>
      <c r="V174" s="136">
        <f t="shared" si="109"/>
        <v>0</v>
      </c>
      <c r="W174" s="136">
        <f t="shared" si="110"/>
        <v>0</v>
      </c>
      <c r="X174" s="136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2">
        <v>39903</v>
      </c>
      <c r="E175" s="138" t="s">
        <v>327</v>
      </c>
      <c r="G175" s="43">
        <v>6.2</v>
      </c>
      <c r="H175" s="136" t="str">
        <f t="shared" si="96"/>
        <v>P, S, T &amp; D Plant - Customer</v>
      </c>
      <c r="I175" s="42">
        <f>'Plt. Class.'!J$175</f>
        <v>68471.731334239696</v>
      </c>
      <c r="J175" s="136">
        <f t="shared" si="97"/>
        <v>54381.302541877332</v>
      </c>
      <c r="K175" s="136">
        <f t="shared" si="98"/>
        <v>13448.24003054529</v>
      </c>
      <c r="L175" s="136">
        <f t="shared" si="99"/>
        <v>35.359788625567631</v>
      </c>
      <c r="M175" s="136">
        <f t="shared" si="100"/>
        <v>385.23029556259308</v>
      </c>
      <c r="N175" s="136">
        <f t="shared" si="101"/>
        <v>221.5986776288961</v>
      </c>
      <c r="O175" s="136">
        <f t="shared" si="102"/>
        <v>0</v>
      </c>
      <c r="P175" s="136">
        <f t="shared" si="103"/>
        <v>0</v>
      </c>
      <c r="Q175" s="136">
        <f t="shared" si="104"/>
        <v>0</v>
      </c>
      <c r="R175" s="136">
        <f t="shared" si="105"/>
        <v>0</v>
      </c>
      <c r="S175" s="136">
        <f t="shared" si="106"/>
        <v>0</v>
      </c>
      <c r="T175" s="136">
        <f t="shared" si="107"/>
        <v>0</v>
      </c>
      <c r="U175" s="136">
        <f t="shared" si="108"/>
        <v>0</v>
      </c>
      <c r="V175" s="136">
        <f t="shared" si="109"/>
        <v>0</v>
      </c>
      <c r="W175" s="136">
        <f t="shared" si="110"/>
        <v>0</v>
      </c>
      <c r="X175" s="136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2">
        <v>39904</v>
      </c>
      <c r="E176" s="138" t="s">
        <v>328</v>
      </c>
      <c r="G176" s="43">
        <v>6.2</v>
      </c>
      <c r="H176" s="136" t="str">
        <f t="shared" si="96"/>
        <v>P, S, T &amp; D Plant - Customer</v>
      </c>
      <c r="I176" s="42">
        <f>'Plt. Class.'!J$176</f>
        <v>0</v>
      </c>
      <c r="J176" s="136">
        <f t="shared" si="97"/>
        <v>0</v>
      </c>
      <c r="K176" s="136">
        <f t="shared" si="98"/>
        <v>0</v>
      </c>
      <c r="L176" s="136">
        <f t="shared" si="99"/>
        <v>0</v>
      </c>
      <c r="M176" s="136">
        <f t="shared" si="100"/>
        <v>0</v>
      </c>
      <c r="N176" s="136">
        <f t="shared" si="101"/>
        <v>0</v>
      </c>
      <c r="O176" s="136">
        <f t="shared" si="102"/>
        <v>0</v>
      </c>
      <c r="P176" s="136">
        <f t="shared" si="103"/>
        <v>0</v>
      </c>
      <c r="Q176" s="136">
        <f t="shared" si="104"/>
        <v>0</v>
      </c>
      <c r="R176" s="136">
        <f t="shared" si="105"/>
        <v>0</v>
      </c>
      <c r="S176" s="136">
        <f t="shared" si="106"/>
        <v>0</v>
      </c>
      <c r="T176" s="136">
        <f t="shared" si="107"/>
        <v>0</v>
      </c>
      <c r="U176" s="136">
        <f t="shared" si="108"/>
        <v>0</v>
      </c>
      <c r="V176" s="136">
        <f t="shared" si="109"/>
        <v>0</v>
      </c>
      <c r="W176" s="136">
        <f t="shared" si="110"/>
        <v>0</v>
      </c>
      <c r="X176" s="136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2">
        <v>39905</v>
      </c>
      <c r="E177" s="138" t="s">
        <v>329</v>
      </c>
      <c r="G177" s="43">
        <v>6.2</v>
      </c>
      <c r="H177" s="136" t="str">
        <f t="shared" si="96"/>
        <v>P, S, T &amp; D Plant - Customer</v>
      </c>
      <c r="I177" s="42">
        <f>'Plt. Class.'!J$177</f>
        <v>0</v>
      </c>
      <c r="J177" s="136">
        <f t="shared" si="97"/>
        <v>0</v>
      </c>
      <c r="K177" s="136">
        <f t="shared" si="98"/>
        <v>0</v>
      </c>
      <c r="L177" s="136">
        <f t="shared" si="99"/>
        <v>0</v>
      </c>
      <c r="M177" s="136">
        <f t="shared" si="100"/>
        <v>0</v>
      </c>
      <c r="N177" s="136">
        <f t="shared" si="101"/>
        <v>0</v>
      </c>
      <c r="O177" s="136">
        <f t="shared" si="102"/>
        <v>0</v>
      </c>
      <c r="P177" s="136">
        <f t="shared" si="103"/>
        <v>0</v>
      </c>
      <c r="Q177" s="136">
        <f t="shared" si="104"/>
        <v>0</v>
      </c>
      <c r="R177" s="136">
        <f t="shared" si="105"/>
        <v>0</v>
      </c>
      <c r="S177" s="136">
        <f t="shared" si="106"/>
        <v>0</v>
      </c>
      <c r="T177" s="136">
        <f t="shared" si="107"/>
        <v>0</v>
      </c>
      <c r="U177" s="136">
        <f t="shared" si="108"/>
        <v>0</v>
      </c>
      <c r="V177" s="136">
        <f t="shared" si="109"/>
        <v>0</v>
      </c>
      <c r="W177" s="136">
        <f t="shared" si="110"/>
        <v>0</v>
      </c>
      <c r="X177" s="136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2">
        <v>39906</v>
      </c>
      <c r="E178" s="138" t="s">
        <v>330</v>
      </c>
      <c r="G178" s="43">
        <v>6.2</v>
      </c>
      <c r="H178" s="136" t="str">
        <f t="shared" si="96"/>
        <v>P, S, T &amp; D Plant - Customer</v>
      </c>
      <c r="I178" s="42">
        <f>'Plt. Class.'!J$178</f>
        <v>106319.55717561654</v>
      </c>
      <c r="J178" s="136">
        <f t="shared" si="97"/>
        <v>84440.628157366416</v>
      </c>
      <c r="K178" s="136">
        <f t="shared" si="98"/>
        <v>20881.769702294496</v>
      </c>
      <c r="L178" s="136">
        <f t="shared" si="99"/>
        <v>54.90495121471865</v>
      </c>
      <c r="M178" s="136">
        <f t="shared" si="100"/>
        <v>598.16677096882074</v>
      </c>
      <c r="N178" s="136">
        <f t="shared" si="101"/>
        <v>344.08759377207372</v>
      </c>
      <c r="O178" s="136">
        <f t="shared" si="102"/>
        <v>0</v>
      </c>
      <c r="P178" s="136">
        <f t="shared" si="103"/>
        <v>0</v>
      </c>
      <c r="Q178" s="136">
        <f t="shared" si="104"/>
        <v>0</v>
      </c>
      <c r="R178" s="136">
        <f t="shared" si="105"/>
        <v>0</v>
      </c>
      <c r="S178" s="136">
        <f t="shared" si="106"/>
        <v>0</v>
      </c>
      <c r="T178" s="136">
        <f t="shared" si="107"/>
        <v>0</v>
      </c>
      <c r="U178" s="136">
        <f t="shared" si="108"/>
        <v>0</v>
      </c>
      <c r="V178" s="136">
        <f t="shared" si="109"/>
        <v>0</v>
      </c>
      <c r="W178" s="136">
        <f t="shared" si="110"/>
        <v>0</v>
      </c>
      <c r="X178" s="136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2">
        <v>39907</v>
      </c>
      <c r="E179" s="138" t="s">
        <v>331</v>
      </c>
      <c r="G179" s="43">
        <v>6.2</v>
      </c>
      <c r="H179" s="136" t="str">
        <f t="shared" si="96"/>
        <v>P, S, T &amp; D Plant - Customer</v>
      </c>
      <c r="I179" s="42">
        <f>'Plt. Class.'!J$179</f>
        <v>24489.994946108316</v>
      </c>
      <c r="J179" s="136">
        <f t="shared" si="97"/>
        <v>19450.330792897446</v>
      </c>
      <c r="K179" s="136">
        <f t="shared" si="98"/>
        <v>4809.975211148394</v>
      </c>
      <c r="L179" s="136">
        <f t="shared" si="99"/>
        <v>12.646986250551848</v>
      </c>
      <c r="M179" s="136">
        <f t="shared" si="100"/>
        <v>137.78369273829134</v>
      </c>
      <c r="N179" s="136">
        <f t="shared" si="101"/>
        <v>79.258263073628058</v>
      </c>
      <c r="O179" s="136">
        <f t="shared" si="102"/>
        <v>0</v>
      </c>
      <c r="P179" s="136">
        <f t="shared" si="103"/>
        <v>0</v>
      </c>
      <c r="Q179" s="136">
        <f t="shared" si="104"/>
        <v>0</v>
      </c>
      <c r="R179" s="136">
        <f t="shared" si="105"/>
        <v>0</v>
      </c>
      <c r="S179" s="136">
        <f t="shared" si="106"/>
        <v>0</v>
      </c>
      <c r="T179" s="136">
        <f t="shared" si="107"/>
        <v>0</v>
      </c>
      <c r="U179" s="136">
        <f t="shared" si="108"/>
        <v>0</v>
      </c>
      <c r="V179" s="136">
        <f t="shared" si="109"/>
        <v>0</v>
      </c>
      <c r="W179" s="136">
        <f t="shared" si="110"/>
        <v>0</v>
      </c>
      <c r="X179" s="136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2">
        <v>39908</v>
      </c>
      <c r="E180" s="138" t="s">
        <v>332</v>
      </c>
      <c r="G180" s="43">
        <v>6.2</v>
      </c>
      <c r="H180" s="136" t="str">
        <f t="shared" si="96"/>
        <v>P, S, T &amp; D Plant - Customer</v>
      </c>
      <c r="I180" s="42">
        <f>'Plt. Class.'!J$180</f>
        <v>293851.25324955117</v>
      </c>
      <c r="J180" s="136">
        <f t="shared" si="97"/>
        <v>233381.18656980354</v>
      </c>
      <c r="K180" s="136">
        <f t="shared" si="98"/>
        <v>57714.068418778304</v>
      </c>
      <c r="L180" s="136">
        <f t="shared" si="99"/>
        <v>151.74902108932699</v>
      </c>
      <c r="M180" s="136">
        <f t="shared" si="100"/>
        <v>1653.242921347842</v>
      </c>
      <c r="N180" s="136">
        <f t="shared" si="101"/>
        <v>951.00631853210109</v>
      </c>
      <c r="O180" s="136">
        <f t="shared" si="102"/>
        <v>0</v>
      </c>
      <c r="P180" s="136">
        <f t="shared" si="103"/>
        <v>0</v>
      </c>
      <c r="Q180" s="136">
        <f t="shared" si="104"/>
        <v>0</v>
      </c>
      <c r="R180" s="136">
        <f t="shared" si="105"/>
        <v>0</v>
      </c>
      <c r="S180" s="136">
        <f t="shared" si="106"/>
        <v>0</v>
      </c>
      <c r="T180" s="136">
        <f t="shared" si="107"/>
        <v>0</v>
      </c>
      <c r="U180" s="136">
        <f t="shared" si="108"/>
        <v>0</v>
      </c>
      <c r="V180" s="136">
        <f t="shared" si="109"/>
        <v>0</v>
      </c>
      <c r="W180" s="136">
        <f t="shared" si="110"/>
        <v>0</v>
      </c>
      <c r="X180" s="136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2">
        <v>39909</v>
      </c>
      <c r="E181" s="138" t="s">
        <v>333</v>
      </c>
      <c r="G181" s="43">
        <v>6.2</v>
      </c>
      <c r="H181" s="136" t="str">
        <f t="shared" si="96"/>
        <v>P, S, T &amp; D Plant - Customer</v>
      </c>
      <c r="I181" s="42">
        <f>'Plt. Class.'!J$181</f>
        <v>0</v>
      </c>
      <c r="J181" s="136">
        <f t="shared" si="97"/>
        <v>0</v>
      </c>
      <c r="K181" s="136">
        <f t="shared" si="98"/>
        <v>0</v>
      </c>
      <c r="L181" s="136">
        <f t="shared" si="99"/>
        <v>0</v>
      </c>
      <c r="M181" s="136">
        <f t="shared" si="100"/>
        <v>0</v>
      </c>
      <c r="N181" s="136">
        <f t="shared" si="101"/>
        <v>0</v>
      </c>
      <c r="O181" s="136">
        <f t="shared" si="102"/>
        <v>0</v>
      </c>
      <c r="P181" s="136">
        <f t="shared" si="103"/>
        <v>0</v>
      </c>
      <c r="Q181" s="136">
        <f t="shared" si="104"/>
        <v>0</v>
      </c>
      <c r="R181" s="136">
        <f t="shared" si="105"/>
        <v>0</v>
      </c>
      <c r="S181" s="136">
        <f t="shared" si="106"/>
        <v>0</v>
      </c>
      <c r="T181" s="136">
        <f t="shared" si="107"/>
        <v>0</v>
      </c>
      <c r="U181" s="136">
        <f t="shared" si="108"/>
        <v>0</v>
      </c>
      <c r="V181" s="136">
        <f t="shared" si="109"/>
        <v>0</v>
      </c>
      <c r="W181" s="136">
        <f t="shared" si="110"/>
        <v>0</v>
      </c>
      <c r="X181" s="136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2">
        <v>39924</v>
      </c>
      <c r="E182" s="138" t="s">
        <v>334</v>
      </c>
      <c r="G182" s="43">
        <v>6.2</v>
      </c>
      <c r="H182" s="136" t="str">
        <f t="shared" si="96"/>
        <v>P, S, T &amp; D Plant - Customer</v>
      </c>
      <c r="I182" s="42">
        <f>'Plt. Class.'!J$182</f>
        <v>0</v>
      </c>
      <c r="J182" s="136">
        <f t="shared" si="97"/>
        <v>0</v>
      </c>
      <c r="K182" s="136">
        <f t="shared" si="98"/>
        <v>0</v>
      </c>
      <c r="L182" s="136">
        <f t="shared" si="99"/>
        <v>0</v>
      </c>
      <c r="M182" s="136">
        <f t="shared" si="100"/>
        <v>0</v>
      </c>
      <c r="N182" s="136">
        <f t="shared" si="101"/>
        <v>0</v>
      </c>
      <c r="O182" s="136">
        <f t="shared" si="102"/>
        <v>0</v>
      </c>
      <c r="P182" s="136">
        <f t="shared" si="103"/>
        <v>0</v>
      </c>
      <c r="Q182" s="136">
        <f t="shared" si="104"/>
        <v>0</v>
      </c>
      <c r="R182" s="136">
        <f t="shared" si="105"/>
        <v>0</v>
      </c>
      <c r="S182" s="136">
        <f t="shared" si="106"/>
        <v>0</v>
      </c>
      <c r="T182" s="136">
        <f t="shared" si="107"/>
        <v>0</v>
      </c>
      <c r="U182" s="136">
        <f t="shared" si="108"/>
        <v>0</v>
      </c>
      <c r="V182" s="136">
        <f t="shared" si="109"/>
        <v>0</v>
      </c>
      <c r="W182" s="136">
        <f t="shared" si="110"/>
        <v>0</v>
      </c>
      <c r="X182" s="136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6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6"/>
      <c r="I184" s="42">
        <f>'Plt. Class.'!J$184</f>
        <v>1179341.3362407244</v>
      </c>
      <c r="J184" s="42">
        <f>SUM(J149:J182)</f>
        <v>936651.03476327728</v>
      </c>
      <c r="K184" s="42">
        <f t="shared" ref="K184:X184" si="113">SUM(K149:K182)</f>
        <v>231629.3900951554</v>
      </c>
      <c r="L184" s="42">
        <f t="shared" si="113"/>
        <v>609.02885839566216</v>
      </c>
      <c r="M184" s="42">
        <f t="shared" si="113"/>
        <v>6635.1179191231195</v>
      </c>
      <c r="N184" s="42">
        <f t="shared" si="113"/>
        <v>3816.7646047728167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6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361</v>
      </c>
      <c r="E186" s="44"/>
      <c r="G186" s="43">
        <v>6.2</v>
      </c>
      <c r="H186" s="136" t="str">
        <f>VLOOKUP($G186,alloc,3)</f>
        <v>P, S, T &amp; D Plant - Customer</v>
      </c>
      <c r="I186" s="42">
        <f>'Plt. Class.'!J$186</f>
        <v>-57069.320703449222</v>
      </c>
      <c r="J186" s="136">
        <f>$I186*VLOOKUP($G186,alloc,6)</f>
        <v>-45325.332579720685</v>
      </c>
      <c r="K186" s="136">
        <f>$I186*VLOOKUP($G186,alloc,7)</f>
        <v>-11208.741304550145</v>
      </c>
      <c r="L186" s="136">
        <f>$I186*VLOOKUP($G186,alloc,8)</f>
        <v>-29.471419485921523</v>
      </c>
      <c r="M186" s="136">
        <f>$I186*VLOOKUP($G186,alloc,9)</f>
        <v>-321.07894533627064</v>
      </c>
      <c r="N186" s="136">
        <f>$I186*VLOOKUP($G186,alloc,10)</f>
        <v>-184.69645435619034</v>
      </c>
      <c r="O186" s="136">
        <f>$I186*VLOOKUP($G186,alloc,11)</f>
        <v>0</v>
      </c>
      <c r="P186" s="136">
        <f>$I186*VLOOKUP($G186,alloc,12)</f>
        <v>0</v>
      </c>
      <c r="Q186" s="136">
        <f>$I186*VLOOKUP($G186,alloc,13)</f>
        <v>0</v>
      </c>
      <c r="R186" s="136">
        <f>$I186*VLOOKUP($G186,alloc,14)</f>
        <v>0</v>
      </c>
      <c r="S186" s="136">
        <f>$I186*VLOOKUP($G186,alloc,15)</f>
        <v>0</v>
      </c>
      <c r="T186" s="136">
        <f>$I186*VLOOKUP($G186,alloc,16)</f>
        <v>0</v>
      </c>
      <c r="U186" s="136">
        <f>$I186*VLOOKUP($G186,alloc,17)</f>
        <v>0</v>
      </c>
      <c r="V186" s="136">
        <f>$I186*VLOOKUP($G186,alloc,18)</f>
        <v>0</v>
      </c>
      <c r="W186" s="136">
        <f>$I186*VLOOKUP($G186,alloc,19)</f>
        <v>0</v>
      </c>
      <c r="X186" s="136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6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363</v>
      </c>
      <c r="E188" s="44"/>
      <c r="G188" s="43"/>
      <c r="H188" s="136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6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6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6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2">
        <v>37400</v>
      </c>
      <c r="E192" s="138" t="s">
        <v>125</v>
      </c>
      <c r="G192" s="43">
        <v>6.2</v>
      </c>
      <c r="H192" s="136" t="str">
        <f t="shared" ref="H192:H225" si="114">VLOOKUP($G192,alloc,3)</f>
        <v>P, S, T &amp; D Plant - Customer</v>
      </c>
      <c r="I192" s="42">
        <f>'Plt. Class.'!J$192</f>
        <v>0</v>
      </c>
      <c r="J192" s="136">
        <f t="shared" ref="J192:J225" si="115">$I192*VLOOKUP($G192,alloc,6)</f>
        <v>0</v>
      </c>
      <c r="K192" s="136">
        <f t="shared" ref="K192:K225" si="116">$I192*VLOOKUP($G192,alloc,7)</f>
        <v>0</v>
      </c>
      <c r="L192" s="136">
        <f t="shared" ref="L192:L225" si="117">$I192*VLOOKUP($G192,alloc,8)</f>
        <v>0</v>
      </c>
      <c r="M192" s="136">
        <f t="shared" ref="M192:M225" si="118">$I192*VLOOKUP($G192,alloc,9)</f>
        <v>0</v>
      </c>
      <c r="N192" s="136">
        <f t="shared" ref="N192:N225" si="119">$I192*VLOOKUP($G192,alloc,10)</f>
        <v>0</v>
      </c>
      <c r="O192" s="136">
        <f t="shared" ref="O192:O225" si="120">$I192*VLOOKUP($G192,alloc,11)</f>
        <v>0</v>
      </c>
      <c r="P192" s="136">
        <f t="shared" ref="P192:P225" si="121">$I192*VLOOKUP($G192,alloc,12)</f>
        <v>0</v>
      </c>
      <c r="Q192" s="136">
        <f t="shared" ref="Q192:Q225" si="122">$I192*VLOOKUP($G192,alloc,13)</f>
        <v>0</v>
      </c>
      <c r="R192" s="136">
        <f t="shared" ref="R192:R225" si="123">$I192*VLOOKUP($G192,alloc,14)</f>
        <v>0</v>
      </c>
      <c r="S192" s="136">
        <f t="shared" ref="S192:S225" si="124">$I192*VLOOKUP($G192,alloc,15)</f>
        <v>0</v>
      </c>
      <c r="T192" s="136">
        <f t="shared" ref="T192:T225" si="125">$I192*VLOOKUP($G192,alloc,16)</f>
        <v>0</v>
      </c>
      <c r="U192" s="136">
        <f t="shared" ref="U192:U225" si="126">$I192*VLOOKUP($G192,alloc,17)</f>
        <v>0</v>
      </c>
      <c r="V192" s="136">
        <f t="shared" ref="V192:V225" si="127">$I192*VLOOKUP($G192,alloc,18)</f>
        <v>0</v>
      </c>
      <c r="W192" s="136">
        <f t="shared" ref="W192:W225" si="128">$I192*VLOOKUP($G192,alloc,19)</f>
        <v>0</v>
      </c>
      <c r="X192" s="136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2">
        <v>39001</v>
      </c>
      <c r="E193" s="138" t="s">
        <v>304</v>
      </c>
      <c r="G193" s="43">
        <v>6.2</v>
      </c>
      <c r="H193" s="136" t="str">
        <f t="shared" si="114"/>
        <v>P, S, T &amp; D Plant - Customer</v>
      </c>
      <c r="I193" s="42">
        <f>'Plt. Class.'!J$193</f>
        <v>0</v>
      </c>
      <c r="J193" s="136">
        <f t="shared" si="115"/>
        <v>0</v>
      </c>
      <c r="K193" s="136">
        <f t="shared" si="116"/>
        <v>0</v>
      </c>
      <c r="L193" s="136">
        <f t="shared" si="117"/>
        <v>0</v>
      </c>
      <c r="M193" s="136">
        <f t="shared" si="118"/>
        <v>0</v>
      </c>
      <c r="N193" s="136">
        <f t="shared" si="119"/>
        <v>0</v>
      </c>
      <c r="O193" s="136">
        <f t="shared" si="120"/>
        <v>0</v>
      </c>
      <c r="P193" s="136">
        <f t="shared" si="121"/>
        <v>0</v>
      </c>
      <c r="Q193" s="136">
        <f t="shared" si="122"/>
        <v>0</v>
      </c>
      <c r="R193" s="136">
        <f t="shared" si="123"/>
        <v>0</v>
      </c>
      <c r="S193" s="136">
        <f t="shared" si="124"/>
        <v>0</v>
      </c>
      <c r="T193" s="136">
        <f t="shared" si="125"/>
        <v>0</v>
      </c>
      <c r="U193" s="136">
        <f t="shared" si="126"/>
        <v>0</v>
      </c>
      <c r="V193" s="136">
        <f t="shared" si="127"/>
        <v>0</v>
      </c>
      <c r="W193" s="136">
        <f t="shared" si="128"/>
        <v>0</v>
      </c>
      <c r="X193" s="136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2">
        <v>36602</v>
      </c>
      <c r="E194" s="138" t="s">
        <v>149</v>
      </c>
      <c r="G194" s="43">
        <v>6.2</v>
      </c>
      <c r="H194" s="136" t="str">
        <f t="shared" si="114"/>
        <v>P, S, T &amp; D Plant - Customer</v>
      </c>
      <c r="I194" s="42">
        <f>'Plt. Class.'!J$194</f>
        <v>176050.74078341073</v>
      </c>
      <c r="J194" s="136">
        <f t="shared" si="115"/>
        <v>139822.2070730204</v>
      </c>
      <c r="K194" s="136">
        <f t="shared" si="116"/>
        <v>34577.373369653615</v>
      </c>
      <c r="L194" s="136">
        <f t="shared" si="117"/>
        <v>90.915139140977075</v>
      </c>
      <c r="M194" s="136">
        <f t="shared" si="118"/>
        <v>990.48289833578292</v>
      </c>
      <c r="N194" s="136">
        <f t="shared" si="119"/>
        <v>569.76230325992788</v>
      </c>
      <c r="O194" s="136">
        <f t="shared" si="120"/>
        <v>0</v>
      </c>
      <c r="P194" s="136">
        <f t="shared" si="121"/>
        <v>0</v>
      </c>
      <c r="Q194" s="136">
        <f t="shared" si="122"/>
        <v>0</v>
      </c>
      <c r="R194" s="136">
        <f t="shared" si="123"/>
        <v>0</v>
      </c>
      <c r="S194" s="136">
        <f t="shared" si="124"/>
        <v>0</v>
      </c>
      <c r="T194" s="136">
        <f t="shared" si="125"/>
        <v>0</v>
      </c>
      <c r="U194" s="136">
        <f t="shared" si="126"/>
        <v>0</v>
      </c>
      <c r="V194" s="136">
        <f t="shared" si="127"/>
        <v>0</v>
      </c>
      <c r="W194" s="136">
        <f t="shared" si="128"/>
        <v>0</v>
      </c>
      <c r="X194" s="136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2">
        <v>37503</v>
      </c>
      <c r="E195" s="138" t="s">
        <v>291</v>
      </c>
      <c r="G195" s="43">
        <v>6.2</v>
      </c>
      <c r="H195" s="136" t="str">
        <f t="shared" si="114"/>
        <v>P, S, T &amp; D Plant - Customer</v>
      </c>
      <c r="I195" s="42">
        <f>'Plt. Class.'!J$195</f>
        <v>0</v>
      </c>
      <c r="J195" s="136">
        <f t="shared" si="115"/>
        <v>0</v>
      </c>
      <c r="K195" s="136">
        <f t="shared" si="116"/>
        <v>0</v>
      </c>
      <c r="L195" s="136">
        <f t="shared" si="117"/>
        <v>0</v>
      </c>
      <c r="M195" s="136">
        <f t="shared" si="118"/>
        <v>0</v>
      </c>
      <c r="N195" s="136">
        <f t="shared" si="119"/>
        <v>0</v>
      </c>
      <c r="O195" s="136">
        <f t="shared" si="120"/>
        <v>0</v>
      </c>
      <c r="P195" s="136">
        <f t="shared" si="121"/>
        <v>0</v>
      </c>
      <c r="Q195" s="136">
        <f t="shared" si="122"/>
        <v>0</v>
      </c>
      <c r="R195" s="136">
        <f t="shared" si="123"/>
        <v>0</v>
      </c>
      <c r="S195" s="136">
        <f t="shared" si="124"/>
        <v>0</v>
      </c>
      <c r="T195" s="136">
        <f t="shared" si="125"/>
        <v>0</v>
      </c>
      <c r="U195" s="136">
        <f t="shared" si="126"/>
        <v>0</v>
      </c>
      <c r="V195" s="136">
        <f t="shared" si="127"/>
        <v>0</v>
      </c>
      <c r="W195" s="136">
        <f t="shared" si="128"/>
        <v>0</v>
      </c>
      <c r="X195" s="136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2">
        <v>39004</v>
      </c>
      <c r="E196" s="138" t="s">
        <v>306</v>
      </c>
      <c r="G196" s="43">
        <v>6.2</v>
      </c>
      <c r="H196" s="136" t="str">
        <f t="shared" si="114"/>
        <v>P, S, T &amp; D Plant - Customer</v>
      </c>
      <c r="I196" s="42">
        <f>'Plt. Class.'!J$196</f>
        <v>0</v>
      </c>
      <c r="J196" s="136">
        <f t="shared" si="115"/>
        <v>0</v>
      </c>
      <c r="K196" s="136">
        <f t="shared" si="116"/>
        <v>0</v>
      </c>
      <c r="L196" s="136">
        <f t="shared" si="117"/>
        <v>0</v>
      </c>
      <c r="M196" s="136">
        <f t="shared" si="118"/>
        <v>0</v>
      </c>
      <c r="N196" s="136">
        <f t="shared" si="119"/>
        <v>0</v>
      </c>
      <c r="O196" s="136">
        <f t="shared" si="120"/>
        <v>0</v>
      </c>
      <c r="P196" s="136">
        <f t="shared" si="121"/>
        <v>0</v>
      </c>
      <c r="Q196" s="136">
        <f t="shared" si="122"/>
        <v>0</v>
      </c>
      <c r="R196" s="136">
        <f t="shared" si="123"/>
        <v>0</v>
      </c>
      <c r="S196" s="136">
        <f t="shared" si="124"/>
        <v>0</v>
      </c>
      <c r="T196" s="136">
        <f t="shared" si="125"/>
        <v>0</v>
      </c>
      <c r="U196" s="136">
        <f t="shared" si="126"/>
        <v>0</v>
      </c>
      <c r="V196" s="136">
        <f t="shared" si="127"/>
        <v>0</v>
      </c>
      <c r="W196" s="136">
        <f t="shared" si="128"/>
        <v>0</v>
      </c>
      <c r="X196" s="136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2">
        <v>39009</v>
      </c>
      <c r="E197" s="138" t="s">
        <v>307</v>
      </c>
      <c r="G197" s="43">
        <v>6.2</v>
      </c>
      <c r="H197" s="136" t="str">
        <f t="shared" si="114"/>
        <v>P, S, T &amp; D Plant - Customer</v>
      </c>
      <c r="I197" s="42">
        <f>'Plt. Class.'!J$197</f>
        <v>338210.55435534316</v>
      </c>
      <c r="J197" s="136">
        <f t="shared" si="115"/>
        <v>268612.02602681628</v>
      </c>
      <c r="K197" s="136">
        <f t="shared" si="116"/>
        <v>66426.489110258801</v>
      </c>
      <c r="L197" s="136">
        <f t="shared" si="117"/>
        <v>174.65680332462674</v>
      </c>
      <c r="M197" s="136">
        <f t="shared" si="118"/>
        <v>1902.8137492347232</v>
      </c>
      <c r="N197" s="136">
        <f t="shared" si="119"/>
        <v>1094.5686657086505</v>
      </c>
      <c r="O197" s="136">
        <f t="shared" si="120"/>
        <v>0</v>
      </c>
      <c r="P197" s="136">
        <f t="shared" si="121"/>
        <v>0</v>
      </c>
      <c r="Q197" s="136">
        <f t="shared" si="122"/>
        <v>0</v>
      </c>
      <c r="R197" s="136">
        <f t="shared" si="123"/>
        <v>0</v>
      </c>
      <c r="S197" s="136">
        <f t="shared" si="124"/>
        <v>0</v>
      </c>
      <c r="T197" s="136">
        <f t="shared" si="125"/>
        <v>0</v>
      </c>
      <c r="U197" s="136">
        <f t="shared" si="126"/>
        <v>0</v>
      </c>
      <c r="V197" s="136">
        <f t="shared" si="127"/>
        <v>0</v>
      </c>
      <c r="W197" s="136">
        <f t="shared" si="128"/>
        <v>0</v>
      </c>
      <c r="X197" s="136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2">
        <v>39100</v>
      </c>
      <c r="E198" s="138" t="s">
        <v>308</v>
      </c>
      <c r="G198" s="43">
        <v>6.2</v>
      </c>
      <c r="H198" s="136" t="str">
        <f t="shared" si="114"/>
        <v>P, S, T &amp; D Plant - Customer</v>
      </c>
      <c r="I198" s="42">
        <f>'Plt. Class.'!J$198</f>
        <v>393765.50524900551</v>
      </c>
      <c r="J198" s="136">
        <f t="shared" si="115"/>
        <v>312734.62280328549</v>
      </c>
      <c r="K198" s="136">
        <f t="shared" si="116"/>
        <v>77337.799514491679</v>
      </c>
      <c r="L198" s="136">
        <f t="shared" si="117"/>
        <v>203.34618042120638</v>
      </c>
      <c r="M198" s="136">
        <f t="shared" si="118"/>
        <v>2215.3726656766239</v>
      </c>
      <c r="N198" s="136">
        <f t="shared" si="119"/>
        <v>1274.3640851304126</v>
      </c>
      <c r="O198" s="136">
        <f t="shared" si="120"/>
        <v>0</v>
      </c>
      <c r="P198" s="136">
        <f t="shared" si="121"/>
        <v>0</v>
      </c>
      <c r="Q198" s="136">
        <f t="shared" si="122"/>
        <v>0</v>
      </c>
      <c r="R198" s="136">
        <f t="shared" si="123"/>
        <v>0</v>
      </c>
      <c r="S198" s="136">
        <f t="shared" si="124"/>
        <v>0</v>
      </c>
      <c r="T198" s="136">
        <f t="shared" si="125"/>
        <v>0</v>
      </c>
      <c r="U198" s="136">
        <f t="shared" si="126"/>
        <v>0</v>
      </c>
      <c r="V198" s="136">
        <f t="shared" si="127"/>
        <v>0</v>
      </c>
      <c r="W198" s="136">
        <f t="shared" si="128"/>
        <v>0</v>
      </c>
      <c r="X198" s="136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2">
        <v>39102</v>
      </c>
      <c r="E199" s="138" t="s">
        <v>309</v>
      </c>
      <c r="G199" s="43">
        <v>6.2</v>
      </c>
      <c r="H199" s="136" t="str">
        <f t="shared" si="114"/>
        <v>P, S, T &amp; D Plant - Customer</v>
      </c>
      <c r="I199" s="42">
        <f>'Plt. Class.'!J$199</f>
        <v>0</v>
      </c>
      <c r="J199" s="136">
        <f t="shared" si="115"/>
        <v>0</v>
      </c>
      <c r="K199" s="136">
        <f t="shared" si="116"/>
        <v>0</v>
      </c>
      <c r="L199" s="136">
        <f t="shared" si="117"/>
        <v>0</v>
      </c>
      <c r="M199" s="136">
        <f t="shared" si="118"/>
        <v>0</v>
      </c>
      <c r="N199" s="136">
        <f t="shared" si="119"/>
        <v>0</v>
      </c>
      <c r="O199" s="136">
        <f t="shared" si="120"/>
        <v>0</v>
      </c>
      <c r="P199" s="136">
        <f t="shared" si="121"/>
        <v>0</v>
      </c>
      <c r="Q199" s="136">
        <f t="shared" si="122"/>
        <v>0</v>
      </c>
      <c r="R199" s="136">
        <f t="shared" si="123"/>
        <v>0</v>
      </c>
      <c r="S199" s="136">
        <f t="shared" si="124"/>
        <v>0</v>
      </c>
      <c r="T199" s="136">
        <f t="shared" si="125"/>
        <v>0</v>
      </c>
      <c r="U199" s="136">
        <f t="shared" si="126"/>
        <v>0</v>
      </c>
      <c r="V199" s="136">
        <f t="shared" si="127"/>
        <v>0</v>
      </c>
      <c r="W199" s="136">
        <f t="shared" si="128"/>
        <v>0</v>
      </c>
      <c r="X199" s="136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2">
        <v>39103</v>
      </c>
      <c r="E200" s="138" t="s">
        <v>310</v>
      </c>
      <c r="G200" s="43">
        <v>6.2</v>
      </c>
      <c r="H200" s="136" t="str">
        <f t="shared" si="114"/>
        <v>P, S, T &amp; D Plant - Customer</v>
      </c>
      <c r="I200" s="42">
        <f>'Plt. Class.'!J$200</f>
        <v>0</v>
      </c>
      <c r="J200" s="136">
        <f t="shared" si="115"/>
        <v>0</v>
      </c>
      <c r="K200" s="136">
        <f t="shared" si="116"/>
        <v>0</v>
      </c>
      <c r="L200" s="136">
        <f t="shared" si="117"/>
        <v>0</v>
      </c>
      <c r="M200" s="136">
        <f t="shared" si="118"/>
        <v>0</v>
      </c>
      <c r="N200" s="136">
        <f t="shared" si="119"/>
        <v>0</v>
      </c>
      <c r="O200" s="136">
        <f t="shared" si="120"/>
        <v>0</v>
      </c>
      <c r="P200" s="136">
        <f t="shared" si="121"/>
        <v>0</v>
      </c>
      <c r="Q200" s="136">
        <f t="shared" si="122"/>
        <v>0</v>
      </c>
      <c r="R200" s="136">
        <f t="shared" si="123"/>
        <v>0</v>
      </c>
      <c r="S200" s="136">
        <f t="shared" si="124"/>
        <v>0</v>
      </c>
      <c r="T200" s="136">
        <f t="shared" si="125"/>
        <v>0</v>
      </c>
      <c r="U200" s="136">
        <f t="shared" si="126"/>
        <v>0</v>
      </c>
      <c r="V200" s="136">
        <f t="shared" si="127"/>
        <v>0</v>
      </c>
      <c r="W200" s="136">
        <f t="shared" si="128"/>
        <v>0</v>
      </c>
      <c r="X200" s="136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2">
        <v>39200</v>
      </c>
      <c r="E201" s="138" t="s">
        <v>311</v>
      </c>
      <c r="G201" s="43">
        <v>6.2</v>
      </c>
      <c r="H201" s="136" t="str">
        <f t="shared" si="114"/>
        <v>P, S, T &amp; D Plant - Customer</v>
      </c>
      <c r="I201" s="42">
        <f>'Plt. Class.'!J$201</f>
        <v>3622.4141914237757</v>
      </c>
      <c r="J201" s="136">
        <f t="shared" si="115"/>
        <v>2876.9770858313245</v>
      </c>
      <c r="K201" s="136">
        <f t="shared" si="116"/>
        <v>711.46288529672825</v>
      </c>
      <c r="L201" s="136">
        <f t="shared" si="117"/>
        <v>1.8706668814572549</v>
      </c>
      <c r="M201" s="136">
        <f t="shared" si="118"/>
        <v>20.380143198080681</v>
      </c>
      <c r="N201" s="136">
        <f t="shared" si="119"/>
        <v>11.723410216184348</v>
      </c>
      <c r="O201" s="136">
        <f t="shared" si="120"/>
        <v>0</v>
      </c>
      <c r="P201" s="136">
        <f t="shared" si="121"/>
        <v>0</v>
      </c>
      <c r="Q201" s="136">
        <f t="shared" si="122"/>
        <v>0</v>
      </c>
      <c r="R201" s="136">
        <f t="shared" si="123"/>
        <v>0</v>
      </c>
      <c r="S201" s="136">
        <f t="shared" si="124"/>
        <v>0</v>
      </c>
      <c r="T201" s="136">
        <f t="shared" si="125"/>
        <v>0</v>
      </c>
      <c r="U201" s="136">
        <f t="shared" si="126"/>
        <v>0</v>
      </c>
      <c r="V201" s="136">
        <f t="shared" si="127"/>
        <v>0</v>
      </c>
      <c r="W201" s="136">
        <f t="shared" si="128"/>
        <v>0</v>
      </c>
      <c r="X201" s="136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2">
        <v>39201</v>
      </c>
      <c r="E202" s="138" t="s">
        <v>312</v>
      </c>
      <c r="G202" s="43">
        <v>6.2</v>
      </c>
      <c r="H202" s="136" t="str">
        <f t="shared" si="114"/>
        <v>P, S, T &amp; D Plant - Customer</v>
      </c>
      <c r="I202" s="42">
        <f>'Plt. Class.'!J$202</f>
        <v>0</v>
      </c>
      <c r="J202" s="136">
        <f t="shared" si="115"/>
        <v>0</v>
      </c>
      <c r="K202" s="136">
        <f t="shared" si="116"/>
        <v>0</v>
      </c>
      <c r="L202" s="136">
        <f t="shared" si="117"/>
        <v>0</v>
      </c>
      <c r="M202" s="136">
        <f t="shared" si="118"/>
        <v>0</v>
      </c>
      <c r="N202" s="136">
        <f t="shared" si="119"/>
        <v>0</v>
      </c>
      <c r="O202" s="136">
        <f t="shared" si="120"/>
        <v>0</v>
      </c>
      <c r="P202" s="136">
        <f t="shared" si="121"/>
        <v>0</v>
      </c>
      <c r="Q202" s="136">
        <f t="shared" si="122"/>
        <v>0</v>
      </c>
      <c r="R202" s="136">
        <f t="shared" si="123"/>
        <v>0</v>
      </c>
      <c r="S202" s="136">
        <f t="shared" si="124"/>
        <v>0</v>
      </c>
      <c r="T202" s="136">
        <f t="shared" si="125"/>
        <v>0</v>
      </c>
      <c r="U202" s="136">
        <f t="shared" si="126"/>
        <v>0</v>
      </c>
      <c r="V202" s="136">
        <f t="shared" si="127"/>
        <v>0</v>
      </c>
      <c r="W202" s="136">
        <f t="shared" si="128"/>
        <v>0</v>
      </c>
      <c r="X202" s="136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2">
        <v>39202</v>
      </c>
      <c r="E203" s="138" t="s">
        <v>313</v>
      </c>
      <c r="G203" s="43">
        <v>6.2</v>
      </c>
      <c r="H203" s="136" t="str">
        <f t="shared" si="114"/>
        <v>P, S, T &amp; D Plant - Customer</v>
      </c>
      <c r="I203" s="42">
        <f>'Plt. Class.'!J$203</f>
        <v>0</v>
      </c>
      <c r="J203" s="136">
        <f t="shared" si="115"/>
        <v>0</v>
      </c>
      <c r="K203" s="136">
        <f t="shared" si="116"/>
        <v>0</v>
      </c>
      <c r="L203" s="136">
        <f t="shared" si="117"/>
        <v>0</v>
      </c>
      <c r="M203" s="136">
        <f t="shared" si="118"/>
        <v>0</v>
      </c>
      <c r="N203" s="136">
        <f t="shared" si="119"/>
        <v>0</v>
      </c>
      <c r="O203" s="136">
        <f t="shared" si="120"/>
        <v>0</v>
      </c>
      <c r="P203" s="136">
        <f t="shared" si="121"/>
        <v>0</v>
      </c>
      <c r="Q203" s="136">
        <f t="shared" si="122"/>
        <v>0</v>
      </c>
      <c r="R203" s="136">
        <f t="shared" si="123"/>
        <v>0</v>
      </c>
      <c r="S203" s="136">
        <f t="shared" si="124"/>
        <v>0</v>
      </c>
      <c r="T203" s="136">
        <f t="shared" si="125"/>
        <v>0</v>
      </c>
      <c r="U203" s="136">
        <f t="shared" si="126"/>
        <v>0</v>
      </c>
      <c r="V203" s="136">
        <f t="shared" si="127"/>
        <v>0</v>
      </c>
      <c r="W203" s="136">
        <f t="shared" si="128"/>
        <v>0</v>
      </c>
      <c r="X203" s="136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2">
        <v>39300</v>
      </c>
      <c r="E204" s="138" t="s">
        <v>198</v>
      </c>
      <c r="G204" s="43">
        <v>6.2</v>
      </c>
      <c r="H204" s="136" t="str">
        <f t="shared" si="114"/>
        <v>P, S, T &amp; D Plant - Customer</v>
      </c>
      <c r="I204" s="42">
        <f>'Plt. Class.'!J$204</f>
        <v>0</v>
      </c>
      <c r="J204" s="136">
        <f t="shared" si="115"/>
        <v>0</v>
      </c>
      <c r="K204" s="136">
        <f t="shared" si="116"/>
        <v>0</v>
      </c>
      <c r="L204" s="136">
        <f t="shared" si="117"/>
        <v>0</v>
      </c>
      <c r="M204" s="136">
        <f t="shared" si="118"/>
        <v>0</v>
      </c>
      <c r="N204" s="136">
        <f t="shared" si="119"/>
        <v>0</v>
      </c>
      <c r="O204" s="136">
        <f t="shared" si="120"/>
        <v>0</v>
      </c>
      <c r="P204" s="136">
        <f t="shared" si="121"/>
        <v>0</v>
      </c>
      <c r="Q204" s="136">
        <f t="shared" si="122"/>
        <v>0</v>
      </c>
      <c r="R204" s="136">
        <f t="shared" si="123"/>
        <v>0</v>
      </c>
      <c r="S204" s="136">
        <f t="shared" si="124"/>
        <v>0</v>
      </c>
      <c r="T204" s="136">
        <f t="shared" si="125"/>
        <v>0</v>
      </c>
      <c r="U204" s="136">
        <f t="shared" si="126"/>
        <v>0</v>
      </c>
      <c r="V204" s="136">
        <f t="shared" si="127"/>
        <v>0</v>
      </c>
      <c r="W204" s="136">
        <f t="shared" si="128"/>
        <v>0</v>
      </c>
      <c r="X204" s="136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2">
        <v>39400</v>
      </c>
      <c r="E205" s="138" t="s">
        <v>314</v>
      </c>
      <c r="G205" s="43">
        <v>6.2</v>
      </c>
      <c r="H205" s="136" t="str">
        <f t="shared" si="114"/>
        <v>P, S, T &amp; D Plant - Customer</v>
      </c>
      <c r="I205" s="42">
        <f>'Plt. Class.'!J$205</f>
        <v>56098.244083961574</v>
      </c>
      <c r="J205" s="136">
        <f t="shared" si="115"/>
        <v>44554.088587394552</v>
      </c>
      <c r="K205" s="136">
        <f t="shared" si="116"/>
        <v>11018.016297128141</v>
      </c>
      <c r="L205" s="136">
        <f t="shared" si="117"/>
        <v>28.969941528007762</v>
      </c>
      <c r="M205" s="136">
        <f t="shared" si="118"/>
        <v>315.61555006570177</v>
      </c>
      <c r="N205" s="136">
        <f t="shared" si="119"/>
        <v>181.55370784516128</v>
      </c>
      <c r="O205" s="136">
        <f t="shared" si="120"/>
        <v>0</v>
      </c>
      <c r="P205" s="136">
        <f t="shared" si="121"/>
        <v>0</v>
      </c>
      <c r="Q205" s="136">
        <f t="shared" si="122"/>
        <v>0</v>
      </c>
      <c r="R205" s="136">
        <f t="shared" si="123"/>
        <v>0</v>
      </c>
      <c r="S205" s="136">
        <f t="shared" si="124"/>
        <v>0</v>
      </c>
      <c r="T205" s="136">
        <f t="shared" si="125"/>
        <v>0</v>
      </c>
      <c r="U205" s="136">
        <f t="shared" si="126"/>
        <v>0</v>
      </c>
      <c r="V205" s="136">
        <f t="shared" si="127"/>
        <v>0</v>
      </c>
      <c r="W205" s="136">
        <f t="shared" si="128"/>
        <v>0</v>
      </c>
      <c r="X205" s="136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2">
        <v>39600</v>
      </c>
      <c r="E206" s="138" t="s">
        <v>315</v>
      </c>
      <c r="G206" s="43">
        <v>6.2</v>
      </c>
      <c r="H206" s="136" t="str">
        <f t="shared" si="114"/>
        <v>P, S, T &amp; D Plant - Customer</v>
      </c>
      <c r="I206" s="42">
        <f>'Plt. Class.'!J$206</f>
        <v>827.77763613411332</v>
      </c>
      <c r="J206" s="136">
        <f t="shared" si="115"/>
        <v>657.43373492732087</v>
      </c>
      <c r="K206" s="136">
        <f t="shared" si="116"/>
        <v>162.58026671339968</v>
      </c>
      <c r="L206" s="136">
        <f t="shared" si="117"/>
        <v>0.42747629820830341</v>
      </c>
      <c r="M206" s="136">
        <f t="shared" si="118"/>
        <v>4.6571777464109303</v>
      </c>
      <c r="N206" s="136">
        <f t="shared" si="119"/>
        <v>2.6789804487733986</v>
      </c>
      <c r="O206" s="136">
        <f t="shared" si="120"/>
        <v>0</v>
      </c>
      <c r="P206" s="136">
        <f t="shared" si="121"/>
        <v>0</v>
      </c>
      <c r="Q206" s="136">
        <f t="shared" si="122"/>
        <v>0</v>
      </c>
      <c r="R206" s="136">
        <f t="shared" si="123"/>
        <v>0</v>
      </c>
      <c r="S206" s="136">
        <f t="shared" si="124"/>
        <v>0</v>
      </c>
      <c r="T206" s="136">
        <f t="shared" si="125"/>
        <v>0</v>
      </c>
      <c r="U206" s="136">
        <f t="shared" si="126"/>
        <v>0</v>
      </c>
      <c r="V206" s="136">
        <f t="shared" si="127"/>
        <v>0</v>
      </c>
      <c r="W206" s="136">
        <f t="shared" si="128"/>
        <v>0</v>
      </c>
      <c r="X206" s="136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2">
        <v>39603</v>
      </c>
      <c r="E207" s="138" t="s">
        <v>316</v>
      </c>
      <c r="G207" s="43">
        <v>6.2</v>
      </c>
      <c r="H207" s="136" t="str">
        <f t="shared" si="114"/>
        <v>P, S, T &amp; D Plant - Customer</v>
      </c>
      <c r="I207" s="42">
        <f>'Plt. Class.'!J$207</f>
        <v>0</v>
      </c>
      <c r="J207" s="136">
        <f t="shared" si="115"/>
        <v>0</v>
      </c>
      <c r="K207" s="136">
        <f t="shared" si="116"/>
        <v>0</v>
      </c>
      <c r="L207" s="136">
        <f t="shared" si="117"/>
        <v>0</v>
      </c>
      <c r="M207" s="136">
        <f t="shared" si="118"/>
        <v>0</v>
      </c>
      <c r="N207" s="136">
        <f t="shared" si="119"/>
        <v>0</v>
      </c>
      <c r="O207" s="136">
        <f t="shared" si="120"/>
        <v>0</v>
      </c>
      <c r="P207" s="136">
        <f t="shared" si="121"/>
        <v>0</v>
      </c>
      <c r="Q207" s="136">
        <f t="shared" si="122"/>
        <v>0</v>
      </c>
      <c r="R207" s="136">
        <f t="shared" si="123"/>
        <v>0</v>
      </c>
      <c r="S207" s="136">
        <f t="shared" si="124"/>
        <v>0</v>
      </c>
      <c r="T207" s="136">
        <f t="shared" si="125"/>
        <v>0</v>
      </c>
      <c r="U207" s="136">
        <f t="shared" si="126"/>
        <v>0</v>
      </c>
      <c r="V207" s="136">
        <f t="shared" si="127"/>
        <v>0</v>
      </c>
      <c r="W207" s="136">
        <f t="shared" si="128"/>
        <v>0</v>
      </c>
      <c r="X207" s="136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2">
        <v>39604</v>
      </c>
      <c r="E208" s="138" t="s">
        <v>317</v>
      </c>
      <c r="G208" s="43">
        <v>6.2</v>
      </c>
      <c r="H208" s="136" t="str">
        <f t="shared" si="114"/>
        <v>P, S, T &amp; D Plant - Customer</v>
      </c>
      <c r="I208" s="42">
        <f>'Plt. Class.'!J$208</f>
        <v>0</v>
      </c>
      <c r="J208" s="136">
        <f t="shared" si="115"/>
        <v>0</v>
      </c>
      <c r="K208" s="136">
        <f t="shared" si="116"/>
        <v>0</v>
      </c>
      <c r="L208" s="136">
        <f t="shared" si="117"/>
        <v>0</v>
      </c>
      <c r="M208" s="136">
        <f t="shared" si="118"/>
        <v>0</v>
      </c>
      <c r="N208" s="136">
        <f t="shared" si="119"/>
        <v>0</v>
      </c>
      <c r="O208" s="136">
        <f t="shared" si="120"/>
        <v>0</v>
      </c>
      <c r="P208" s="136">
        <f t="shared" si="121"/>
        <v>0</v>
      </c>
      <c r="Q208" s="136">
        <f t="shared" si="122"/>
        <v>0</v>
      </c>
      <c r="R208" s="136">
        <f t="shared" si="123"/>
        <v>0</v>
      </c>
      <c r="S208" s="136">
        <f t="shared" si="124"/>
        <v>0</v>
      </c>
      <c r="T208" s="136">
        <f t="shared" si="125"/>
        <v>0</v>
      </c>
      <c r="U208" s="136">
        <f t="shared" si="126"/>
        <v>0</v>
      </c>
      <c r="V208" s="136">
        <f t="shared" si="127"/>
        <v>0</v>
      </c>
      <c r="W208" s="136">
        <f t="shared" si="128"/>
        <v>0</v>
      </c>
      <c r="X208" s="136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2">
        <v>39605</v>
      </c>
      <c r="E209" s="141" t="s">
        <v>318</v>
      </c>
      <c r="G209" s="43">
        <v>6.2</v>
      </c>
      <c r="H209" s="136" t="str">
        <f t="shared" si="114"/>
        <v>P, S, T &amp; D Plant - Customer</v>
      </c>
      <c r="I209" s="42">
        <f>'Plt. Class.'!J$209</f>
        <v>0</v>
      </c>
      <c r="J209" s="136">
        <f t="shared" si="115"/>
        <v>0</v>
      </c>
      <c r="K209" s="136">
        <f t="shared" si="116"/>
        <v>0</v>
      </c>
      <c r="L209" s="136">
        <f t="shared" si="117"/>
        <v>0</v>
      </c>
      <c r="M209" s="136">
        <f t="shared" si="118"/>
        <v>0</v>
      </c>
      <c r="N209" s="136">
        <f t="shared" si="119"/>
        <v>0</v>
      </c>
      <c r="O209" s="136">
        <f t="shared" si="120"/>
        <v>0</v>
      </c>
      <c r="P209" s="136">
        <f t="shared" si="121"/>
        <v>0</v>
      </c>
      <c r="Q209" s="136">
        <f t="shared" si="122"/>
        <v>0</v>
      </c>
      <c r="R209" s="136">
        <f t="shared" si="123"/>
        <v>0</v>
      </c>
      <c r="S209" s="136">
        <f t="shared" si="124"/>
        <v>0</v>
      </c>
      <c r="T209" s="136">
        <f t="shared" si="125"/>
        <v>0</v>
      </c>
      <c r="U209" s="136">
        <f t="shared" si="126"/>
        <v>0</v>
      </c>
      <c r="V209" s="136">
        <f t="shared" si="127"/>
        <v>0</v>
      </c>
      <c r="W209" s="136">
        <f t="shared" si="128"/>
        <v>0</v>
      </c>
      <c r="X209" s="136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2">
        <v>39700</v>
      </c>
      <c r="E210" s="138" t="s">
        <v>319</v>
      </c>
      <c r="G210" s="43">
        <v>6.2</v>
      </c>
      <c r="H210" s="136" t="str">
        <f t="shared" si="114"/>
        <v>P, S, T &amp; D Plant - Customer</v>
      </c>
      <c r="I210" s="42">
        <f>'Plt. Class.'!J$210</f>
        <v>89200.338561321943</v>
      </c>
      <c r="J210" s="136">
        <f t="shared" si="115"/>
        <v>70844.281335054387</v>
      </c>
      <c r="K210" s="136">
        <f t="shared" si="116"/>
        <v>17519.457159960868</v>
      </c>
      <c r="L210" s="136">
        <f t="shared" si="117"/>
        <v>46.064340062629384</v>
      </c>
      <c r="M210" s="136">
        <f t="shared" si="118"/>
        <v>501.85196311924079</v>
      </c>
      <c r="N210" s="136">
        <f t="shared" si="119"/>
        <v>288.68376312480257</v>
      </c>
      <c r="O210" s="136">
        <f t="shared" si="120"/>
        <v>0</v>
      </c>
      <c r="P210" s="136">
        <f t="shared" si="121"/>
        <v>0</v>
      </c>
      <c r="Q210" s="136">
        <f t="shared" si="122"/>
        <v>0</v>
      </c>
      <c r="R210" s="136">
        <f t="shared" si="123"/>
        <v>0</v>
      </c>
      <c r="S210" s="136">
        <f t="shared" si="124"/>
        <v>0</v>
      </c>
      <c r="T210" s="136">
        <f t="shared" si="125"/>
        <v>0</v>
      </c>
      <c r="U210" s="136">
        <f t="shared" si="126"/>
        <v>0</v>
      </c>
      <c r="V210" s="136">
        <f t="shared" si="127"/>
        <v>0</v>
      </c>
      <c r="W210" s="136">
        <f t="shared" si="128"/>
        <v>0</v>
      </c>
      <c r="X210" s="136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2">
        <v>39701</v>
      </c>
      <c r="E211" s="138" t="s">
        <v>320</v>
      </c>
      <c r="G211" s="43">
        <v>6.2</v>
      </c>
      <c r="H211" s="136" t="str">
        <f t="shared" si="114"/>
        <v>P, S, T &amp; D Plant - Customer</v>
      </c>
      <c r="I211" s="42">
        <f>'Plt. Class.'!J$211</f>
        <v>0</v>
      </c>
      <c r="J211" s="136">
        <f t="shared" si="115"/>
        <v>0</v>
      </c>
      <c r="K211" s="136">
        <f t="shared" si="116"/>
        <v>0</v>
      </c>
      <c r="L211" s="136">
        <f t="shared" si="117"/>
        <v>0</v>
      </c>
      <c r="M211" s="136">
        <f t="shared" si="118"/>
        <v>0</v>
      </c>
      <c r="N211" s="136">
        <f t="shared" si="119"/>
        <v>0</v>
      </c>
      <c r="O211" s="136">
        <f t="shared" si="120"/>
        <v>0</v>
      </c>
      <c r="P211" s="136">
        <f t="shared" si="121"/>
        <v>0</v>
      </c>
      <c r="Q211" s="136">
        <f t="shared" si="122"/>
        <v>0</v>
      </c>
      <c r="R211" s="136">
        <f t="shared" si="123"/>
        <v>0</v>
      </c>
      <c r="S211" s="136">
        <f t="shared" si="124"/>
        <v>0</v>
      </c>
      <c r="T211" s="136">
        <f t="shared" si="125"/>
        <v>0</v>
      </c>
      <c r="U211" s="136">
        <f t="shared" si="126"/>
        <v>0</v>
      </c>
      <c r="V211" s="136">
        <f t="shared" si="127"/>
        <v>0</v>
      </c>
      <c r="W211" s="136">
        <f t="shared" si="128"/>
        <v>0</v>
      </c>
      <c r="X211" s="136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2">
        <v>39702</v>
      </c>
      <c r="E212" s="138" t="s">
        <v>321</v>
      </c>
      <c r="G212" s="43">
        <v>6.2</v>
      </c>
      <c r="H212" s="136" t="str">
        <f t="shared" si="114"/>
        <v>P, S, T &amp; D Plant - Customer</v>
      </c>
      <c r="I212" s="42">
        <f>'Plt. Class.'!J$212</f>
        <v>0</v>
      </c>
      <c r="J212" s="136">
        <f t="shared" si="115"/>
        <v>0</v>
      </c>
      <c r="K212" s="136">
        <f t="shared" si="116"/>
        <v>0</v>
      </c>
      <c r="L212" s="136">
        <f t="shared" si="117"/>
        <v>0</v>
      </c>
      <c r="M212" s="136">
        <f t="shared" si="118"/>
        <v>0</v>
      </c>
      <c r="N212" s="136">
        <f t="shared" si="119"/>
        <v>0</v>
      </c>
      <c r="O212" s="136">
        <f t="shared" si="120"/>
        <v>0</v>
      </c>
      <c r="P212" s="136">
        <f t="shared" si="121"/>
        <v>0</v>
      </c>
      <c r="Q212" s="136">
        <f t="shared" si="122"/>
        <v>0</v>
      </c>
      <c r="R212" s="136">
        <f t="shared" si="123"/>
        <v>0</v>
      </c>
      <c r="S212" s="136">
        <f t="shared" si="124"/>
        <v>0</v>
      </c>
      <c r="T212" s="136">
        <f t="shared" si="125"/>
        <v>0</v>
      </c>
      <c r="U212" s="136">
        <f t="shared" si="126"/>
        <v>0</v>
      </c>
      <c r="V212" s="136">
        <f t="shared" si="127"/>
        <v>0</v>
      </c>
      <c r="W212" s="136">
        <f t="shared" si="128"/>
        <v>0</v>
      </c>
      <c r="X212" s="136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2">
        <v>39705</v>
      </c>
      <c r="E213" s="138" t="s">
        <v>322</v>
      </c>
      <c r="G213" s="43">
        <v>6.2</v>
      </c>
      <c r="H213" s="136" t="str">
        <f t="shared" si="114"/>
        <v>P, S, T &amp; D Plant - Customer</v>
      </c>
      <c r="I213" s="42">
        <f>'Plt. Class.'!J$213</f>
        <v>0</v>
      </c>
      <c r="J213" s="136">
        <f t="shared" si="115"/>
        <v>0</v>
      </c>
      <c r="K213" s="136">
        <f t="shared" si="116"/>
        <v>0</v>
      </c>
      <c r="L213" s="136">
        <f t="shared" si="117"/>
        <v>0</v>
      </c>
      <c r="M213" s="136">
        <f t="shared" si="118"/>
        <v>0</v>
      </c>
      <c r="N213" s="136">
        <f t="shared" si="119"/>
        <v>0</v>
      </c>
      <c r="O213" s="136">
        <f t="shared" si="120"/>
        <v>0</v>
      </c>
      <c r="P213" s="136">
        <f t="shared" si="121"/>
        <v>0</v>
      </c>
      <c r="Q213" s="136">
        <f t="shared" si="122"/>
        <v>0</v>
      </c>
      <c r="R213" s="136">
        <f t="shared" si="123"/>
        <v>0</v>
      </c>
      <c r="S213" s="136">
        <f t="shared" si="124"/>
        <v>0</v>
      </c>
      <c r="T213" s="136">
        <f t="shared" si="125"/>
        <v>0</v>
      </c>
      <c r="U213" s="136">
        <f t="shared" si="126"/>
        <v>0</v>
      </c>
      <c r="V213" s="136">
        <f t="shared" si="127"/>
        <v>0</v>
      </c>
      <c r="W213" s="136">
        <f t="shared" si="128"/>
        <v>0</v>
      </c>
      <c r="X213" s="136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2">
        <v>39800</v>
      </c>
      <c r="E214" s="138" t="s">
        <v>323</v>
      </c>
      <c r="G214" s="43">
        <v>6.2</v>
      </c>
      <c r="H214" s="136" t="str">
        <f t="shared" si="114"/>
        <v>P, S, T &amp; D Plant - Customer</v>
      </c>
      <c r="I214" s="42">
        <f>'Plt. Class.'!J$214</f>
        <v>19263.273422864739</v>
      </c>
      <c r="J214" s="136">
        <f t="shared" si="115"/>
        <v>15299.188140024038</v>
      </c>
      <c r="K214" s="136">
        <f t="shared" si="116"/>
        <v>3783.417181320282</v>
      </c>
      <c r="L214" s="136">
        <f t="shared" si="117"/>
        <v>9.9478319475237367</v>
      </c>
      <c r="M214" s="136">
        <f t="shared" si="118"/>
        <v>108.37752119877265</v>
      </c>
      <c r="N214" s="136">
        <f t="shared" si="119"/>
        <v>62.342748374117548</v>
      </c>
      <c r="O214" s="136">
        <f t="shared" si="120"/>
        <v>0</v>
      </c>
      <c r="P214" s="136">
        <f t="shared" si="121"/>
        <v>0</v>
      </c>
      <c r="Q214" s="136">
        <f t="shared" si="122"/>
        <v>0</v>
      </c>
      <c r="R214" s="136">
        <f t="shared" si="123"/>
        <v>0</v>
      </c>
      <c r="S214" s="136">
        <f t="shared" si="124"/>
        <v>0</v>
      </c>
      <c r="T214" s="136">
        <f t="shared" si="125"/>
        <v>0</v>
      </c>
      <c r="U214" s="136">
        <f t="shared" si="126"/>
        <v>0</v>
      </c>
      <c r="V214" s="136">
        <f t="shared" si="127"/>
        <v>0</v>
      </c>
      <c r="W214" s="136">
        <f t="shared" si="128"/>
        <v>0</v>
      </c>
      <c r="X214" s="136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2">
        <v>39900</v>
      </c>
      <c r="E215" s="138" t="s">
        <v>324</v>
      </c>
      <c r="G215" s="43">
        <v>6.2</v>
      </c>
      <c r="H215" s="136" t="str">
        <f t="shared" si="114"/>
        <v>P, S, T &amp; D Plant - Customer</v>
      </c>
      <c r="I215" s="42">
        <f>'Plt. Class.'!J$215</f>
        <v>5888.2760714716778</v>
      </c>
      <c r="J215" s="136">
        <f t="shared" si="115"/>
        <v>4676.559453852663</v>
      </c>
      <c r="K215" s="136">
        <f t="shared" si="116"/>
        <v>1156.4911304596949</v>
      </c>
      <c r="L215" s="136">
        <f t="shared" si="117"/>
        <v>3.0407906036415722</v>
      </c>
      <c r="M215" s="136">
        <f t="shared" si="118"/>
        <v>33.128157959004042</v>
      </c>
      <c r="N215" s="136">
        <f t="shared" si="119"/>
        <v>19.056538596673473</v>
      </c>
      <c r="O215" s="136">
        <f t="shared" si="120"/>
        <v>0</v>
      </c>
      <c r="P215" s="136">
        <f t="shared" si="121"/>
        <v>0</v>
      </c>
      <c r="Q215" s="136">
        <f t="shared" si="122"/>
        <v>0</v>
      </c>
      <c r="R215" s="136">
        <f t="shared" si="123"/>
        <v>0</v>
      </c>
      <c r="S215" s="136">
        <f t="shared" si="124"/>
        <v>0</v>
      </c>
      <c r="T215" s="136">
        <f t="shared" si="125"/>
        <v>0</v>
      </c>
      <c r="U215" s="136">
        <f t="shared" si="126"/>
        <v>0</v>
      </c>
      <c r="V215" s="136">
        <f t="shared" si="127"/>
        <v>0</v>
      </c>
      <c r="W215" s="136">
        <f t="shared" si="128"/>
        <v>0</v>
      </c>
      <c r="X215" s="136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2">
        <v>39901</v>
      </c>
      <c r="E216" s="138" t="s">
        <v>325</v>
      </c>
      <c r="G216" s="43">
        <v>6.2</v>
      </c>
      <c r="H216" s="136" t="str">
        <f t="shared" si="114"/>
        <v>P, S, T &amp; D Plant - Customer</v>
      </c>
      <c r="I216" s="42">
        <f>'Plt. Class.'!J$216</f>
        <v>1100863.7202597982</v>
      </c>
      <c r="J216" s="136">
        <f t="shared" si="115"/>
        <v>874322.90468297468</v>
      </c>
      <c r="K216" s="136">
        <f t="shared" si="116"/>
        <v>216215.93703691941</v>
      </c>
      <c r="L216" s="136">
        <f t="shared" si="117"/>
        <v>568.50188677027279</v>
      </c>
      <c r="M216" s="136">
        <f t="shared" si="118"/>
        <v>6193.5932985201316</v>
      </c>
      <c r="N216" s="136">
        <f t="shared" si="119"/>
        <v>3562.7833546135216</v>
      </c>
      <c r="O216" s="136">
        <f t="shared" si="120"/>
        <v>0</v>
      </c>
      <c r="P216" s="136">
        <f t="shared" si="121"/>
        <v>0</v>
      </c>
      <c r="Q216" s="136">
        <f t="shared" si="122"/>
        <v>0</v>
      </c>
      <c r="R216" s="136">
        <f t="shared" si="123"/>
        <v>0</v>
      </c>
      <c r="S216" s="136">
        <f t="shared" si="124"/>
        <v>0</v>
      </c>
      <c r="T216" s="136">
        <f t="shared" si="125"/>
        <v>0</v>
      </c>
      <c r="U216" s="136">
        <f t="shared" si="126"/>
        <v>0</v>
      </c>
      <c r="V216" s="136">
        <f t="shared" si="127"/>
        <v>0</v>
      </c>
      <c r="W216" s="136">
        <f t="shared" si="128"/>
        <v>0</v>
      </c>
      <c r="X216" s="136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2">
        <v>39902</v>
      </c>
      <c r="E217" s="138" t="s">
        <v>326</v>
      </c>
      <c r="G217" s="43">
        <v>6.2</v>
      </c>
      <c r="H217" s="136" t="str">
        <f t="shared" si="114"/>
        <v>P, S, T &amp; D Plant - Customer</v>
      </c>
      <c r="I217" s="42">
        <f>'Plt. Class.'!J$217</f>
        <v>674909.78328833997</v>
      </c>
      <c r="J217" s="136">
        <f t="shared" si="115"/>
        <v>536023.73414972774</v>
      </c>
      <c r="K217" s="136">
        <f t="shared" si="116"/>
        <v>132556.1452553226</v>
      </c>
      <c r="L217" s="136">
        <f t="shared" si="117"/>
        <v>348.53313642545049</v>
      </c>
      <c r="M217" s="136">
        <f t="shared" si="118"/>
        <v>3797.1245976694104</v>
      </c>
      <c r="N217" s="136">
        <f t="shared" si="119"/>
        <v>2184.2461491946101</v>
      </c>
      <c r="O217" s="136">
        <f t="shared" si="120"/>
        <v>0</v>
      </c>
      <c r="P217" s="136">
        <f t="shared" si="121"/>
        <v>0</v>
      </c>
      <c r="Q217" s="136">
        <f t="shared" si="122"/>
        <v>0</v>
      </c>
      <c r="R217" s="136">
        <f t="shared" si="123"/>
        <v>0</v>
      </c>
      <c r="S217" s="136">
        <f t="shared" si="124"/>
        <v>0</v>
      </c>
      <c r="T217" s="136">
        <f t="shared" si="125"/>
        <v>0</v>
      </c>
      <c r="U217" s="136">
        <f t="shared" si="126"/>
        <v>0</v>
      </c>
      <c r="V217" s="136">
        <f t="shared" si="127"/>
        <v>0</v>
      </c>
      <c r="W217" s="136">
        <f t="shared" si="128"/>
        <v>0</v>
      </c>
      <c r="X217" s="136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2">
        <v>39903</v>
      </c>
      <c r="E218" s="138" t="s">
        <v>327</v>
      </c>
      <c r="G218" s="43">
        <v>6.2</v>
      </c>
      <c r="H218" s="136" t="str">
        <f t="shared" si="114"/>
        <v>P, S, T &amp; D Plant - Customer</v>
      </c>
      <c r="I218" s="42">
        <f>'Plt. Class.'!J$218</f>
        <v>119004.22360986054</v>
      </c>
      <c r="J218" s="136">
        <f t="shared" si="115"/>
        <v>94514.985407604021</v>
      </c>
      <c r="K218" s="136">
        <f t="shared" si="116"/>
        <v>23373.110808924459</v>
      </c>
      <c r="L218" s="136">
        <f t="shared" si="117"/>
        <v>61.455495726456618</v>
      </c>
      <c r="M218" s="136">
        <f t="shared" si="118"/>
        <v>669.53224843460202</v>
      </c>
      <c r="N218" s="136">
        <f t="shared" si="119"/>
        <v>385.1396491709782</v>
      </c>
      <c r="O218" s="136">
        <f t="shared" si="120"/>
        <v>0</v>
      </c>
      <c r="P218" s="136">
        <f t="shared" si="121"/>
        <v>0</v>
      </c>
      <c r="Q218" s="136">
        <f t="shared" si="122"/>
        <v>0</v>
      </c>
      <c r="R218" s="136">
        <f t="shared" si="123"/>
        <v>0</v>
      </c>
      <c r="S218" s="136">
        <f t="shared" si="124"/>
        <v>0</v>
      </c>
      <c r="T218" s="136">
        <f t="shared" si="125"/>
        <v>0</v>
      </c>
      <c r="U218" s="136">
        <f t="shared" si="126"/>
        <v>0</v>
      </c>
      <c r="V218" s="136">
        <f t="shared" si="127"/>
        <v>0</v>
      </c>
      <c r="W218" s="136">
        <f t="shared" si="128"/>
        <v>0</v>
      </c>
      <c r="X218" s="136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2">
        <v>39904</v>
      </c>
      <c r="E219" s="138" t="s">
        <v>328</v>
      </c>
      <c r="G219" s="43">
        <v>6.2</v>
      </c>
      <c r="H219" s="136" t="str">
        <f t="shared" si="114"/>
        <v>P, S, T &amp; D Plant - Customer</v>
      </c>
      <c r="I219" s="42">
        <f>'Plt. Class.'!J$219</f>
        <v>0</v>
      </c>
      <c r="J219" s="136">
        <f t="shared" si="115"/>
        <v>0</v>
      </c>
      <c r="K219" s="136">
        <f t="shared" si="116"/>
        <v>0</v>
      </c>
      <c r="L219" s="136">
        <f t="shared" si="117"/>
        <v>0</v>
      </c>
      <c r="M219" s="136">
        <f t="shared" si="118"/>
        <v>0</v>
      </c>
      <c r="N219" s="136">
        <f t="shared" si="119"/>
        <v>0</v>
      </c>
      <c r="O219" s="136">
        <f t="shared" si="120"/>
        <v>0</v>
      </c>
      <c r="P219" s="136">
        <f t="shared" si="121"/>
        <v>0</v>
      </c>
      <c r="Q219" s="136">
        <f t="shared" si="122"/>
        <v>0</v>
      </c>
      <c r="R219" s="136">
        <f t="shared" si="123"/>
        <v>0</v>
      </c>
      <c r="S219" s="136">
        <f t="shared" si="124"/>
        <v>0</v>
      </c>
      <c r="T219" s="136">
        <f t="shared" si="125"/>
        <v>0</v>
      </c>
      <c r="U219" s="136">
        <f t="shared" si="126"/>
        <v>0</v>
      </c>
      <c r="V219" s="136">
        <f t="shared" si="127"/>
        <v>0</v>
      </c>
      <c r="W219" s="136">
        <f t="shared" si="128"/>
        <v>0</v>
      </c>
      <c r="X219" s="136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2">
        <v>39905</v>
      </c>
      <c r="E220" s="138" t="s">
        <v>329</v>
      </c>
      <c r="G220" s="43">
        <v>6.2</v>
      </c>
      <c r="H220" s="136" t="str">
        <f t="shared" si="114"/>
        <v>P, S, T &amp; D Plant - Customer</v>
      </c>
      <c r="I220" s="42">
        <f>'Plt. Class.'!J$220</f>
        <v>0</v>
      </c>
      <c r="J220" s="136">
        <f t="shared" si="115"/>
        <v>0</v>
      </c>
      <c r="K220" s="136">
        <f t="shared" si="116"/>
        <v>0</v>
      </c>
      <c r="L220" s="136">
        <f t="shared" si="117"/>
        <v>0</v>
      </c>
      <c r="M220" s="136">
        <f t="shared" si="118"/>
        <v>0</v>
      </c>
      <c r="N220" s="136">
        <f t="shared" si="119"/>
        <v>0</v>
      </c>
      <c r="O220" s="136">
        <f t="shared" si="120"/>
        <v>0</v>
      </c>
      <c r="P220" s="136">
        <f t="shared" si="121"/>
        <v>0</v>
      </c>
      <c r="Q220" s="136">
        <f t="shared" si="122"/>
        <v>0</v>
      </c>
      <c r="R220" s="136">
        <f t="shared" si="123"/>
        <v>0</v>
      </c>
      <c r="S220" s="136">
        <f t="shared" si="124"/>
        <v>0</v>
      </c>
      <c r="T220" s="136">
        <f t="shared" si="125"/>
        <v>0</v>
      </c>
      <c r="U220" s="136">
        <f t="shared" si="126"/>
        <v>0</v>
      </c>
      <c r="V220" s="136">
        <f t="shared" si="127"/>
        <v>0</v>
      </c>
      <c r="W220" s="136">
        <f t="shared" si="128"/>
        <v>0</v>
      </c>
      <c r="X220" s="136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2">
        <v>39906</v>
      </c>
      <c r="E221" s="138" t="s">
        <v>330</v>
      </c>
      <c r="G221" s="43">
        <v>6.2</v>
      </c>
      <c r="H221" s="136" t="str">
        <f t="shared" si="114"/>
        <v>P, S, T &amp; D Plant - Customer</v>
      </c>
      <c r="I221" s="42">
        <f>'Plt. Class.'!J$221</f>
        <v>79913.61454482119</v>
      </c>
      <c r="J221" s="136">
        <f t="shared" si="115"/>
        <v>63468.622234234987</v>
      </c>
      <c r="K221" s="136">
        <f t="shared" si="116"/>
        <v>15695.491397189513</v>
      </c>
      <c r="L221" s="136">
        <f t="shared" si="117"/>
        <v>41.268541974152505</v>
      </c>
      <c r="M221" s="136">
        <f t="shared" si="118"/>
        <v>449.60372332782407</v>
      </c>
      <c r="N221" s="136">
        <f t="shared" si="119"/>
        <v>258.6286480946967</v>
      </c>
      <c r="O221" s="136">
        <f t="shared" si="120"/>
        <v>0</v>
      </c>
      <c r="P221" s="136">
        <f t="shared" si="121"/>
        <v>0</v>
      </c>
      <c r="Q221" s="136">
        <f t="shared" si="122"/>
        <v>0</v>
      </c>
      <c r="R221" s="136">
        <f t="shared" si="123"/>
        <v>0</v>
      </c>
      <c r="S221" s="136">
        <f t="shared" si="124"/>
        <v>0</v>
      </c>
      <c r="T221" s="136">
        <f t="shared" si="125"/>
        <v>0</v>
      </c>
      <c r="U221" s="136">
        <f t="shared" si="126"/>
        <v>0</v>
      </c>
      <c r="V221" s="136">
        <f t="shared" si="127"/>
        <v>0</v>
      </c>
      <c r="W221" s="136">
        <f t="shared" si="128"/>
        <v>0</v>
      </c>
      <c r="X221" s="136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2">
        <v>39907</v>
      </c>
      <c r="E222" s="138" t="s">
        <v>331</v>
      </c>
      <c r="G222" s="43">
        <v>6.2</v>
      </c>
      <c r="H222" s="136" t="str">
        <f t="shared" si="114"/>
        <v>P, S, T &amp; D Plant - Customer</v>
      </c>
      <c r="I222" s="42">
        <f>'Plt. Class.'!J$222</f>
        <v>24034.949365438701</v>
      </c>
      <c r="J222" s="136">
        <f t="shared" si="115"/>
        <v>19088.926591330772</v>
      </c>
      <c r="K222" s="136">
        <f t="shared" si="116"/>
        <v>4720.6016539965876</v>
      </c>
      <c r="L222" s="136">
        <f t="shared" si="117"/>
        <v>12.411994156238757</v>
      </c>
      <c r="M222" s="136">
        <f t="shared" si="118"/>
        <v>135.22355090866378</v>
      </c>
      <c r="N222" s="136">
        <f t="shared" si="119"/>
        <v>77.785575046432882</v>
      </c>
      <c r="O222" s="136">
        <f t="shared" si="120"/>
        <v>0</v>
      </c>
      <c r="P222" s="136">
        <f t="shared" si="121"/>
        <v>0</v>
      </c>
      <c r="Q222" s="136">
        <f t="shared" si="122"/>
        <v>0</v>
      </c>
      <c r="R222" s="136">
        <f t="shared" si="123"/>
        <v>0</v>
      </c>
      <c r="S222" s="136">
        <f t="shared" si="124"/>
        <v>0</v>
      </c>
      <c r="T222" s="136">
        <f t="shared" si="125"/>
        <v>0</v>
      </c>
      <c r="U222" s="136">
        <f t="shared" si="126"/>
        <v>0</v>
      </c>
      <c r="V222" s="136">
        <f t="shared" si="127"/>
        <v>0</v>
      </c>
      <c r="W222" s="136">
        <f t="shared" si="128"/>
        <v>0</v>
      </c>
      <c r="X222" s="136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2">
        <v>39908</v>
      </c>
      <c r="E223" s="138" t="s">
        <v>332</v>
      </c>
      <c r="G223" s="43">
        <v>6.2</v>
      </c>
      <c r="H223" s="136" t="str">
        <f t="shared" si="114"/>
        <v>P, S, T &amp; D Plant - Customer</v>
      </c>
      <c r="I223" s="42">
        <f>'Plt. Class.'!J$223</f>
        <v>4284933.4558395566</v>
      </c>
      <c r="J223" s="136">
        <f t="shared" si="115"/>
        <v>3403160.0792501029</v>
      </c>
      <c r="K223" s="136">
        <f t="shared" si="116"/>
        <v>841585.46171051275</v>
      </c>
      <c r="L223" s="136">
        <f t="shared" si="117"/>
        <v>2212.801375410002</v>
      </c>
      <c r="M223" s="136">
        <f t="shared" si="118"/>
        <v>24107.557228272985</v>
      </c>
      <c r="N223" s="136">
        <f t="shared" si="119"/>
        <v>13867.556275257213</v>
      </c>
      <c r="O223" s="136">
        <f t="shared" si="120"/>
        <v>0</v>
      </c>
      <c r="P223" s="136">
        <f t="shared" si="121"/>
        <v>0</v>
      </c>
      <c r="Q223" s="136">
        <f t="shared" si="122"/>
        <v>0</v>
      </c>
      <c r="R223" s="136">
        <f t="shared" si="123"/>
        <v>0</v>
      </c>
      <c r="S223" s="136">
        <f t="shared" si="124"/>
        <v>0</v>
      </c>
      <c r="T223" s="136">
        <f t="shared" si="125"/>
        <v>0</v>
      </c>
      <c r="U223" s="136">
        <f t="shared" si="126"/>
        <v>0</v>
      </c>
      <c r="V223" s="136">
        <f t="shared" si="127"/>
        <v>0</v>
      </c>
      <c r="W223" s="136">
        <f t="shared" si="128"/>
        <v>0</v>
      </c>
      <c r="X223" s="136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2">
        <v>39909</v>
      </c>
      <c r="E224" s="138" t="s">
        <v>333</v>
      </c>
      <c r="G224" s="43">
        <v>6.2</v>
      </c>
      <c r="H224" s="136" t="str">
        <f t="shared" si="114"/>
        <v>P, S, T &amp; D Plant - Customer</v>
      </c>
      <c r="I224" s="42">
        <f>'Plt. Class.'!J$224</f>
        <v>34420.006390676375</v>
      </c>
      <c r="J224" s="136">
        <f t="shared" si="115"/>
        <v>27336.898666803772</v>
      </c>
      <c r="K224" s="136">
        <f t="shared" si="116"/>
        <v>6760.2863075735986</v>
      </c>
      <c r="L224" s="136">
        <f t="shared" si="117"/>
        <v>17.774987235592121</v>
      </c>
      <c r="M224" s="136">
        <f t="shared" si="118"/>
        <v>193.65114590750895</v>
      </c>
      <c r="N224" s="136">
        <f t="shared" si="119"/>
        <v>111.39528315589557</v>
      </c>
      <c r="O224" s="136">
        <f t="shared" si="120"/>
        <v>0</v>
      </c>
      <c r="P224" s="136">
        <f t="shared" si="121"/>
        <v>0</v>
      </c>
      <c r="Q224" s="136">
        <f t="shared" si="122"/>
        <v>0</v>
      </c>
      <c r="R224" s="136">
        <f t="shared" si="123"/>
        <v>0</v>
      </c>
      <c r="S224" s="136">
        <f t="shared" si="124"/>
        <v>0</v>
      </c>
      <c r="T224" s="136">
        <f t="shared" si="125"/>
        <v>0</v>
      </c>
      <c r="U224" s="136">
        <f t="shared" si="126"/>
        <v>0</v>
      </c>
      <c r="V224" s="136">
        <f t="shared" si="127"/>
        <v>0</v>
      </c>
      <c r="W224" s="136">
        <f t="shared" si="128"/>
        <v>0</v>
      </c>
      <c r="X224" s="136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2">
        <v>39924</v>
      </c>
      <c r="E225" s="138" t="s">
        <v>334</v>
      </c>
      <c r="G225" s="43">
        <v>6.2</v>
      </c>
      <c r="H225" s="136" t="str">
        <f t="shared" si="114"/>
        <v>P, S, T &amp; D Plant - Customer</v>
      </c>
      <c r="I225" s="42">
        <f>'Plt. Class.'!J$225</f>
        <v>0</v>
      </c>
      <c r="J225" s="136">
        <f t="shared" si="115"/>
        <v>0</v>
      </c>
      <c r="K225" s="136">
        <f t="shared" si="116"/>
        <v>0</v>
      </c>
      <c r="L225" s="136">
        <f t="shared" si="117"/>
        <v>0</v>
      </c>
      <c r="M225" s="136">
        <f t="shared" si="118"/>
        <v>0</v>
      </c>
      <c r="N225" s="136">
        <f t="shared" si="119"/>
        <v>0</v>
      </c>
      <c r="O225" s="136">
        <f t="shared" si="120"/>
        <v>0</v>
      </c>
      <c r="P225" s="136">
        <f t="shared" si="121"/>
        <v>0</v>
      </c>
      <c r="Q225" s="136">
        <f t="shared" si="122"/>
        <v>0</v>
      </c>
      <c r="R225" s="136">
        <f t="shared" si="123"/>
        <v>0</v>
      </c>
      <c r="S225" s="136">
        <f t="shared" si="124"/>
        <v>0</v>
      </c>
      <c r="T225" s="136">
        <f t="shared" si="125"/>
        <v>0</v>
      </c>
      <c r="U225" s="136">
        <f t="shared" si="126"/>
        <v>0</v>
      </c>
      <c r="V225" s="136">
        <f t="shared" si="127"/>
        <v>0</v>
      </c>
      <c r="W225" s="136">
        <f t="shared" si="128"/>
        <v>0</v>
      </c>
      <c r="X225" s="136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6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6"/>
      <c r="I227" s="42">
        <f>'Plt. Class.'!J$227</f>
        <v>7401006.8776534293</v>
      </c>
      <c r="J227" s="42">
        <f>SUM(J192:J225)</f>
        <v>5877993.5352229849</v>
      </c>
      <c r="K227" s="42">
        <f t="shared" ref="K227:X227" si="132">SUM(K192:K225)</f>
        <v>1453600.1210857222</v>
      </c>
      <c r="L227" s="42">
        <f t="shared" si="132"/>
        <v>3821.9865879064432</v>
      </c>
      <c r="M227" s="42">
        <f t="shared" si="132"/>
        <v>41638.965619575465</v>
      </c>
      <c r="N227" s="42">
        <f t="shared" si="132"/>
        <v>23952.269137238054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6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361</v>
      </c>
      <c r="E229" s="44"/>
      <c r="G229" s="43">
        <v>6.2</v>
      </c>
      <c r="H229" s="136" t="str">
        <f>VLOOKUP($G229,alloc,3)</f>
        <v>P, S, T &amp; D Plant - Customer</v>
      </c>
      <c r="I229" s="42">
        <f>'Plt. Class.'!J$229</f>
        <v>413229.07297871157</v>
      </c>
      <c r="J229" s="136">
        <f>$I229*VLOOKUP($G229,alloc,6)</f>
        <v>328192.88776356087</v>
      </c>
      <c r="K229" s="136">
        <f>$I229*VLOOKUP($G229,alloc,7)</f>
        <v>81160.555644348337</v>
      </c>
      <c r="L229" s="136">
        <f>$I229*VLOOKUP($G229,alloc,8)</f>
        <v>213.39744723469315</v>
      </c>
      <c r="M229" s="136">
        <f>$I229*VLOOKUP($G229,alloc,9)</f>
        <v>2324.8770670275476</v>
      </c>
      <c r="N229" s="136">
        <f>$I229*VLOOKUP($G229,alloc,10)</f>
        <v>1337.3550565400478</v>
      </c>
      <c r="O229" s="136">
        <f>$I229*VLOOKUP($G229,alloc,11)</f>
        <v>0</v>
      </c>
      <c r="P229" s="136">
        <f>$I229*VLOOKUP($G229,alloc,12)</f>
        <v>0</v>
      </c>
      <c r="Q229" s="136">
        <f>$I229*VLOOKUP($G229,alloc,13)</f>
        <v>0</v>
      </c>
      <c r="R229" s="136">
        <f>$I229*VLOOKUP($G229,alloc,14)</f>
        <v>0</v>
      </c>
      <c r="S229" s="136">
        <f>$I229*VLOOKUP($G229,alloc,15)</f>
        <v>0</v>
      </c>
      <c r="T229" s="136">
        <f>$I229*VLOOKUP($G229,alloc,16)</f>
        <v>0</v>
      </c>
      <c r="U229" s="136">
        <f>$I229*VLOOKUP($G229,alloc,17)</f>
        <v>0</v>
      </c>
      <c r="V229" s="136">
        <f>$I229*VLOOKUP($G229,alloc,18)</f>
        <v>0</v>
      </c>
      <c r="W229" s="136">
        <f>$I229*VLOOKUP($G229,alloc,19)</f>
        <v>0</v>
      </c>
      <c r="X229" s="136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6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365</v>
      </c>
      <c r="E231" s="44"/>
      <c r="G231" s="43"/>
      <c r="H231" s="136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6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6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6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2">
        <v>37400</v>
      </c>
      <c r="E235" s="138" t="s">
        <v>125</v>
      </c>
      <c r="G235" s="43">
        <v>6.2</v>
      </c>
      <c r="H235" s="136" t="str">
        <f t="shared" ref="H235:H268" si="133">VLOOKUP($G235,alloc,3)</f>
        <v>P, S, T &amp; D Plant - Customer</v>
      </c>
      <c r="I235" s="42">
        <f>'Plt. Class.'!J$235</f>
        <v>123012.55546653882</v>
      </c>
      <c r="J235" s="136">
        <f t="shared" ref="J235:J268" si="134">$I235*VLOOKUP($G235,alloc,6)</f>
        <v>97698.464240966961</v>
      </c>
      <c r="K235" s="136">
        <f t="shared" ref="K235:K268" si="135">$I235*VLOOKUP($G235,alloc,7)</f>
        <v>24160.370133032353</v>
      </c>
      <c r="L235" s="136">
        <f t="shared" ref="L235:L268" si="136">$I235*VLOOKUP($G235,alloc,8)</f>
        <v>63.525456050687502</v>
      </c>
      <c r="M235" s="136">
        <f t="shared" ref="M235:M268" si="137">$I235*VLOOKUP($G235,alloc,9)</f>
        <v>692.08361139523129</v>
      </c>
      <c r="N235" s="136">
        <f t="shared" ref="N235:N268" si="138">$I235*VLOOKUP($G235,alloc,10)</f>
        <v>398.1120250935586</v>
      </c>
      <c r="O235" s="136">
        <f t="shared" ref="O235:O268" si="139">$I235*VLOOKUP($G235,alloc,11)</f>
        <v>0</v>
      </c>
      <c r="P235" s="136">
        <f t="shared" ref="P235:P268" si="140">$I235*VLOOKUP($G235,alloc,12)</f>
        <v>0</v>
      </c>
      <c r="Q235" s="136">
        <f t="shared" ref="Q235:Q268" si="141">$I235*VLOOKUP($G235,alloc,13)</f>
        <v>0</v>
      </c>
      <c r="R235" s="136">
        <f t="shared" ref="R235:R268" si="142">$I235*VLOOKUP($G235,alloc,14)</f>
        <v>0</v>
      </c>
      <c r="S235" s="136">
        <f t="shared" ref="S235:S268" si="143">$I235*VLOOKUP($G235,alloc,15)</f>
        <v>0</v>
      </c>
      <c r="T235" s="136">
        <f t="shared" ref="T235:T268" si="144">$I235*VLOOKUP($G235,alloc,16)</f>
        <v>0</v>
      </c>
      <c r="U235" s="136">
        <f t="shared" ref="U235:U268" si="145">$I235*VLOOKUP($G235,alloc,17)</f>
        <v>0</v>
      </c>
      <c r="V235" s="136">
        <f t="shared" ref="V235:V268" si="146">$I235*VLOOKUP($G235,alloc,18)</f>
        <v>0</v>
      </c>
      <c r="W235" s="136">
        <f t="shared" ref="W235:W268" si="147">$I235*VLOOKUP($G235,alloc,19)</f>
        <v>0</v>
      </c>
      <c r="X235" s="136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2">
        <v>39001</v>
      </c>
      <c r="E236" s="138" t="s">
        <v>304</v>
      </c>
      <c r="G236" s="43">
        <v>6.2</v>
      </c>
      <c r="H236" s="136" t="str">
        <f t="shared" si="133"/>
        <v>P, S, T &amp; D Plant - Customer</v>
      </c>
      <c r="I236" s="42">
        <f>'Plt. Class.'!J$236</f>
        <v>0</v>
      </c>
      <c r="J236" s="136">
        <f t="shared" si="134"/>
        <v>0</v>
      </c>
      <c r="K236" s="136">
        <f t="shared" si="135"/>
        <v>0</v>
      </c>
      <c r="L236" s="136">
        <f t="shared" si="136"/>
        <v>0</v>
      </c>
      <c r="M236" s="136">
        <f t="shared" si="137"/>
        <v>0</v>
      </c>
      <c r="N236" s="136">
        <f t="shared" si="138"/>
        <v>0</v>
      </c>
      <c r="O236" s="136">
        <f t="shared" si="139"/>
        <v>0</v>
      </c>
      <c r="P236" s="136">
        <f t="shared" si="140"/>
        <v>0</v>
      </c>
      <c r="Q236" s="136">
        <f t="shared" si="141"/>
        <v>0</v>
      </c>
      <c r="R236" s="136">
        <f t="shared" si="142"/>
        <v>0</v>
      </c>
      <c r="S236" s="136">
        <f t="shared" si="143"/>
        <v>0</v>
      </c>
      <c r="T236" s="136">
        <f t="shared" si="144"/>
        <v>0</v>
      </c>
      <c r="U236" s="136">
        <f t="shared" si="145"/>
        <v>0</v>
      </c>
      <c r="V236" s="136">
        <f t="shared" si="146"/>
        <v>0</v>
      </c>
      <c r="W236" s="136">
        <f t="shared" si="147"/>
        <v>0</v>
      </c>
      <c r="X236" s="136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2">
        <v>36602</v>
      </c>
      <c r="E237" s="138" t="s">
        <v>149</v>
      </c>
      <c r="G237" s="43">
        <v>6.2</v>
      </c>
      <c r="H237" s="136" t="str">
        <f t="shared" si="133"/>
        <v>P, S, T &amp; D Plant - Customer</v>
      </c>
      <c r="I237" s="42">
        <f>'Plt. Class.'!J$237</f>
        <v>558092.01137232757</v>
      </c>
      <c r="J237" s="136">
        <f t="shared" si="134"/>
        <v>443245.26231844834</v>
      </c>
      <c r="K237" s="136">
        <f t="shared" si="135"/>
        <v>109612.46607637298</v>
      </c>
      <c r="L237" s="136">
        <f t="shared" si="136"/>
        <v>288.20675585685501</v>
      </c>
      <c r="M237" s="136">
        <f t="shared" si="137"/>
        <v>3139.8935926215559</v>
      </c>
      <c r="N237" s="136">
        <f t="shared" si="138"/>
        <v>1806.1826290277475</v>
      </c>
      <c r="O237" s="136">
        <f t="shared" si="139"/>
        <v>0</v>
      </c>
      <c r="P237" s="136">
        <f t="shared" si="140"/>
        <v>0</v>
      </c>
      <c r="Q237" s="136">
        <f t="shared" si="141"/>
        <v>0</v>
      </c>
      <c r="R237" s="136">
        <f t="shared" si="142"/>
        <v>0</v>
      </c>
      <c r="S237" s="136">
        <f t="shared" si="143"/>
        <v>0</v>
      </c>
      <c r="T237" s="136">
        <f t="shared" si="144"/>
        <v>0</v>
      </c>
      <c r="U237" s="136">
        <f t="shared" si="145"/>
        <v>0</v>
      </c>
      <c r="V237" s="136">
        <f t="shared" si="146"/>
        <v>0</v>
      </c>
      <c r="W237" s="136">
        <f t="shared" si="147"/>
        <v>0</v>
      </c>
      <c r="X237" s="136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2">
        <v>37503</v>
      </c>
      <c r="E238" s="138" t="s">
        <v>291</v>
      </c>
      <c r="G238" s="43">
        <v>6.2</v>
      </c>
      <c r="H238" s="136" t="str">
        <f t="shared" si="133"/>
        <v>P, S, T &amp; D Plant - Customer</v>
      </c>
      <c r="I238" s="42">
        <f>'Plt. Class.'!J$238</f>
        <v>0</v>
      </c>
      <c r="J238" s="136">
        <f t="shared" si="134"/>
        <v>0</v>
      </c>
      <c r="K238" s="136">
        <f t="shared" si="135"/>
        <v>0</v>
      </c>
      <c r="L238" s="136">
        <f t="shared" si="136"/>
        <v>0</v>
      </c>
      <c r="M238" s="136">
        <f t="shared" si="137"/>
        <v>0</v>
      </c>
      <c r="N238" s="136">
        <f t="shared" si="138"/>
        <v>0</v>
      </c>
      <c r="O238" s="136">
        <f t="shared" si="139"/>
        <v>0</v>
      </c>
      <c r="P238" s="136">
        <f t="shared" si="140"/>
        <v>0</v>
      </c>
      <c r="Q238" s="136">
        <f t="shared" si="141"/>
        <v>0</v>
      </c>
      <c r="R238" s="136">
        <f t="shared" si="142"/>
        <v>0</v>
      </c>
      <c r="S238" s="136">
        <f t="shared" si="143"/>
        <v>0</v>
      </c>
      <c r="T238" s="136">
        <f t="shared" si="144"/>
        <v>0</v>
      </c>
      <c r="U238" s="136">
        <f t="shared" si="145"/>
        <v>0</v>
      </c>
      <c r="V238" s="136">
        <f t="shared" si="146"/>
        <v>0</v>
      </c>
      <c r="W238" s="136">
        <f t="shared" si="147"/>
        <v>0</v>
      </c>
      <c r="X238" s="136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2">
        <v>39004</v>
      </c>
      <c r="E239" s="138" t="s">
        <v>306</v>
      </c>
      <c r="G239" s="43">
        <v>6.2</v>
      </c>
      <c r="H239" s="136" t="str">
        <f t="shared" si="133"/>
        <v>P, S, T &amp; D Plant - Customer</v>
      </c>
      <c r="I239" s="42">
        <f>'Plt. Class.'!J$239</f>
        <v>0</v>
      </c>
      <c r="J239" s="136">
        <f t="shared" si="134"/>
        <v>0</v>
      </c>
      <c r="K239" s="136">
        <f t="shared" si="135"/>
        <v>0</v>
      </c>
      <c r="L239" s="136">
        <f t="shared" si="136"/>
        <v>0</v>
      </c>
      <c r="M239" s="136">
        <f t="shared" si="137"/>
        <v>0</v>
      </c>
      <c r="N239" s="136">
        <f t="shared" si="138"/>
        <v>0</v>
      </c>
      <c r="O239" s="136">
        <f t="shared" si="139"/>
        <v>0</v>
      </c>
      <c r="P239" s="136">
        <f t="shared" si="140"/>
        <v>0</v>
      </c>
      <c r="Q239" s="136">
        <f t="shared" si="141"/>
        <v>0</v>
      </c>
      <c r="R239" s="136">
        <f t="shared" si="142"/>
        <v>0</v>
      </c>
      <c r="S239" s="136">
        <f t="shared" si="143"/>
        <v>0</v>
      </c>
      <c r="T239" s="136">
        <f t="shared" si="144"/>
        <v>0</v>
      </c>
      <c r="U239" s="136">
        <f t="shared" si="145"/>
        <v>0</v>
      </c>
      <c r="V239" s="136">
        <f t="shared" si="146"/>
        <v>0</v>
      </c>
      <c r="W239" s="136">
        <f t="shared" si="147"/>
        <v>0</v>
      </c>
      <c r="X239" s="136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2">
        <v>39009</v>
      </c>
      <c r="E240" s="138" t="s">
        <v>307</v>
      </c>
      <c r="G240" s="43">
        <v>6.2</v>
      </c>
      <c r="H240" s="136" t="str">
        <f t="shared" si="133"/>
        <v>P, S, T &amp; D Plant - Customer</v>
      </c>
      <c r="I240" s="42">
        <f>'Plt. Class.'!J$240</f>
        <v>163584.86129858528</v>
      </c>
      <c r="J240" s="136">
        <f t="shared" si="134"/>
        <v>129921.61378429948</v>
      </c>
      <c r="K240" s="136">
        <f t="shared" si="135"/>
        <v>32129.003272431441</v>
      </c>
      <c r="L240" s="136">
        <f t="shared" si="136"/>
        <v>84.477579362277453</v>
      </c>
      <c r="M240" s="136">
        <f t="shared" si="137"/>
        <v>920.34834288040497</v>
      </c>
      <c r="N240" s="136">
        <f t="shared" si="138"/>
        <v>529.41831961164041</v>
      </c>
      <c r="O240" s="136">
        <f t="shared" si="139"/>
        <v>0</v>
      </c>
      <c r="P240" s="136">
        <f t="shared" si="140"/>
        <v>0</v>
      </c>
      <c r="Q240" s="136">
        <f t="shared" si="141"/>
        <v>0</v>
      </c>
      <c r="R240" s="136">
        <f t="shared" si="142"/>
        <v>0</v>
      </c>
      <c r="S240" s="136">
        <f t="shared" si="143"/>
        <v>0</v>
      </c>
      <c r="T240" s="136">
        <f t="shared" si="144"/>
        <v>0</v>
      </c>
      <c r="U240" s="136">
        <f t="shared" si="145"/>
        <v>0</v>
      </c>
      <c r="V240" s="136">
        <f t="shared" si="146"/>
        <v>0</v>
      </c>
      <c r="W240" s="136">
        <f t="shared" si="147"/>
        <v>0</v>
      </c>
      <c r="X240" s="136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2">
        <v>39100</v>
      </c>
      <c r="E241" s="138" t="s">
        <v>308</v>
      </c>
      <c r="G241" s="43">
        <v>6.2</v>
      </c>
      <c r="H241" s="136" t="str">
        <f t="shared" si="133"/>
        <v>P, S, T &amp; D Plant - Customer</v>
      </c>
      <c r="I241" s="42">
        <f>'Plt. Class.'!J$241</f>
        <v>87061.773157557604</v>
      </c>
      <c r="J241" s="136">
        <f t="shared" si="134"/>
        <v>69145.799787099939</v>
      </c>
      <c r="K241" s="136">
        <f t="shared" si="135"/>
        <v>17099.430671504582</v>
      </c>
      <c r="L241" s="136">
        <f t="shared" si="136"/>
        <v>44.95995407492989</v>
      </c>
      <c r="M241" s="136">
        <f t="shared" si="137"/>
        <v>489.82013382971166</v>
      </c>
      <c r="N241" s="136">
        <f t="shared" si="138"/>
        <v>281.76261104842581</v>
      </c>
      <c r="O241" s="136">
        <f t="shared" si="139"/>
        <v>0</v>
      </c>
      <c r="P241" s="136">
        <f t="shared" si="140"/>
        <v>0</v>
      </c>
      <c r="Q241" s="136">
        <f t="shared" si="141"/>
        <v>0</v>
      </c>
      <c r="R241" s="136">
        <f t="shared" si="142"/>
        <v>0</v>
      </c>
      <c r="S241" s="136">
        <f t="shared" si="143"/>
        <v>0</v>
      </c>
      <c r="T241" s="136">
        <f t="shared" si="144"/>
        <v>0</v>
      </c>
      <c r="U241" s="136">
        <f t="shared" si="145"/>
        <v>0</v>
      </c>
      <c r="V241" s="136">
        <f t="shared" si="146"/>
        <v>0</v>
      </c>
      <c r="W241" s="136">
        <f t="shared" si="147"/>
        <v>0</v>
      </c>
      <c r="X241" s="136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2">
        <v>39102</v>
      </c>
      <c r="E242" s="138" t="s">
        <v>309</v>
      </c>
      <c r="G242" s="43">
        <v>6.2</v>
      </c>
      <c r="H242" s="136" t="str">
        <f t="shared" si="133"/>
        <v>P, S, T &amp; D Plant - Customer</v>
      </c>
      <c r="I242" s="42">
        <f>'Plt. Class.'!J$242</f>
        <v>0</v>
      </c>
      <c r="J242" s="136">
        <f t="shared" si="134"/>
        <v>0</v>
      </c>
      <c r="K242" s="136">
        <f t="shared" si="135"/>
        <v>0</v>
      </c>
      <c r="L242" s="136">
        <f t="shared" si="136"/>
        <v>0</v>
      </c>
      <c r="M242" s="136">
        <f t="shared" si="137"/>
        <v>0</v>
      </c>
      <c r="N242" s="136">
        <f t="shared" si="138"/>
        <v>0</v>
      </c>
      <c r="O242" s="136">
        <f t="shared" si="139"/>
        <v>0</v>
      </c>
      <c r="P242" s="136">
        <f t="shared" si="140"/>
        <v>0</v>
      </c>
      <c r="Q242" s="136">
        <f t="shared" si="141"/>
        <v>0</v>
      </c>
      <c r="R242" s="136">
        <f t="shared" si="142"/>
        <v>0</v>
      </c>
      <c r="S242" s="136">
        <f t="shared" si="143"/>
        <v>0</v>
      </c>
      <c r="T242" s="136">
        <f t="shared" si="144"/>
        <v>0</v>
      </c>
      <c r="U242" s="136">
        <f t="shared" si="145"/>
        <v>0</v>
      </c>
      <c r="V242" s="136">
        <f t="shared" si="146"/>
        <v>0</v>
      </c>
      <c r="W242" s="136">
        <f t="shared" si="147"/>
        <v>0</v>
      </c>
      <c r="X242" s="136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2">
        <v>39103</v>
      </c>
      <c r="E243" s="138" t="s">
        <v>310</v>
      </c>
      <c r="G243" s="43">
        <v>6.2</v>
      </c>
      <c r="H243" s="136" t="str">
        <f t="shared" si="133"/>
        <v>P, S, T &amp; D Plant - Customer</v>
      </c>
      <c r="I243" s="42">
        <f>'Plt. Class.'!J$243</f>
        <v>0</v>
      </c>
      <c r="J243" s="136">
        <f t="shared" si="134"/>
        <v>0</v>
      </c>
      <c r="K243" s="136">
        <f t="shared" si="135"/>
        <v>0</v>
      </c>
      <c r="L243" s="136">
        <f t="shared" si="136"/>
        <v>0</v>
      </c>
      <c r="M243" s="136">
        <f t="shared" si="137"/>
        <v>0</v>
      </c>
      <c r="N243" s="136">
        <f t="shared" si="138"/>
        <v>0</v>
      </c>
      <c r="O243" s="136">
        <f t="shared" si="139"/>
        <v>0</v>
      </c>
      <c r="P243" s="136">
        <f t="shared" si="140"/>
        <v>0</v>
      </c>
      <c r="Q243" s="136">
        <f t="shared" si="141"/>
        <v>0</v>
      </c>
      <c r="R243" s="136">
        <f t="shared" si="142"/>
        <v>0</v>
      </c>
      <c r="S243" s="136">
        <f t="shared" si="143"/>
        <v>0</v>
      </c>
      <c r="T243" s="136">
        <f t="shared" si="144"/>
        <v>0</v>
      </c>
      <c r="U243" s="136">
        <f t="shared" si="145"/>
        <v>0</v>
      </c>
      <c r="V243" s="136">
        <f t="shared" si="146"/>
        <v>0</v>
      </c>
      <c r="W243" s="136">
        <f t="shared" si="147"/>
        <v>0</v>
      </c>
      <c r="X243" s="136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2">
        <v>39200</v>
      </c>
      <c r="E244" s="138" t="s">
        <v>311</v>
      </c>
      <c r="G244" s="43">
        <v>6.2</v>
      </c>
      <c r="H244" s="136" t="str">
        <f t="shared" si="133"/>
        <v>P, S, T &amp; D Plant - Customer</v>
      </c>
      <c r="I244" s="42">
        <f>'Plt. Class.'!J$244</f>
        <v>0</v>
      </c>
      <c r="J244" s="136">
        <f t="shared" si="134"/>
        <v>0</v>
      </c>
      <c r="K244" s="136">
        <f t="shared" si="135"/>
        <v>0</v>
      </c>
      <c r="L244" s="136">
        <f t="shared" si="136"/>
        <v>0</v>
      </c>
      <c r="M244" s="136">
        <f t="shared" si="137"/>
        <v>0</v>
      </c>
      <c r="N244" s="136">
        <f t="shared" si="138"/>
        <v>0</v>
      </c>
      <c r="O244" s="136">
        <f t="shared" si="139"/>
        <v>0</v>
      </c>
      <c r="P244" s="136">
        <f t="shared" si="140"/>
        <v>0</v>
      </c>
      <c r="Q244" s="136">
        <f t="shared" si="141"/>
        <v>0</v>
      </c>
      <c r="R244" s="136">
        <f t="shared" si="142"/>
        <v>0</v>
      </c>
      <c r="S244" s="136">
        <f t="shared" si="143"/>
        <v>0</v>
      </c>
      <c r="T244" s="136">
        <f t="shared" si="144"/>
        <v>0</v>
      </c>
      <c r="U244" s="136">
        <f t="shared" si="145"/>
        <v>0</v>
      </c>
      <c r="V244" s="136">
        <f t="shared" si="146"/>
        <v>0</v>
      </c>
      <c r="W244" s="136">
        <f t="shared" si="147"/>
        <v>0</v>
      </c>
      <c r="X244" s="136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2">
        <v>39201</v>
      </c>
      <c r="E245" s="138" t="s">
        <v>312</v>
      </c>
      <c r="G245" s="43">
        <v>6.2</v>
      </c>
      <c r="H245" s="136" t="str">
        <f t="shared" si="133"/>
        <v>P, S, T &amp; D Plant - Customer</v>
      </c>
      <c r="I245" s="42">
        <f>'Plt. Class.'!J$245</f>
        <v>0</v>
      </c>
      <c r="J245" s="136">
        <f t="shared" si="134"/>
        <v>0</v>
      </c>
      <c r="K245" s="136">
        <f t="shared" si="135"/>
        <v>0</v>
      </c>
      <c r="L245" s="136">
        <f t="shared" si="136"/>
        <v>0</v>
      </c>
      <c r="M245" s="136">
        <f t="shared" si="137"/>
        <v>0</v>
      </c>
      <c r="N245" s="136">
        <f t="shared" si="138"/>
        <v>0</v>
      </c>
      <c r="O245" s="136">
        <f t="shared" si="139"/>
        <v>0</v>
      </c>
      <c r="P245" s="136">
        <f t="shared" si="140"/>
        <v>0</v>
      </c>
      <c r="Q245" s="136">
        <f t="shared" si="141"/>
        <v>0</v>
      </c>
      <c r="R245" s="136">
        <f t="shared" si="142"/>
        <v>0</v>
      </c>
      <c r="S245" s="136">
        <f t="shared" si="143"/>
        <v>0</v>
      </c>
      <c r="T245" s="136">
        <f t="shared" si="144"/>
        <v>0</v>
      </c>
      <c r="U245" s="136">
        <f t="shared" si="145"/>
        <v>0</v>
      </c>
      <c r="V245" s="136">
        <f t="shared" si="146"/>
        <v>0</v>
      </c>
      <c r="W245" s="136">
        <f t="shared" si="147"/>
        <v>0</v>
      </c>
      <c r="X245" s="136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2">
        <v>39202</v>
      </c>
      <c r="E246" s="138" t="s">
        <v>313</v>
      </c>
      <c r="G246" s="43">
        <v>6.2</v>
      </c>
      <c r="H246" s="136" t="str">
        <f t="shared" si="133"/>
        <v>P, S, T &amp; D Plant - Customer</v>
      </c>
      <c r="I246" s="42">
        <f>'Plt. Class.'!J$246</f>
        <v>0</v>
      </c>
      <c r="J246" s="136">
        <f t="shared" si="134"/>
        <v>0</v>
      </c>
      <c r="K246" s="136">
        <f t="shared" si="135"/>
        <v>0</v>
      </c>
      <c r="L246" s="136">
        <f t="shared" si="136"/>
        <v>0</v>
      </c>
      <c r="M246" s="136">
        <f t="shared" si="137"/>
        <v>0</v>
      </c>
      <c r="N246" s="136">
        <f t="shared" si="138"/>
        <v>0</v>
      </c>
      <c r="O246" s="136">
        <f t="shared" si="139"/>
        <v>0</v>
      </c>
      <c r="P246" s="136">
        <f t="shared" si="140"/>
        <v>0</v>
      </c>
      <c r="Q246" s="136">
        <f t="shared" si="141"/>
        <v>0</v>
      </c>
      <c r="R246" s="136">
        <f t="shared" si="142"/>
        <v>0</v>
      </c>
      <c r="S246" s="136">
        <f t="shared" si="143"/>
        <v>0</v>
      </c>
      <c r="T246" s="136">
        <f t="shared" si="144"/>
        <v>0</v>
      </c>
      <c r="U246" s="136">
        <f t="shared" si="145"/>
        <v>0</v>
      </c>
      <c r="V246" s="136">
        <f t="shared" si="146"/>
        <v>0</v>
      </c>
      <c r="W246" s="136">
        <f t="shared" si="147"/>
        <v>0</v>
      </c>
      <c r="X246" s="136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2">
        <v>39300</v>
      </c>
      <c r="E247" s="138" t="s">
        <v>198</v>
      </c>
      <c r="G247" s="43">
        <v>6.2</v>
      </c>
      <c r="H247" s="136" t="str">
        <f t="shared" si="133"/>
        <v>P, S, T &amp; D Plant - Customer</v>
      </c>
      <c r="I247" s="42">
        <f>'Plt. Class.'!J$247</f>
        <v>0</v>
      </c>
      <c r="J247" s="136">
        <f t="shared" si="134"/>
        <v>0</v>
      </c>
      <c r="K247" s="136">
        <f t="shared" si="135"/>
        <v>0</v>
      </c>
      <c r="L247" s="136">
        <f t="shared" si="136"/>
        <v>0</v>
      </c>
      <c r="M247" s="136">
        <f t="shared" si="137"/>
        <v>0</v>
      </c>
      <c r="N247" s="136">
        <f t="shared" si="138"/>
        <v>0</v>
      </c>
      <c r="O247" s="136">
        <f t="shared" si="139"/>
        <v>0</v>
      </c>
      <c r="P247" s="136">
        <f t="shared" si="140"/>
        <v>0</v>
      </c>
      <c r="Q247" s="136">
        <f t="shared" si="141"/>
        <v>0</v>
      </c>
      <c r="R247" s="136">
        <f t="shared" si="142"/>
        <v>0</v>
      </c>
      <c r="S247" s="136">
        <f t="shared" si="143"/>
        <v>0</v>
      </c>
      <c r="T247" s="136">
        <f t="shared" si="144"/>
        <v>0</v>
      </c>
      <c r="U247" s="136">
        <f t="shared" si="145"/>
        <v>0</v>
      </c>
      <c r="V247" s="136">
        <f t="shared" si="146"/>
        <v>0</v>
      </c>
      <c r="W247" s="136">
        <f t="shared" si="147"/>
        <v>0</v>
      </c>
      <c r="X247" s="136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2">
        <v>39400</v>
      </c>
      <c r="E248" s="138" t="s">
        <v>314</v>
      </c>
      <c r="G248" s="43">
        <v>6.2</v>
      </c>
      <c r="H248" s="136" t="str">
        <f t="shared" si="133"/>
        <v>P, S, T &amp; D Plant - Customer</v>
      </c>
      <c r="I248" s="42">
        <f>'Plt. Class.'!J$248</f>
        <v>0</v>
      </c>
      <c r="J248" s="136">
        <f t="shared" si="134"/>
        <v>0</v>
      </c>
      <c r="K248" s="136">
        <f t="shared" si="135"/>
        <v>0</v>
      </c>
      <c r="L248" s="136">
        <f t="shared" si="136"/>
        <v>0</v>
      </c>
      <c r="M248" s="136">
        <f t="shared" si="137"/>
        <v>0</v>
      </c>
      <c r="N248" s="136">
        <f t="shared" si="138"/>
        <v>0</v>
      </c>
      <c r="O248" s="136">
        <f t="shared" si="139"/>
        <v>0</v>
      </c>
      <c r="P248" s="136">
        <f t="shared" si="140"/>
        <v>0</v>
      </c>
      <c r="Q248" s="136">
        <f t="shared" si="141"/>
        <v>0</v>
      </c>
      <c r="R248" s="136">
        <f t="shared" si="142"/>
        <v>0</v>
      </c>
      <c r="S248" s="136">
        <f t="shared" si="143"/>
        <v>0</v>
      </c>
      <c r="T248" s="136">
        <f t="shared" si="144"/>
        <v>0</v>
      </c>
      <c r="U248" s="136">
        <f t="shared" si="145"/>
        <v>0</v>
      </c>
      <c r="V248" s="136">
        <f t="shared" si="146"/>
        <v>0</v>
      </c>
      <c r="W248" s="136">
        <f t="shared" si="147"/>
        <v>0</v>
      </c>
      <c r="X248" s="136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2">
        <v>39600</v>
      </c>
      <c r="E249" s="138" t="s">
        <v>315</v>
      </c>
      <c r="G249" s="43">
        <v>6.2</v>
      </c>
      <c r="H249" s="136" t="str">
        <f t="shared" si="133"/>
        <v>P, S, T &amp; D Plant - Customer</v>
      </c>
      <c r="I249" s="42">
        <f>'Plt. Class.'!J$249</f>
        <v>0</v>
      </c>
      <c r="J249" s="136">
        <f t="shared" si="134"/>
        <v>0</v>
      </c>
      <c r="K249" s="136">
        <f t="shared" si="135"/>
        <v>0</v>
      </c>
      <c r="L249" s="136">
        <f t="shared" si="136"/>
        <v>0</v>
      </c>
      <c r="M249" s="136">
        <f t="shared" si="137"/>
        <v>0</v>
      </c>
      <c r="N249" s="136">
        <f t="shared" si="138"/>
        <v>0</v>
      </c>
      <c r="O249" s="136">
        <f t="shared" si="139"/>
        <v>0</v>
      </c>
      <c r="P249" s="136">
        <f t="shared" si="140"/>
        <v>0</v>
      </c>
      <c r="Q249" s="136">
        <f t="shared" si="141"/>
        <v>0</v>
      </c>
      <c r="R249" s="136">
        <f t="shared" si="142"/>
        <v>0</v>
      </c>
      <c r="S249" s="136">
        <f t="shared" si="143"/>
        <v>0</v>
      </c>
      <c r="T249" s="136">
        <f t="shared" si="144"/>
        <v>0</v>
      </c>
      <c r="U249" s="136">
        <f t="shared" si="145"/>
        <v>0</v>
      </c>
      <c r="V249" s="136">
        <f t="shared" si="146"/>
        <v>0</v>
      </c>
      <c r="W249" s="136">
        <f t="shared" si="147"/>
        <v>0</v>
      </c>
      <c r="X249" s="136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2">
        <v>39603</v>
      </c>
      <c r="E250" s="138" t="s">
        <v>316</v>
      </c>
      <c r="G250" s="43">
        <v>6.2</v>
      </c>
      <c r="H250" s="136" t="str">
        <f t="shared" si="133"/>
        <v>P, S, T &amp; D Plant - Customer</v>
      </c>
      <c r="I250" s="42">
        <f>'Plt. Class.'!J$250</f>
        <v>0</v>
      </c>
      <c r="J250" s="136">
        <f t="shared" si="134"/>
        <v>0</v>
      </c>
      <c r="K250" s="136">
        <f t="shared" si="135"/>
        <v>0</v>
      </c>
      <c r="L250" s="136">
        <f t="shared" si="136"/>
        <v>0</v>
      </c>
      <c r="M250" s="136">
        <f t="shared" si="137"/>
        <v>0</v>
      </c>
      <c r="N250" s="136">
        <f t="shared" si="138"/>
        <v>0</v>
      </c>
      <c r="O250" s="136">
        <f t="shared" si="139"/>
        <v>0</v>
      </c>
      <c r="P250" s="136">
        <f t="shared" si="140"/>
        <v>0</v>
      </c>
      <c r="Q250" s="136">
        <f t="shared" si="141"/>
        <v>0</v>
      </c>
      <c r="R250" s="136">
        <f t="shared" si="142"/>
        <v>0</v>
      </c>
      <c r="S250" s="136">
        <f t="shared" si="143"/>
        <v>0</v>
      </c>
      <c r="T250" s="136">
        <f t="shared" si="144"/>
        <v>0</v>
      </c>
      <c r="U250" s="136">
        <f t="shared" si="145"/>
        <v>0</v>
      </c>
      <c r="V250" s="136">
        <f t="shared" si="146"/>
        <v>0</v>
      </c>
      <c r="W250" s="136">
        <f t="shared" si="147"/>
        <v>0</v>
      </c>
      <c r="X250" s="136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2">
        <v>39604</v>
      </c>
      <c r="E251" s="138" t="s">
        <v>317</v>
      </c>
      <c r="G251" s="43">
        <v>6.2</v>
      </c>
      <c r="H251" s="136" t="str">
        <f t="shared" si="133"/>
        <v>P, S, T &amp; D Plant - Customer</v>
      </c>
      <c r="I251" s="42">
        <f>'Plt. Class.'!J$251</f>
        <v>0</v>
      </c>
      <c r="J251" s="136">
        <f t="shared" si="134"/>
        <v>0</v>
      </c>
      <c r="K251" s="136">
        <f t="shared" si="135"/>
        <v>0</v>
      </c>
      <c r="L251" s="136">
        <f t="shared" si="136"/>
        <v>0</v>
      </c>
      <c r="M251" s="136">
        <f t="shared" si="137"/>
        <v>0</v>
      </c>
      <c r="N251" s="136">
        <f t="shared" si="138"/>
        <v>0</v>
      </c>
      <c r="O251" s="136">
        <f t="shared" si="139"/>
        <v>0</v>
      </c>
      <c r="P251" s="136">
        <f t="shared" si="140"/>
        <v>0</v>
      </c>
      <c r="Q251" s="136">
        <f t="shared" si="141"/>
        <v>0</v>
      </c>
      <c r="R251" s="136">
        <f t="shared" si="142"/>
        <v>0</v>
      </c>
      <c r="S251" s="136">
        <f t="shared" si="143"/>
        <v>0</v>
      </c>
      <c r="T251" s="136">
        <f t="shared" si="144"/>
        <v>0</v>
      </c>
      <c r="U251" s="136">
        <f t="shared" si="145"/>
        <v>0</v>
      </c>
      <c r="V251" s="136">
        <f t="shared" si="146"/>
        <v>0</v>
      </c>
      <c r="W251" s="136">
        <f t="shared" si="147"/>
        <v>0</v>
      </c>
      <c r="X251" s="136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2">
        <v>39605</v>
      </c>
      <c r="E252" s="141" t="s">
        <v>318</v>
      </c>
      <c r="G252" s="43">
        <v>6.2</v>
      </c>
      <c r="H252" s="136" t="str">
        <f t="shared" si="133"/>
        <v>P, S, T &amp; D Plant - Customer</v>
      </c>
      <c r="I252" s="42">
        <f>'Plt. Class.'!J$252</f>
        <v>0</v>
      </c>
      <c r="J252" s="136">
        <f t="shared" si="134"/>
        <v>0</v>
      </c>
      <c r="K252" s="136">
        <f t="shared" si="135"/>
        <v>0</v>
      </c>
      <c r="L252" s="136">
        <f t="shared" si="136"/>
        <v>0</v>
      </c>
      <c r="M252" s="136">
        <f t="shared" si="137"/>
        <v>0</v>
      </c>
      <c r="N252" s="136">
        <f t="shared" si="138"/>
        <v>0</v>
      </c>
      <c r="O252" s="136">
        <f t="shared" si="139"/>
        <v>0</v>
      </c>
      <c r="P252" s="136">
        <f t="shared" si="140"/>
        <v>0</v>
      </c>
      <c r="Q252" s="136">
        <f t="shared" si="141"/>
        <v>0</v>
      </c>
      <c r="R252" s="136">
        <f t="shared" si="142"/>
        <v>0</v>
      </c>
      <c r="S252" s="136">
        <f t="shared" si="143"/>
        <v>0</v>
      </c>
      <c r="T252" s="136">
        <f t="shared" si="144"/>
        <v>0</v>
      </c>
      <c r="U252" s="136">
        <f t="shared" si="145"/>
        <v>0</v>
      </c>
      <c r="V252" s="136">
        <f t="shared" si="146"/>
        <v>0</v>
      </c>
      <c r="W252" s="136">
        <f t="shared" si="147"/>
        <v>0</v>
      </c>
      <c r="X252" s="136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2">
        <v>39700</v>
      </c>
      <c r="E253" s="138" t="s">
        <v>319</v>
      </c>
      <c r="G253" s="43">
        <v>6.2</v>
      </c>
      <c r="H253" s="136" t="str">
        <f t="shared" si="133"/>
        <v>P, S, T &amp; D Plant - Customer</v>
      </c>
      <c r="I253" s="42">
        <f>'Plt. Class.'!J$253</f>
        <v>76658.942658854503</v>
      </c>
      <c r="J253" s="136">
        <f t="shared" si="134"/>
        <v>60883.711745535395</v>
      </c>
      <c r="K253" s="136">
        <f t="shared" si="135"/>
        <v>15056.255205986907</v>
      </c>
      <c r="L253" s="136">
        <f t="shared" si="136"/>
        <v>39.587782517792576</v>
      </c>
      <c r="M253" s="136">
        <f t="shared" si="137"/>
        <v>431.2925431055819</v>
      </c>
      <c r="N253" s="136">
        <f t="shared" si="138"/>
        <v>248.09538170881362</v>
      </c>
      <c r="O253" s="136">
        <f t="shared" si="139"/>
        <v>0</v>
      </c>
      <c r="P253" s="136">
        <f t="shared" si="140"/>
        <v>0</v>
      </c>
      <c r="Q253" s="136">
        <f t="shared" si="141"/>
        <v>0</v>
      </c>
      <c r="R253" s="136">
        <f t="shared" si="142"/>
        <v>0</v>
      </c>
      <c r="S253" s="136">
        <f t="shared" si="143"/>
        <v>0</v>
      </c>
      <c r="T253" s="136">
        <f t="shared" si="144"/>
        <v>0</v>
      </c>
      <c r="U253" s="136">
        <f t="shared" si="145"/>
        <v>0</v>
      </c>
      <c r="V253" s="136">
        <f t="shared" si="146"/>
        <v>0</v>
      </c>
      <c r="W253" s="136">
        <f t="shared" si="147"/>
        <v>0</v>
      </c>
      <c r="X253" s="136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2">
        <v>39701</v>
      </c>
      <c r="E254" s="138" t="s">
        <v>320</v>
      </c>
      <c r="G254" s="43">
        <v>6.2</v>
      </c>
      <c r="H254" s="136" t="str">
        <f t="shared" si="133"/>
        <v>P, S, T &amp; D Plant - Customer</v>
      </c>
      <c r="I254" s="42">
        <f>'Plt. Class.'!J$254</f>
        <v>0</v>
      </c>
      <c r="J254" s="136">
        <f t="shared" si="134"/>
        <v>0</v>
      </c>
      <c r="K254" s="136">
        <f t="shared" si="135"/>
        <v>0</v>
      </c>
      <c r="L254" s="136">
        <f t="shared" si="136"/>
        <v>0</v>
      </c>
      <c r="M254" s="136">
        <f t="shared" si="137"/>
        <v>0</v>
      </c>
      <c r="N254" s="136">
        <f t="shared" si="138"/>
        <v>0</v>
      </c>
      <c r="O254" s="136">
        <f t="shared" si="139"/>
        <v>0</v>
      </c>
      <c r="P254" s="136">
        <f t="shared" si="140"/>
        <v>0</v>
      </c>
      <c r="Q254" s="136">
        <f t="shared" si="141"/>
        <v>0</v>
      </c>
      <c r="R254" s="136">
        <f t="shared" si="142"/>
        <v>0</v>
      </c>
      <c r="S254" s="136">
        <f t="shared" si="143"/>
        <v>0</v>
      </c>
      <c r="T254" s="136">
        <f t="shared" si="144"/>
        <v>0</v>
      </c>
      <c r="U254" s="136">
        <f t="shared" si="145"/>
        <v>0</v>
      </c>
      <c r="V254" s="136">
        <f t="shared" si="146"/>
        <v>0</v>
      </c>
      <c r="W254" s="136">
        <f t="shared" si="147"/>
        <v>0</v>
      </c>
      <c r="X254" s="136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2">
        <v>39702</v>
      </c>
      <c r="E255" s="138" t="s">
        <v>321</v>
      </c>
      <c r="G255" s="43">
        <v>6.2</v>
      </c>
      <c r="H255" s="136" t="str">
        <f t="shared" si="133"/>
        <v>P, S, T &amp; D Plant - Customer</v>
      </c>
      <c r="I255" s="42">
        <f>'Plt. Class.'!J$255</f>
        <v>0</v>
      </c>
      <c r="J255" s="136">
        <f t="shared" si="134"/>
        <v>0</v>
      </c>
      <c r="K255" s="136">
        <f t="shared" si="135"/>
        <v>0</v>
      </c>
      <c r="L255" s="136">
        <f t="shared" si="136"/>
        <v>0</v>
      </c>
      <c r="M255" s="136">
        <f t="shared" si="137"/>
        <v>0</v>
      </c>
      <c r="N255" s="136">
        <f t="shared" si="138"/>
        <v>0</v>
      </c>
      <c r="O255" s="136">
        <f t="shared" si="139"/>
        <v>0</v>
      </c>
      <c r="P255" s="136">
        <f t="shared" si="140"/>
        <v>0</v>
      </c>
      <c r="Q255" s="136">
        <f t="shared" si="141"/>
        <v>0</v>
      </c>
      <c r="R255" s="136">
        <f t="shared" si="142"/>
        <v>0</v>
      </c>
      <c r="S255" s="136">
        <f t="shared" si="143"/>
        <v>0</v>
      </c>
      <c r="T255" s="136">
        <f t="shared" si="144"/>
        <v>0</v>
      </c>
      <c r="U255" s="136">
        <f t="shared" si="145"/>
        <v>0</v>
      </c>
      <c r="V255" s="136">
        <f t="shared" si="146"/>
        <v>0</v>
      </c>
      <c r="W255" s="136">
        <f t="shared" si="147"/>
        <v>0</v>
      </c>
      <c r="X255" s="136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2">
        <v>39705</v>
      </c>
      <c r="E256" s="138" t="s">
        <v>322</v>
      </c>
      <c r="G256" s="43">
        <v>6.2</v>
      </c>
      <c r="H256" s="136" t="str">
        <f t="shared" si="133"/>
        <v>P, S, T &amp; D Plant - Customer</v>
      </c>
      <c r="I256" s="42">
        <f>'Plt. Class.'!J$256</f>
        <v>0</v>
      </c>
      <c r="J256" s="136">
        <f t="shared" si="134"/>
        <v>0</v>
      </c>
      <c r="K256" s="136">
        <f t="shared" si="135"/>
        <v>0</v>
      </c>
      <c r="L256" s="136">
        <f t="shared" si="136"/>
        <v>0</v>
      </c>
      <c r="M256" s="136">
        <f t="shared" si="137"/>
        <v>0</v>
      </c>
      <c r="N256" s="136">
        <f t="shared" si="138"/>
        <v>0</v>
      </c>
      <c r="O256" s="136">
        <f t="shared" si="139"/>
        <v>0</v>
      </c>
      <c r="P256" s="136">
        <f t="shared" si="140"/>
        <v>0</v>
      </c>
      <c r="Q256" s="136">
        <f t="shared" si="141"/>
        <v>0</v>
      </c>
      <c r="R256" s="136">
        <f t="shared" si="142"/>
        <v>0</v>
      </c>
      <c r="S256" s="136">
        <f t="shared" si="143"/>
        <v>0</v>
      </c>
      <c r="T256" s="136">
        <f t="shared" si="144"/>
        <v>0</v>
      </c>
      <c r="U256" s="136">
        <f t="shared" si="145"/>
        <v>0</v>
      </c>
      <c r="V256" s="136">
        <f t="shared" si="146"/>
        <v>0</v>
      </c>
      <c r="W256" s="136">
        <f t="shared" si="147"/>
        <v>0</v>
      </c>
      <c r="X256" s="136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2">
        <v>39800</v>
      </c>
      <c r="E257" s="138" t="s">
        <v>323</v>
      </c>
      <c r="G257" s="43">
        <v>6.2</v>
      </c>
      <c r="H257" s="136" t="str">
        <f t="shared" si="133"/>
        <v>P, S, T &amp; D Plant - Customer</v>
      </c>
      <c r="I257" s="42">
        <f>'Plt. Class.'!J$257</f>
        <v>2315.5020689535827</v>
      </c>
      <c r="J257" s="136">
        <f t="shared" si="134"/>
        <v>1839.0073698215463</v>
      </c>
      <c r="K257" s="136">
        <f t="shared" si="135"/>
        <v>454.77786245110701</v>
      </c>
      <c r="L257" s="136">
        <f t="shared" si="136"/>
        <v>1.195758630968351</v>
      </c>
      <c r="M257" s="136">
        <f t="shared" si="137"/>
        <v>13.027296506415835</v>
      </c>
      <c r="N257" s="136">
        <f t="shared" si="138"/>
        <v>7.4937815435448485</v>
      </c>
      <c r="O257" s="136">
        <f t="shared" si="139"/>
        <v>0</v>
      </c>
      <c r="P257" s="136">
        <f t="shared" si="140"/>
        <v>0</v>
      </c>
      <c r="Q257" s="136">
        <f t="shared" si="141"/>
        <v>0</v>
      </c>
      <c r="R257" s="136">
        <f t="shared" si="142"/>
        <v>0</v>
      </c>
      <c r="S257" s="136">
        <f t="shared" si="143"/>
        <v>0</v>
      </c>
      <c r="T257" s="136">
        <f t="shared" si="144"/>
        <v>0</v>
      </c>
      <c r="U257" s="136">
        <f t="shared" si="145"/>
        <v>0</v>
      </c>
      <c r="V257" s="136">
        <f t="shared" si="146"/>
        <v>0</v>
      </c>
      <c r="W257" s="136">
        <f t="shared" si="147"/>
        <v>0</v>
      </c>
      <c r="X257" s="136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2">
        <v>39900</v>
      </c>
      <c r="E258" s="138" t="s">
        <v>324</v>
      </c>
      <c r="G258" s="43">
        <v>6.2</v>
      </c>
      <c r="H258" s="136" t="str">
        <f t="shared" si="133"/>
        <v>P, S, T &amp; D Plant - Customer</v>
      </c>
      <c r="I258" s="42">
        <f>'Plt. Class.'!J$258</f>
        <v>24608.424982848672</v>
      </c>
      <c r="J258" s="136">
        <f t="shared" si="134"/>
        <v>19544.389750258764</v>
      </c>
      <c r="K258" s="136">
        <f t="shared" si="135"/>
        <v>4833.2355483689635</v>
      </c>
      <c r="L258" s="136">
        <f t="shared" si="136"/>
        <v>12.708145227905808</v>
      </c>
      <c r="M258" s="136">
        <f t="shared" si="137"/>
        <v>138.44999454150224</v>
      </c>
      <c r="N258" s="136">
        <f t="shared" si="138"/>
        <v>79.64154445153126</v>
      </c>
      <c r="O258" s="136">
        <f t="shared" si="139"/>
        <v>0</v>
      </c>
      <c r="P258" s="136">
        <f t="shared" si="140"/>
        <v>0</v>
      </c>
      <c r="Q258" s="136">
        <f t="shared" si="141"/>
        <v>0</v>
      </c>
      <c r="R258" s="136">
        <f t="shared" si="142"/>
        <v>0</v>
      </c>
      <c r="S258" s="136">
        <f t="shared" si="143"/>
        <v>0</v>
      </c>
      <c r="T258" s="136">
        <f t="shared" si="144"/>
        <v>0</v>
      </c>
      <c r="U258" s="136">
        <f t="shared" si="145"/>
        <v>0</v>
      </c>
      <c r="V258" s="136">
        <f t="shared" si="146"/>
        <v>0</v>
      </c>
      <c r="W258" s="136">
        <f t="shared" si="147"/>
        <v>0</v>
      </c>
      <c r="X258" s="136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2">
        <v>39901</v>
      </c>
      <c r="E259" s="138" t="s">
        <v>325</v>
      </c>
      <c r="G259" s="43">
        <v>6.2</v>
      </c>
      <c r="H259" s="136" t="str">
        <f t="shared" si="133"/>
        <v>P, S, T &amp; D Plant - Customer</v>
      </c>
      <c r="I259" s="42">
        <f>'Plt. Class.'!J$259</f>
        <v>312402.15318626491</v>
      </c>
      <c r="J259" s="136">
        <f t="shared" si="134"/>
        <v>248114.59672644222</v>
      </c>
      <c r="K259" s="136">
        <f t="shared" si="135"/>
        <v>61357.571369123616</v>
      </c>
      <c r="L259" s="136">
        <f t="shared" si="136"/>
        <v>161.32897310447692</v>
      </c>
      <c r="M259" s="136">
        <f t="shared" si="137"/>
        <v>1757.6125425961766</v>
      </c>
      <c r="N259" s="136">
        <f t="shared" si="138"/>
        <v>1011.0435749983485</v>
      </c>
      <c r="O259" s="136">
        <f t="shared" si="139"/>
        <v>0</v>
      </c>
      <c r="P259" s="136">
        <f t="shared" si="140"/>
        <v>0</v>
      </c>
      <c r="Q259" s="136">
        <f t="shared" si="141"/>
        <v>0</v>
      </c>
      <c r="R259" s="136">
        <f t="shared" si="142"/>
        <v>0</v>
      </c>
      <c r="S259" s="136">
        <f t="shared" si="143"/>
        <v>0</v>
      </c>
      <c r="T259" s="136">
        <f t="shared" si="144"/>
        <v>0</v>
      </c>
      <c r="U259" s="136">
        <f t="shared" si="145"/>
        <v>0</v>
      </c>
      <c r="V259" s="136">
        <f t="shared" si="146"/>
        <v>0</v>
      </c>
      <c r="W259" s="136">
        <f t="shared" si="147"/>
        <v>0</v>
      </c>
      <c r="X259" s="136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2">
        <v>39902</v>
      </c>
      <c r="E260" s="138" t="s">
        <v>326</v>
      </c>
      <c r="G260" s="43">
        <v>6.2</v>
      </c>
      <c r="H260" s="136" t="str">
        <f t="shared" si="133"/>
        <v>P, S, T &amp; D Plant - Customer</v>
      </c>
      <c r="I260" s="42">
        <f>'Plt. Class.'!J$260</f>
        <v>69864.675534868438</v>
      </c>
      <c r="J260" s="136">
        <f t="shared" si="134"/>
        <v>55487.600258062957</v>
      </c>
      <c r="K260" s="136">
        <f t="shared" si="135"/>
        <v>13721.822246069671</v>
      </c>
      <c r="L260" s="136">
        <f t="shared" si="136"/>
        <v>36.079125080797773</v>
      </c>
      <c r="M260" s="136">
        <f t="shared" si="137"/>
        <v>393.0671691986783</v>
      </c>
      <c r="N260" s="136">
        <f t="shared" si="138"/>
        <v>226.10673645631786</v>
      </c>
      <c r="O260" s="136">
        <f t="shared" si="139"/>
        <v>0</v>
      </c>
      <c r="P260" s="136">
        <f t="shared" si="140"/>
        <v>0</v>
      </c>
      <c r="Q260" s="136">
        <f t="shared" si="141"/>
        <v>0</v>
      </c>
      <c r="R260" s="136">
        <f t="shared" si="142"/>
        <v>0</v>
      </c>
      <c r="S260" s="136">
        <f t="shared" si="143"/>
        <v>0</v>
      </c>
      <c r="T260" s="136">
        <f t="shared" si="144"/>
        <v>0</v>
      </c>
      <c r="U260" s="136">
        <f t="shared" si="145"/>
        <v>0</v>
      </c>
      <c r="V260" s="136">
        <f t="shared" si="146"/>
        <v>0</v>
      </c>
      <c r="W260" s="136">
        <f t="shared" si="147"/>
        <v>0</v>
      </c>
      <c r="X260" s="136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2">
        <v>39903</v>
      </c>
      <c r="E261" s="138" t="s">
        <v>327</v>
      </c>
      <c r="G261" s="43">
        <v>6.2</v>
      </c>
      <c r="H261" s="136" t="str">
        <f t="shared" si="133"/>
        <v>P, S, T &amp; D Plant - Customer</v>
      </c>
      <c r="I261" s="42">
        <f>'Plt. Class.'!J$261</f>
        <v>24028.65361862737</v>
      </c>
      <c r="J261" s="136">
        <f t="shared" si="134"/>
        <v>19083.926412345918</v>
      </c>
      <c r="K261" s="136">
        <f t="shared" si="135"/>
        <v>4719.3651332800746</v>
      </c>
      <c r="L261" s="136">
        <f t="shared" si="136"/>
        <v>12.40874294187407</v>
      </c>
      <c r="M261" s="136">
        <f t="shared" si="137"/>
        <v>135.18813027072085</v>
      </c>
      <c r="N261" s="136">
        <f t="shared" si="138"/>
        <v>77.765199788777039</v>
      </c>
      <c r="O261" s="136">
        <f t="shared" si="139"/>
        <v>0</v>
      </c>
      <c r="P261" s="136">
        <f t="shared" si="140"/>
        <v>0</v>
      </c>
      <c r="Q261" s="136">
        <f t="shared" si="141"/>
        <v>0</v>
      </c>
      <c r="R261" s="136">
        <f t="shared" si="142"/>
        <v>0</v>
      </c>
      <c r="S261" s="136">
        <f t="shared" si="143"/>
        <v>0</v>
      </c>
      <c r="T261" s="136">
        <f t="shared" si="144"/>
        <v>0</v>
      </c>
      <c r="U261" s="136">
        <f t="shared" si="145"/>
        <v>0</v>
      </c>
      <c r="V261" s="136">
        <f t="shared" si="146"/>
        <v>0</v>
      </c>
      <c r="W261" s="136">
        <f t="shared" si="147"/>
        <v>0</v>
      </c>
      <c r="X261" s="136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2">
        <v>39904</v>
      </c>
      <c r="E262" s="138" t="s">
        <v>328</v>
      </c>
      <c r="G262" s="43">
        <v>6.2</v>
      </c>
      <c r="H262" s="136" t="str">
        <f t="shared" si="133"/>
        <v>P, S, T &amp; D Plant - Customer</v>
      </c>
      <c r="I262" s="42">
        <f>'Plt. Class.'!J$262</f>
        <v>0</v>
      </c>
      <c r="J262" s="136">
        <f t="shared" si="134"/>
        <v>0</v>
      </c>
      <c r="K262" s="136">
        <f t="shared" si="135"/>
        <v>0</v>
      </c>
      <c r="L262" s="136">
        <f t="shared" si="136"/>
        <v>0</v>
      </c>
      <c r="M262" s="136">
        <f t="shared" si="137"/>
        <v>0</v>
      </c>
      <c r="N262" s="136">
        <f t="shared" si="138"/>
        <v>0</v>
      </c>
      <c r="O262" s="136">
        <f t="shared" si="139"/>
        <v>0</v>
      </c>
      <c r="P262" s="136">
        <f t="shared" si="140"/>
        <v>0</v>
      </c>
      <c r="Q262" s="136">
        <f t="shared" si="141"/>
        <v>0</v>
      </c>
      <c r="R262" s="136">
        <f t="shared" si="142"/>
        <v>0</v>
      </c>
      <c r="S262" s="136">
        <f t="shared" si="143"/>
        <v>0</v>
      </c>
      <c r="T262" s="136">
        <f t="shared" si="144"/>
        <v>0</v>
      </c>
      <c r="U262" s="136">
        <f t="shared" si="145"/>
        <v>0</v>
      </c>
      <c r="V262" s="136">
        <f t="shared" si="146"/>
        <v>0</v>
      </c>
      <c r="W262" s="136">
        <f t="shared" si="147"/>
        <v>0</v>
      </c>
      <c r="X262" s="136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2">
        <v>39905</v>
      </c>
      <c r="E263" s="138" t="s">
        <v>329</v>
      </c>
      <c r="G263" s="43">
        <v>6.2</v>
      </c>
      <c r="H263" s="136" t="str">
        <f t="shared" si="133"/>
        <v>P, S, T &amp; D Plant - Customer</v>
      </c>
      <c r="I263" s="42">
        <f>'Plt. Class.'!J$263</f>
        <v>0</v>
      </c>
      <c r="J263" s="136">
        <f t="shared" si="134"/>
        <v>0</v>
      </c>
      <c r="K263" s="136">
        <f t="shared" si="135"/>
        <v>0</v>
      </c>
      <c r="L263" s="136">
        <f t="shared" si="136"/>
        <v>0</v>
      </c>
      <c r="M263" s="136">
        <f t="shared" si="137"/>
        <v>0</v>
      </c>
      <c r="N263" s="136">
        <f t="shared" si="138"/>
        <v>0</v>
      </c>
      <c r="O263" s="136">
        <f t="shared" si="139"/>
        <v>0</v>
      </c>
      <c r="P263" s="136">
        <f t="shared" si="140"/>
        <v>0</v>
      </c>
      <c r="Q263" s="136">
        <f t="shared" si="141"/>
        <v>0</v>
      </c>
      <c r="R263" s="136">
        <f t="shared" si="142"/>
        <v>0</v>
      </c>
      <c r="S263" s="136">
        <f t="shared" si="143"/>
        <v>0</v>
      </c>
      <c r="T263" s="136">
        <f t="shared" si="144"/>
        <v>0</v>
      </c>
      <c r="U263" s="136">
        <f t="shared" si="145"/>
        <v>0</v>
      </c>
      <c r="V263" s="136">
        <f t="shared" si="146"/>
        <v>0</v>
      </c>
      <c r="W263" s="136">
        <f t="shared" si="147"/>
        <v>0</v>
      </c>
      <c r="X263" s="136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2">
        <v>39906</v>
      </c>
      <c r="E264" s="138" t="s">
        <v>330</v>
      </c>
      <c r="G264" s="43">
        <v>6.2</v>
      </c>
      <c r="H264" s="136" t="str">
        <f t="shared" si="133"/>
        <v>P, S, T &amp; D Plant - Customer</v>
      </c>
      <c r="I264" s="42">
        <f>'Plt. Class.'!J$264</f>
        <v>39894.770992977014</v>
      </c>
      <c r="J264" s="136">
        <f t="shared" si="134"/>
        <v>31685.040949491937</v>
      </c>
      <c r="K264" s="136">
        <f t="shared" si="135"/>
        <v>7835.5614181600713</v>
      </c>
      <c r="L264" s="136">
        <f t="shared" si="136"/>
        <v>20.602234558536416</v>
      </c>
      <c r="M264" s="136">
        <f t="shared" si="137"/>
        <v>224.45283800413128</v>
      </c>
      <c r="N264" s="136">
        <f t="shared" si="138"/>
        <v>129.11355276232865</v>
      </c>
      <c r="O264" s="136">
        <f t="shared" si="139"/>
        <v>0</v>
      </c>
      <c r="P264" s="136">
        <f t="shared" si="140"/>
        <v>0</v>
      </c>
      <c r="Q264" s="136">
        <f t="shared" si="141"/>
        <v>0</v>
      </c>
      <c r="R264" s="136">
        <f t="shared" si="142"/>
        <v>0</v>
      </c>
      <c r="S264" s="136">
        <f t="shared" si="143"/>
        <v>0</v>
      </c>
      <c r="T264" s="136">
        <f t="shared" si="144"/>
        <v>0</v>
      </c>
      <c r="U264" s="136">
        <f t="shared" si="145"/>
        <v>0</v>
      </c>
      <c r="V264" s="136">
        <f t="shared" si="146"/>
        <v>0</v>
      </c>
      <c r="W264" s="136">
        <f t="shared" si="147"/>
        <v>0</v>
      </c>
      <c r="X264" s="136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2">
        <v>39907</v>
      </c>
      <c r="E265" s="138" t="s">
        <v>331</v>
      </c>
      <c r="G265" s="43">
        <v>6.2</v>
      </c>
      <c r="H265" s="136" t="str">
        <f t="shared" si="133"/>
        <v>P, S, T &amp; D Plant - Customer</v>
      </c>
      <c r="I265" s="42">
        <f>'Plt. Class.'!J$265</f>
        <v>7838.2807091643181</v>
      </c>
      <c r="J265" s="136">
        <f t="shared" si="134"/>
        <v>6225.2831401690264</v>
      </c>
      <c r="K265" s="136">
        <f t="shared" si="135"/>
        <v>1539.4832049605714</v>
      </c>
      <c r="L265" s="136">
        <f t="shared" si="136"/>
        <v>4.0478010948924137</v>
      </c>
      <c r="M265" s="136">
        <f t="shared" si="137"/>
        <v>44.099121425077819</v>
      </c>
      <c r="N265" s="136">
        <f t="shared" si="138"/>
        <v>25.367441514748517</v>
      </c>
      <c r="O265" s="136">
        <f t="shared" si="139"/>
        <v>0</v>
      </c>
      <c r="P265" s="136">
        <f t="shared" si="140"/>
        <v>0</v>
      </c>
      <c r="Q265" s="136">
        <f t="shared" si="141"/>
        <v>0</v>
      </c>
      <c r="R265" s="136">
        <f t="shared" si="142"/>
        <v>0</v>
      </c>
      <c r="S265" s="136">
        <f t="shared" si="143"/>
        <v>0</v>
      </c>
      <c r="T265" s="136">
        <f t="shared" si="144"/>
        <v>0</v>
      </c>
      <c r="U265" s="136">
        <f t="shared" si="145"/>
        <v>0</v>
      </c>
      <c r="V265" s="136">
        <f t="shared" si="146"/>
        <v>0</v>
      </c>
      <c r="W265" s="136">
        <f t="shared" si="147"/>
        <v>0</v>
      </c>
      <c r="X265" s="136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2">
        <v>39908</v>
      </c>
      <c r="E266" s="138" t="s">
        <v>332</v>
      </c>
      <c r="G266" s="43">
        <v>6.2</v>
      </c>
      <c r="H266" s="136" t="str">
        <f t="shared" si="133"/>
        <v>P, S, T &amp; D Plant - Customer</v>
      </c>
      <c r="I266" s="42">
        <f>'Plt. Class.'!J$266</f>
        <v>4284796.8562213173</v>
      </c>
      <c r="J266" s="136">
        <f t="shared" si="134"/>
        <v>3403051.589731555</v>
      </c>
      <c r="K266" s="136">
        <f t="shared" si="135"/>
        <v>841558.63276346598</v>
      </c>
      <c r="L266" s="136">
        <f t="shared" si="136"/>
        <v>2212.7308333989686</v>
      </c>
      <c r="M266" s="136">
        <f t="shared" si="137"/>
        <v>24106.788702192473</v>
      </c>
      <c r="N266" s="136">
        <f t="shared" si="138"/>
        <v>13867.114190703827</v>
      </c>
      <c r="O266" s="136">
        <f t="shared" si="139"/>
        <v>0</v>
      </c>
      <c r="P266" s="136">
        <f t="shared" si="140"/>
        <v>0</v>
      </c>
      <c r="Q266" s="136">
        <f t="shared" si="141"/>
        <v>0</v>
      </c>
      <c r="R266" s="136">
        <f t="shared" si="142"/>
        <v>0</v>
      </c>
      <c r="S266" s="136">
        <f t="shared" si="143"/>
        <v>0</v>
      </c>
      <c r="T266" s="136">
        <f t="shared" si="144"/>
        <v>0</v>
      </c>
      <c r="U266" s="136">
        <f t="shared" si="145"/>
        <v>0</v>
      </c>
      <c r="V266" s="136">
        <f t="shared" si="146"/>
        <v>0</v>
      </c>
      <c r="W266" s="136">
        <f t="shared" si="147"/>
        <v>0</v>
      </c>
      <c r="X266" s="136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2">
        <v>39909</v>
      </c>
      <c r="E267" s="138" t="s">
        <v>333</v>
      </c>
      <c r="G267" s="43">
        <v>6.2</v>
      </c>
      <c r="H267" s="136" t="str">
        <f t="shared" si="133"/>
        <v>P, S, T &amp; D Plant - Customer</v>
      </c>
      <c r="I267" s="42">
        <f>'Plt. Class.'!J$267</f>
        <v>0</v>
      </c>
      <c r="J267" s="136">
        <f t="shared" si="134"/>
        <v>0</v>
      </c>
      <c r="K267" s="136">
        <f t="shared" si="135"/>
        <v>0</v>
      </c>
      <c r="L267" s="136">
        <f t="shared" si="136"/>
        <v>0</v>
      </c>
      <c r="M267" s="136">
        <f t="shared" si="137"/>
        <v>0</v>
      </c>
      <c r="N267" s="136">
        <f t="shared" si="138"/>
        <v>0</v>
      </c>
      <c r="O267" s="136">
        <f t="shared" si="139"/>
        <v>0</v>
      </c>
      <c r="P267" s="136">
        <f t="shared" si="140"/>
        <v>0</v>
      </c>
      <c r="Q267" s="136">
        <f t="shared" si="141"/>
        <v>0</v>
      </c>
      <c r="R267" s="136">
        <f t="shared" si="142"/>
        <v>0</v>
      </c>
      <c r="S267" s="136">
        <f t="shared" si="143"/>
        <v>0</v>
      </c>
      <c r="T267" s="136">
        <f t="shared" si="144"/>
        <v>0</v>
      </c>
      <c r="U267" s="136">
        <f t="shared" si="145"/>
        <v>0</v>
      </c>
      <c r="V267" s="136">
        <f t="shared" si="146"/>
        <v>0</v>
      </c>
      <c r="W267" s="136">
        <f t="shared" si="147"/>
        <v>0</v>
      </c>
      <c r="X267" s="136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2">
        <v>39924</v>
      </c>
      <c r="E268" s="138" t="s">
        <v>334</v>
      </c>
      <c r="G268" s="43">
        <v>6.2</v>
      </c>
      <c r="H268" s="136" t="str">
        <f t="shared" si="133"/>
        <v>P, S, T &amp; D Plant - Customer</v>
      </c>
      <c r="I268" s="42">
        <f>'Plt. Class.'!J$268</f>
        <v>0</v>
      </c>
      <c r="J268" s="136">
        <f t="shared" si="134"/>
        <v>0</v>
      </c>
      <c r="K268" s="136">
        <f t="shared" si="135"/>
        <v>0</v>
      </c>
      <c r="L268" s="136">
        <f t="shared" si="136"/>
        <v>0</v>
      </c>
      <c r="M268" s="136">
        <f t="shared" si="137"/>
        <v>0</v>
      </c>
      <c r="N268" s="136">
        <f t="shared" si="138"/>
        <v>0</v>
      </c>
      <c r="O268" s="136">
        <f t="shared" si="139"/>
        <v>0</v>
      </c>
      <c r="P268" s="136">
        <f t="shared" si="140"/>
        <v>0</v>
      </c>
      <c r="Q268" s="136">
        <f t="shared" si="141"/>
        <v>0</v>
      </c>
      <c r="R268" s="136">
        <f t="shared" si="142"/>
        <v>0</v>
      </c>
      <c r="S268" s="136">
        <f t="shared" si="143"/>
        <v>0</v>
      </c>
      <c r="T268" s="136">
        <f t="shared" si="144"/>
        <v>0</v>
      </c>
      <c r="U268" s="136">
        <f t="shared" si="145"/>
        <v>0</v>
      </c>
      <c r="V268" s="136">
        <f t="shared" si="146"/>
        <v>0</v>
      </c>
      <c r="W268" s="136">
        <f t="shared" si="147"/>
        <v>0</v>
      </c>
      <c r="X268" s="136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6"/>
      <c r="I270" s="42">
        <f>'Plt. Class.'!J$270</f>
        <v>5774159.4612688851</v>
      </c>
      <c r="J270" s="42">
        <f>SUM(J235:J268)</f>
        <v>4585926.2862144979</v>
      </c>
      <c r="K270" s="42">
        <f t="shared" ref="K270:X270" si="151">SUM(K235:K268)</f>
        <v>1134077.9749052082</v>
      </c>
      <c r="L270" s="42">
        <f t="shared" si="151"/>
        <v>2981.8591419009626</v>
      </c>
      <c r="M270" s="42">
        <f t="shared" si="151"/>
        <v>32486.124018567658</v>
      </c>
      <c r="N270" s="42">
        <f t="shared" si="151"/>
        <v>18687.21698870961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6"/>
      <c r="I271" s="42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361</v>
      </c>
      <c r="E272" s="44"/>
      <c r="G272" s="43">
        <v>6.2</v>
      </c>
      <c r="H272" s="136" t="str">
        <f>VLOOKUP($G272,alloc,3)</f>
        <v>P, S, T &amp; D Plant - Customer</v>
      </c>
      <c r="I272" s="42">
        <f>'Plt. Class.'!J$272</f>
        <v>49387.864808238577</v>
      </c>
      <c r="J272" s="136">
        <f>$I272*VLOOKUP($G272,alloc,6)</f>
        <v>39224.602119723531</v>
      </c>
      <c r="K272" s="136">
        <f>$I272*VLOOKUP($G272,alloc,7)</f>
        <v>9700.0593908626051</v>
      </c>
      <c r="L272" s="136">
        <f>$I272*VLOOKUP($G272,alloc,8)</f>
        <v>25.504604984541356</v>
      </c>
      <c r="M272" s="136">
        <f>$I272*VLOOKUP($G272,alloc,9)</f>
        <v>277.862139404809</v>
      </c>
      <c r="N272" s="136">
        <f>$I272*VLOOKUP($G272,alloc,10)</f>
        <v>159.83655326307792</v>
      </c>
      <c r="O272" s="136">
        <f>$I272*VLOOKUP($G272,alloc,11)</f>
        <v>0</v>
      </c>
      <c r="P272" s="136">
        <f>$I272*VLOOKUP($G272,alloc,12)</f>
        <v>0</v>
      </c>
      <c r="Q272" s="136">
        <f>$I272*VLOOKUP($G272,alloc,13)</f>
        <v>0</v>
      </c>
      <c r="R272" s="136">
        <f>$I272*VLOOKUP($G272,alloc,14)</f>
        <v>0</v>
      </c>
      <c r="S272" s="136">
        <f>$I272*VLOOKUP($G272,alloc,15)</f>
        <v>0</v>
      </c>
      <c r="T272" s="136">
        <f>$I272*VLOOKUP($G272,alloc,16)</f>
        <v>0</v>
      </c>
      <c r="U272" s="136">
        <f>$I272*VLOOKUP($G272,alloc,17)</f>
        <v>0</v>
      </c>
      <c r="V272" s="136">
        <f>$I272*VLOOKUP($G272,alloc,18)</f>
        <v>0</v>
      </c>
      <c r="W272" s="136">
        <f>$I272*VLOOKUP($G272,alloc,19)</f>
        <v>0</v>
      </c>
      <c r="X272" s="136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368159068.48918247</v>
      </c>
      <c r="J274" s="42">
        <f t="shared" ref="J274:X274" si="152">J133+J145+J184+J227+J270</f>
        <v>292397596.74419641</v>
      </c>
      <c r="K274" s="42">
        <f t="shared" si="152"/>
        <v>72308548.739568189</v>
      </c>
      <c r="L274" s="42">
        <f t="shared" si="152"/>
        <v>190122.64753196956</v>
      </c>
      <c r="M274" s="42">
        <f t="shared" si="152"/>
        <v>2071307.7353897111</v>
      </c>
      <c r="N274" s="42">
        <f t="shared" si="152"/>
        <v>1191492.6224962082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387</v>
      </c>
      <c r="E276" s="44"/>
      <c r="G276" s="43"/>
      <c r="H276" s="44"/>
      <c r="I276" s="42">
        <f>'Plt. Class.'!J$276</f>
        <v>9814753.1611472722</v>
      </c>
      <c r="J276" s="42">
        <f t="shared" ref="J276:X276" si="153">J135+J147+J186+J229+J272</f>
        <v>7795027.9718324775</v>
      </c>
      <c r="K276" s="42">
        <f t="shared" si="153"/>
        <v>1927673.7097146939</v>
      </c>
      <c r="L276" s="42">
        <f t="shared" si="153"/>
        <v>5068.4799468002648</v>
      </c>
      <c r="M276" s="42">
        <f t="shared" si="153"/>
        <v>55218.996036280696</v>
      </c>
      <c r="N276" s="42">
        <f t="shared" si="153"/>
        <v>31764.003617017835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9"/>
      <c r="H279" s="44"/>
      <c r="I279" s="44"/>
      <c r="J279" s="44"/>
      <c r="K279" s="44"/>
      <c r="L279" s="44"/>
      <c r="M279" s="44"/>
      <c r="N279" s="132"/>
      <c r="O279" s="132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1" t="s">
        <v>38</v>
      </c>
      <c r="H280" s="149" t="s">
        <v>38</v>
      </c>
      <c r="I280" s="45" t="s">
        <v>1</v>
      </c>
      <c r="J280" s="3" t="s">
        <v>56</v>
      </c>
      <c r="K280" s="3" t="s">
        <v>519</v>
      </c>
      <c r="L280" s="3" t="s">
        <v>519</v>
      </c>
      <c r="M280" s="69" t="s">
        <v>180</v>
      </c>
      <c r="N280" s="69" t="s">
        <v>180</v>
      </c>
      <c r="O280" s="45"/>
      <c r="P280" s="45"/>
      <c r="Q280" s="45"/>
      <c r="R280" s="45"/>
      <c r="S280" s="45"/>
      <c r="T280" s="132"/>
      <c r="U280" s="132"/>
      <c r="V280" s="132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2" t="s">
        <v>303</v>
      </c>
      <c r="B281" s="44"/>
      <c r="C281" s="132" t="s">
        <v>301</v>
      </c>
      <c r="D281" s="44"/>
      <c r="E281" s="44"/>
      <c r="F281" s="44"/>
      <c r="G281" s="131" t="s">
        <v>39</v>
      </c>
      <c r="H281" s="149" t="s">
        <v>21</v>
      </c>
      <c r="I281" s="45" t="s">
        <v>2</v>
      </c>
      <c r="J281" s="3" t="s">
        <v>520</v>
      </c>
      <c r="K281" s="69" t="s">
        <v>420</v>
      </c>
      <c r="L281" s="69" t="s">
        <v>518</v>
      </c>
      <c r="M281" s="69" t="s">
        <v>420</v>
      </c>
      <c r="N281" s="69" t="s">
        <v>518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3" t="s">
        <v>302</v>
      </c>
      <c r="B282" s="134"/>
      <c r="C282" s="133" t="s">
        <v>302</v>
      </c>
      <c r="D282" s="44"/>
      <c r="E282" s="44"/>
      <c r="F282" s="44"/>
      <c r="G282" s="129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335</v>
      </c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7">
        <v>30100</v>
      </c>
      <c r="D285" s="44"/>
      <c r="E285" s="138" t="s">
        <v>336</v>
      </c>
      <c r="G285" s="43">
        <v>6.4</v>
      </c>
      <c r="H285" s="136" t="str">
        <f>VLOOKUP($G285,alloc,3)</f>
        <v>P, S, T &amp; D Plant - Demand</v>
      </c>
      <c r="I285" s="42">
        <f>'Plt. Class.'!K$14</f>
        <v>2651.9978127091808</v>
      </c>
      <c r="J285" s="136">
        <f>$I285*VLOOKUP($G285,alloc,6)</f>
        <v>1432.2096678052317</v>
      </c>
      <c r="K285" s="136">
        <f>$I285*VLOOKUP($G285,alloc,7)</f>
        <v>799.16804509329279</v>
      </c>
      <c r="L285" s="136">
        <f>$I285*VLOOKUP($G285,alloc,8)</f>
        <v>0</v>
      </c>
      <c r="M285" s="136">
        <f>$I285*VLOOKUP($G285,alloc,9)</f>
        <v>420.62009981065603</v>
      </c>
      <c r="N285" s="136">
        <f>$I285*VLOOKUP($G285,alloc,10)</f>
        <v>0</v>
      </c>
      <c r="O285" s="136">
        <f>$I285*VLOOKUP($G285,alloc,11)</f>
        <v>0</v>
      </c>
      <c r="P285" s="136">
        <f>$I285*VLOOKUP($G285,alloc,12)</f>
        <v>0</v>
      </c>
      <c r="Q285" s="136">
        <f>$I285*VLOOKUP($G285,alloc,13)</f>
        <v>0</v>
      </c>
      <c r="R285" s="136">
        <f>$I285*VLOOKUP($G285,alloc,14)</f>
        <v>0</v>
      </c>
      <c r="S285" s="136">
        <f>$I285*VLOOKUP($G285,alloc,15)</f>
        <v>0</v>
      </c>
      <c r="T285" s="136">
        <f>$I285*VLOOKUP($G285,alloc,16)</f>
        <v>0</v>
      </c>
      <c r="U285" s="136">
        <f>$I285*VLOOKUP($G285,alloc,17)</f>
        <v>0</v>
      </c>
      <c r="V285" s="136">
        <f>$I285*VLOOKUP($G285,alloc,18)</f>
        <v>0</v>
      </c>
      <c r="W285" s="136">
        <f>$I285*VLOOKUP($G285,alloc,19)</f>
        <v>0</v>
      </c>
      <c r="X285" s="136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7">
        <v>30200</v>
      </c>
      <c r="D286" s="44"/>
      <c r="E286" s="138" t="s">
        <v>197</v>
      </c>
      <c r="G286" s="43">
        <v>6.4</v>
      </c>
      <c r="H286" s="136" t="str">
        <f>VLOOKUP($G286,alloc,3)</f>
        <v>P, S, T &amp; D Plant - Demand</v>
      </c>
      <c r="I286" s="42">
        <f>'Plt. Class.'!K$15</f>
        <v>38158.434104305001</v>
      </c>
      <c r="J286" s="136">
        <f>$I286*VLOOKUP($G286,alloc,6)</f>
        <v>20607.437144401418</v>
      </c>
      <c r="K286" s="136">
        <f>$I286*VLOOKUP($G286,alloc,7)</f>
        <v>11498.878709785255</v>
      </c>
      <c r="L286" s="136">
        <f>$I286*VLOOKUP($G286,alloc,8)</f>
        <v>0</v>
      </c>
      <c r="M286" s="136">
        <f>$I286*VLOOKUP($G286,alloc,9)</f>
        <v>6052.1182501183239</v>
      </c>
      <c r="N286" s="136">
        <f>$I286*VLOOKUP($G286,alloc,10)</f>
        <v>0</v>
      </c>
      <c r="O286" s="136">
        <f>$I286*VLOOKUP($G286,alloc,11)</f>
        <v>0</v>
      </c>
      <c r="P286" s="136">
        <f>$I286*VLOOKUP($G286,alloc,12)</f>
        <v>0</v>
      </c>
      <c r="Q286" s="136">
        <f>$I286*VLOOKUP($G286,alloc,13)</f>
        <v>0</v>
      </c>
      <c r="R286" s="136">
        <f>$I286*VLOOKUP($G286,alloc,14)</f>
        <v>0</v>
      </c>
      <c r="S286" s="136">
        <f>$I286*VLOOKUP($G286,alloc,15)</f>
        <v>0</v>
      </c>
      <c r="T286" s="136">
        <f>$I286*VLOOKUP($G286,alloc,16)</f>
        <v>0</v>
      </c>
      <c r="U286" s="136">
        <f>$I286*VLOOKUP($G286,alloc,17)</f>
        <v>0</v>
      </c>
      <c r="V286" s="136">
        <f>$I286*VLOOKUP($G286,alloc,18)</f>
        <v>0</v>
      </c>
      <c r="W286" s="136">
        <f>$I286*VLOOKUP($G286,alloc,19)</f>
        <v>0</v>
      </c>
      <c r="X286" s="136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9">
        <v>30300</v>
      </c>
      <c r="D287" s="44"/>
      <c r="E287" s="138" t="s">
        <v>337</v>
      </c>
      <c r="G287" s="43">
        <v>99</v>
      </c>
      <c r="H287" s="136" t="str">
        <f>VLOOKUP($G287,alloc,3)</f>
        <v>-</v>
      </c>
      <c r="I287" s="42">
        <f>'Plt. Class.'!K$16</f>
        <v>0</v>
      </c>
      <c r="J287" s="136">
        <f>$I287*VLOOKUP($G287,alloc,6)</f>
        <v>0</v>
      </c>
      <c r="K287" s="136">
        <f>$I287*VLOOKUP($G287,alloc,7)</f>
        <v>0</v>
      </c>
      <c r="L287" s="136">
        <f>$I287*VLOOKUP($G287,alloc,8)</f>
        <v>0</v>
      </c>
      <c r="M287" s="136">
        <f>$I287*VLOOKUP($G287,alloc,9)</f>
        <v>0</v>
      </c>
      <c r="N287" s="136">
        <f>$I287*VLOOKUP($G287,alloc,10)</f>
        <v>0</v>
      </c>
      <c r="O287" s="136">
        <f>$I287*VLOOKUP($G287,alloc,11)</f>
        <v>0</v>
      </c>
      <c r="P287" s="136">
        <f>$I287*VLOOKUP($G287,alloc,12)</f>
        <v>0</v>
      </c>
      <c r="Q287" s="136">
        <f>$I287*VLOOKUP($G287,alloc,13)</f>
        <v>0</v>
      </c>
      <c r="R287" s="136">
        <f>$I287*VLOOKUP($G287,alloc,14)</f>
        <v>0</v>
      </c>
      <c r="S287" s="136">
        <f>$I287*VLOOKUP($G287,alloc,15)</f>
        <v>0</v>
      </c>
      <c r="T287" s="136">
        <f>$I287*VLOOKUP($G287,alloc,16)</f>
        <v>0</v>
      </c>
      <c r="U287" s="136">
        <f>$I287*VLOOKUP($G287,alloc,17)</f>
        <v>0</v>
      </c>
      <c r="V287" s="136">
        <f>$I287*VLOOKUP($G287,alloc,18)</f>
        <v>0</v>
      </c>
      <c r="W287" s="136">
        <f>$I287*VLOOKUP($G287,alloc,19)</f>
        <v>0</v>
      </c>
      <c r="X287" s="136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338</v>
      </c>
      <c r="E289" s="44"/>
      <c r="G289" s="43"/>
      <c r="H289" s="136"/>
      <c r="I289" s="42">
        <f>'Plt. Class.'!K$18</f>
        <v>40810.431917014183</v>
      </c>
      <c r="J289" s="42">
        <f t="shared" ref="J289:X289" si="155">SUM(J285:J287)</f>
        <v>22039.646812206651</v>
      </c>
      <c r="K289" s="42">
        <f t="shared" si="155"/>
        <v>12298.046754878547</v>
      </c>
      <c r="L289" s="42">
        <f t="shared" si="155"/>
        <v>0</v>
      </c>
      <c r="M289" s="42">
        <f t="shared" si="155"/>
        <v>6472.7383499289799</v>
      </c>
      <c r="N289" s="42">
        <f t="shared" si="155"/>
        <v>0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6"/>
      <c r="I290" s="42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347</v>
      </c>
      <c r="E291" s="44"/>
      <c r="G291" s="43"/>
      <c r="H291" s="136"/>
      <c r="I291" s="42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6"/>
      <c r="I292" s="42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7">
        <v>32520</v>
      </c>
      <c r="D293" s="44"/>
      <c r="E293" s="138" t="s">
        <v>339</v>
      </c>
      <c r="G293" s="43">
        <v>3</v>
      </c>
      <c r="H293" s="136" t="str">
        <f t="shared" ref="H293:H299" si="156">VLOOKUP($G293,alloc,3)</f>
        <v>Peak Day</v>
      </c>
      <c r="I293" s="42">
        <f>'Plt. Class.'!K$22</f>
        <v>0</v>
      </c>
      <c r="J293" s="136">
        <f t="shared" ref="J293:J299" si="157">$I293*VLOOKUP($G293,alloc,6)</f>
        <v>0</v>
      </c>
      <c r="K293" s="136">
        <f t="shared" ref="K293:K299" si="158">$I293*VLOOKUP($G293,alloc,7)</f>
        <v>0</v>
      </c>
      <c r="L293" s="136">
        <f t="shared" ref="L293:L299" si="159">$I293*VLOOKUP($G293,alloc,8)</f>
        <v>0</v>
      </c>
      <c r="M293" s="136">
        <f t="shared" ref="M293:M299" si="160">$I293*VLOOKUP($G293,alloc,9)</f>
        <v>0</v>
      </c>
      <c r="N293" s="136">
        <f t="shared" ref="N293:N299" si="161">$I293*VLOOKUP($G293,alloc,10)</f>
        <v>0</v>
      </c>
      <c r="O293" s="136">
        <f t="shared" ref="O293:O299" si="162">$I293*VLOOKUP($G293,alloc,11)</f>
        <v>0</v>
      </c>
      <c r="P293" s="136">
        <f t="shared" ref="P293:P299" si="163">$I293*VLOOKUP($G293,alloc,12)</f>
        <v>0</v>
      </c>
      <c r="Q293" s="136">
        <f t="shared" ref="Q293:Q299" si="164">$I293*VLOOKUP($G293,alloc,13)</f>
        <v>0</v>
      </c>
      <c r="R293" s="136">
        <f t="shared" ref="R293:R299" si="165">$I293*VLOOKUP($G293,alloc,14)</f>
        <v>0</v>
      </c>
      <c r="S293" s="136">
        <f t="shared" ref="S293:S299" si="166">$I293*VLOOKUP($G293,alloc,15)</f>
        <v>0</v>
      </c>
      <c r="T293" s="136">
        <f t="shared" ref="T293:T299" si="167">$I293*VLOOKUP($G293,alloc,16)</f>
        <v>0</v>
      </c>
      <c r="U293" s="136">
        <f t="shared" ref="U293:U299" si="168">$I293*VLOOKUP($G293,alloc,17)</f>
        <v>0</v>
      </c>
      <c r="V293" s="136">
        <f t="shared" ref="V293:V299" si="169">$I293*VLOOKUP($G293,alloc,18)</f>
        <v>0</v>
      </c>
      <c r="W293" s="136">
        <f t="shared" ref="W293:W299" si="170">$I293*VLOOKUP($G293,alloc,19)</f>
        <v>0</v>
      </c>
      <c r="X293" s="136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7">
        <v>32540</v>
      </c>
      <c r="D294" s="44"/>
      <c r="E294" s="138" t="s">
        <v>340</v>
      </c>
      <c r="G294" s="43">
        <v>3</v>
      </c>
      <c r="H294" s="136" t="str">
        <f t="shared" si="156"/>
        <v>Peak Day</v>
      </c>
      <c r="I294" s="42">
        <f>'Plt. Class.'!K$23</f>
        <v>0</v>
      </c>
      <c r="J294" s="136">
        <f t="shared" si="157"/>
        <v>0</v>
      </c>
      <c r="K294" s="136">
        <f t="shared" si="158"/>
        <v>0</v>
      </c>
      <c r="L294" s="136">
        <f t="shared" si="159"/>
        <v>0</v>
      </c>
      <c r="M294" s="136">
        <f t="shared" si="160"/>
        <v>0</v>
      </c>
      <c r="N294" s="136">
        <f t="shared" si="161"/>
        <v>0</v>
      </c>
      <c r="O294" s="136">
        <f t="shared" si="162"/>
        <v>0</v>
      </c>
      <c r="P294" s="136">
        <f t="shared" si="163"/>
        <v>0</v>
      </c>
      <c r="Q294" s="136">
        <f t="shared" si="164"/>
        <v>0</v>
      </c>
      <c r="R294" s="136">
        <f t="shared" si="165"/>
        <v>0</v>
      </c>
      <c r="S294" s="136">
        <f t="shared" si="166"/>
        <v>0</v>
      </c>
      <c r="T294" s="136">
        <f t="shared" si="167"/>
        <v>0</v>
      </c>
      <c r="U294" s="136">
        <f t="shared" si="168"/>
        <v>0</v>
      </c>
      <c r="V294" s="136">
        <f t="shared" si="169"/>
        <v>0</v>
      </c>
      <c r="W294" s="136">
        <f t="shared" si="170"/>
        <v>0</v>
      </c>
      <c r="X294" s="136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7">
        <v>33100</v>
      </c>
      <c r="D295" s="44"/>
      <c r="E295" s="138" t="s">
        <v>341</v>
      </c>
      <c r="G295" s="43">
        <v>3</v>
      </c>
      <c r="H295" s="136" t="str">
        <f t="shared" si="156"/>
        <v>Peak Day</v>
      </c>
      <c r="I295" s="42">
        <f>'Plt. Class.'!K$24</f>
        <v>0</v>
      </c>
      <c r="J295" s="136">
        <f t="shared" si="157"/>
        <v>0</v>
      </c>
      <c r="K295" s="136">
        <f t="shared" si="158"/>
        <v>0</v>
      </c>
      <c r="L295" s="136">
        <f t="shared" si="159"/>
        <v>0</v>
      </c>
      <c r="M295" s="136">
        <f t="shared" si="160"/>
        <v>0</v>
      </c>
      <c r="N295" s="136">
        <f t="shared" si="161"/>
        <v>0</v>
      </c>
      <c r="O295" s="136">
        <f t="shared" si="162"/>
        <v>0</v>
      </c>
      <c r="P295" s="136">
        <f t="shared" si="163"/>
        <v>0</v>
      </c>
      <c r="Q295" s="136">
        <f t="shared" si="164"/>
        <v>0</v>
      </c>
      <c r="R295" s="136">
        <f t="shared" si="165"/>
        <v>0</v>
      </c>
      <c r="S295" s="136">
        <f t="shared" si="166"/>
        <v>0</v>
      </c>
      <c r="T295" s="136">
        <f t="shared" si="167"/>
        <v>0</v>
      </c>
      <c r="U295" s="136">
        <f t="shared" si="168"/>
        <v>0</v>
      </c>
      <c r="V295" s="136">
        <f t="shared" si="169"/>
        <v>0</v>
      </c>
      <c r="W295" s="136">
        <f t="shared" si="170"/>
        <v>0</v>
      </c>
      <c r="X295" s="136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7">
        <v>33201</v>
      </c>
      <c r="D296" s="44"/>
      <c r="E296" s="138" t="s">
        <v>342</v>
      </c>
      <c r="G296" s="43">
        <v>3</v>
      </c>
      <c r="H296" s="136" t="str">
        <f t="shared" si="156"/>
        <v>Peak Day</v>
      </c>
      <c r="I296" s="42">
        <f>'Plt. Class.'!K$25</f>
        <v>0</v>
      </c>
      <c r="J296" s="136">
        <f t="shared" si="157"/>
        <v>0</v>
      </c>
      <c r="K296" s="136">
        <f t="shared" si="158"/>
        <v>0</v>
      </c>
      <c r="L296" s="136">
        <f t="shared" si="159"/>
        <v>0</v>
      </c>
      <c r="M296" s="136">
        <f t="shared" si="160"/>
        <v>0</v>
      </c>
      <c r="N296" s="136">
        <f t="shared" si="161"/>
        <v>0</v>
      </c>
      <c r="O296" s="136">
        <f t="shared" si="162"/>
        <v>0</v>
      </c>
      <c r="P296" s="136">
        <f t="shared" si="163"/>
        <v>0</v>
      </c>
      <c r="Q296" s="136">
        <f t="shared" si="164"/>
        <v>0</v>
      </c>
      <c r="R296" s="136">
        <f t="shared" si="165"/>
        <v>0</v>
      </c>
      <c r="S296" s="136">
        <f t="shared" si="166"/>
        <v>0</v>
      </c>
      <c r="T296" s="136">
        <f t="shared" si="167"/>
        <v>0</v>
      </c>
      <c r="U296" s="136">
        <f t="shared" si="168"/>
        <v>0</v>
      </c>
      <c r="V296" s="136">
        <f t="shared" si="169"/>
        <v>0</v>
      </c>
      <c r="W296" s="136">
        <f t="shared" si="170"/>
        <v>0</v>
      </c>
      <c r="X296" s="136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7">
        <v>33202</v>
      </c>
      <c r="D297" s="44"/>
      <c r="E297" s="138" t="s">
        <v>343</v>
      </c>
      <c r="G297" s="43">
        <v>3</v>
      </c>
      <c r="H297" s="136" t="str">
        <f t="shared" si="156"/>
        <v>Peak Day</v>
      </c>
      <c r="I297" s="42">
        <f>'Plt. Class.'!K$26</f>
        <v>0</v>
      </c>
      <c r="J297" s="136">
        <f t="shared" si="157"/>
        <v>0</v>
      </c>
      <c r="K297" s="136">
        <f t="shared" si="158"/>
        <v>0</v>
      </c>
      <c r="L297" s="136">
        <f t="shared" si="159"/>
        <v>0</v>
      </c>
      <c r="M297" s="136">
        <f t="shared" si="160"/>
        <v>0</v>
      </c>
      <c r="N297" s="136">
        <f t="shared" si="161"/>
        <v>0</v>
      </c>
      <c r="O297" s="136">
        <f t="shared" si="162"/>
        <v>0</v>
      </c>
      <c r="P297" s="136">
        <f t="shared" si="163"/>
        <v>0</v>
      </c>
      <c r="Q297" s="136">
        <f t="shared" si="164"/>
        <v>0</v>
      </c>
      <c r="R297" s="136">
        <f t="shared" si="165"/>
        <v>0</v>
      </c>
      <c r="S297" s="136">
        <f t="shared" si="166"/>
        <v>0</v>
      </c>
      <c r="T297" s="136">
        <f t="shared" si="167"/>
        <v>0</v>
      </c>
      <c r="U297" s="136">
        <f t="shared" si="168"/>
        <v>0</v>
      </c>
      <c r="V297" s="136">
        <f t="shared" si="169"/>
        <v>0</v>
      </c>
      <c r="W297" s="136">
        <f t="shared" si="170"/>
        <v>0</v>
      </c>
      <c r="X297" s="136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7">
        <v>33400</v>
      </c>
      <c r="D298" s="44"/>
      <c r="E298" s="138" t="s">
        <v>344</v>
      </c>
      <c r="G298" s="43">
        <v>3</v>
      </c>
      <c r="H298" s="136" t="str">
        <f t="shared" si="156"/>
        <v>Peak Day</v>
      </c>
      <c r="I298" s="42">
        <f>'Plt. Class.'!K$27</f>
        <v>0</v>
      </c>
      <c r="J298" s="136">
        <f t="shared" si="157"/>
        <v>0</v>
      </c>
      <c r="K298" s="136">
        <f t="shared" si="158"/>
        <v>0</v>
      </c>
      <c r="L298" s="136">
        <f t="shared" si="159"/>
        <v>0</v>
      </c>
      <c r="M298" s="136">
        <f t="shared" si="160"/>
        <v>0</v>
      </c>
      <c r="N298" s="136">
        <f t="shared" si="161"/>
        <v>0</v>
      </c>
      <c r="O298" s="136">
        <f t="shared" si="162"/>
        <v>0</v>
      </c>
      <c r="P298" s="136">
        <f t="shared" si="163"/>
        <v>0</v>
      </c>
      <c r="Q298" s="136">
        <f t="shared" si="164"/>
        <v>0</v>
      </c>
      <c r="R298" s="136">
        <f t="shared" si="165"/>
        <v>0</v>
      </c>
      <c r="S298" s="136">
        <f t="shared" si="166"/>
        <v>0</v>
      </c>
      <c r="T298" s="136">
        <f t="shared" si="167"/>
        <v>0</v>
      </c>
      <c r="U298" s="136">
        <f t="shared" si="168"/>
        <v>0</v>
      </c>
      <c r="V298" s="136">
        <f t="shared" si="169"/>
        <v>0</v>
      </c>
      <c r="W298" s="136">
        <f t="shared" si="170"/>
        <v>0</v>
      </c>
      <c r="X298" s="136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7">
        <v>33600</v>
      </c>
      <c r="D299" s="44"/>
      <c r="E299" s="138" t="s">
        <v>345</v>
      </c>
      <c r="G299" s="43">
        <v>3</v>
      </c>
      <c r="H299" s="136" t="str">
        <f t="shared" si="156"/>
        <v>Peak Day</v>
      </c>
      <c r="I299" s="42">
        <f>'Plt. Class.'!K$28</f>
        <v>0</v>
      </c>
      <c r="J299" s="136">
        <f t="shared" si="157"/>
        <v>0</v>
      </c>
      <c r="K299" s="136">
        <f t="shared" si="158"/>
        <v>0</v>
      </c>
      <c r="L299" s="136">
        <f t="shared" si="159"/>
        <v>0</v>
      </c>
      <c r="M299" s="136">
        <f t="shared" si="160"/>
        <v>0</v>
      </c>
      <c r="N299" s="136">
        <f t="shared" si="161"/>
        <v>0</v>
      </c>
      <c r="O299" s="136">
        <f t="shared" si="162"/>
        <v>0</v>
      </c>
      <c r="P299" s="136">
        <f t="shared" si="163"/>
        <v>0</v>
      </c>
      <c r="Q299" s="136">
        <f t="shared" si="164"/>
        <v>0</v>
      </c>
      <c r="R299" s="136">
        <f t="shared" si="165"/>
        <v>0</v>
      </c>
      <c r="S299" s="136">
        <f t="shared" si="166"/>
        <v>0</v>
      </c>
      <c r="T299" s="136">
        <f t="shared" si="167"/>
        <v>0</v>
      </c>
      <c r="U299" s="136">
        <f t="shared" si="168"/>
        <v>0</v>
      </c>
      <c r="V299" s="136">
        <f t="shared" si="169"/>
        <v>0</v>
      </c>
      <c r="W299" s="136">
        <f t="shared" si="170"/>
        <v>0</v>
      </c>
      <c r="X299" s="136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6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346</v>
      </c>
      <c r="E301" s="44"/>
      <c r="G301" s="43"/>
      <c r="H301" s="136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6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359</v>
      </c>
      <c r="E303" s="44"/>
      <c r="G303" s="43"/>
      <c r="H303" s="136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6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7">
        <v>35010</v>
      </c>
      <c r="D305" s="44"/>
      <c r="E305" s="138" t="s">
        <v>287</v>
      </c>
      <c r="G305" s="43">
        <v>3</v>
      </c>
      <c r="H305" s="136" t="str">
        <f t="shared" ref="H305:H321" si="174">VLOOKUP($G305,alloc,3)</f>
        <v>Peak Day</v>
      </c>
      <c r="I305" s="42">
        <f>'Plt. Class.'!K$34</f>
        <v>130563.34499999999</v>
      </c>
      <c r="J305" s="136">
        <f t="shared" ref="J305:J321" si="175">$I305*VLOOKUP($G305,alloc,6)</f>
        <v>70510.648264435702</v>
      </c>
      <c r="K305" s="136">
        <f t="shared" ref="K305:K321" si="176">$I305*VLOOKUP($G305,alloc,7)</f>
        <v>39344.698055349923</v>
      </c>
      <c r="L305" s="136">
        <f t="shared" ref="L305:L321" si="177">$I305*VLOOKUP($G305,alloc,8)</f>
        <v>0</v>
      </c>
      <c r="M305" s="136">
        <f t="shared" ref="M305:M321" si="178">$I305*VLOOKUP($G305,alloc,9)</f>
        <v>20707.998680214376</v>
      </c>
      <c r="N305" s="136">
        <f t="shared" ref="N305:N321" si="179">$I305*VLOOKUP($G305,alloc,10)</f>
        <v>0</v>
      </c>
      <c r="O305" s="136">
        <f t="shared" ref="O305:O321" si="180">$I305*VLOOKUP($G305,alloc,11)</f>
        <v>0</v>
      </c>
      <c r="P305" s="136">
        <f t="shared" ref="P305:P321" si="181">$I305*VLOOKUP($G305,alloc,12)</f>
        <v>0</v>
      </c>
      <c r="Q305" s="136">
        <f t="shared" ref="Q305:Q321" si="182">$I305*VLOOKUP($G305,alloc,13)</f>
        <v>0</v>
      </c>
      <c r="R305" s="136">
        <f t="shared" ref="R305:R321" si="183">$I305*VLOOKUP($G305,alloc,14)</f>
        <v>0</v>
      </c>
      <c r="S305" s="136">
        <f t="shared" ref="S305:S321" si="184">$I305*VLOOKUP($G305,alloc,15)</f>
        <v>0</v>
      </c>
      <c r="T305" s="136">
        <f t="shared" ref="T305:T321" si="185">$I305*VLOOKUP($G305,alloc,16)</f>
        <v>0</v>
      </c>
      <c r="U305" s="136">
        <f t="shared" ref="U305:U321" si="186">$I305*VLOOKUP($G305,alloc,17)</f>
        <v>0</v>
      </c>
      <c r="V305" s="136">
        <f t="shared" ref="V305:V321" si="187">$I305*VLOOKUP($G305,alloc,18)</f>
        <v>0</v>
      </c>
      <c r="W305" s="136">
        <f t="shared" ref="W305:W321" si="188">$I305*VLOOKUP($G305,alloc,19)</f>
        <v>0</v>
      </c>
      <c r="X305" s="136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7">
        <v>35020</v>
      </c>
      <c r="D306" s="44"/>
      <c r="E306" s="138" t="s">
        <v>147</v>
      </c>
      <c r="G306" s="43">
        <v>3</v>
      </c>
      <c r="H306" s="136" t="str">
        <f t="shared" si="174"/>
        <v>Peak Day</v>
      </c>
      <c r="I306" s="42">
        <f>'Plt. Class.'!K$35</f>
        <v>2340.7900000000004</v>
      </c>
      <c r="J306" s="136">
        <f t="shared" si="175"/>
        <v>1264.1420940227022</v>
      </c>
      <c r="K306" s="136">
        <f t="shared" si="176"/>
        <v>705.38691974368896</v>
      </c>
      <c r="L306" s="136">
        <f t="shared" si="177"/>
        <v>0</v>
      </c>
      <c r="M306" s="136">
        <f t="shared" si="178"/>
        <v>371.26098623360963</v>
      </c>
      <c r="N306" s="136">
        <f t="shared" si="179"/>
        <v>0</v>
      </c>
      <c r="O306" s="136">
        <f t="shared" si="180"/>
        <v>0</v>
      </c>
      <c r="P306" s="136">
        <f t="shared" si="181"/>
        <v>0</v>
      </c>
      <c r="Q306" s="136">
        <f t="shared" si="182"/>
        <v>0</v>
      </c>
      <c r="R306" s="136">
        <f t="shared" si="183"/>
        <v>0</v>
      </c>
      <c r="S306" s="136">
        <f t="shared" si="184"/>
        <v>0</v>
      </c>
      <c r="T306" s="136">
        <f t="shared" si="185"/>
        <v>0</v>
      </c>
      <c r="U306" s="136">
        <f t="shared" si="186"/>
        <v>0</v>
      </c>
      <c r="V306" s="136">
        <f t="shared" si="187"/>
        <v>0</v>
      </c>
      <c r="W306" s="136">
        <f t="shared" si="188"/>
        <v>0</v>
      </c>
      <c r="X306" s="136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7">
        <v>35100</v>
      </c>
      <c r="D307" s="44"/>
      <c r="E307" s="138" t="s">
        <v>81</v>
      </c>
      <c r="G307" s="43">
        <v>3</v>
      </c>
      <c r="H307" s="136" t="str">
        <f t="shared" si="174"/>
        <v>Peak Day</v>
      </c>
      <c r="I307" s="42">
        <f>'Plt. Class.'!K$36</f>
        <v>8958.0949999999993</v>
      </c>
      <c r="J307" s="136">
        <f t="shared" si="175"/>
        <v>4837.8132902799034</v>
      </c>
      <c r="K307" s="136">
        <f t="shared" si="176"/>
        <v>2699.4830970831813</v>
      </c>
      <c r="L307" s="136">
        <f t="shared" si="177"/>
        <v>0</v>
      </c>
      <c r="M307" s="136">
        <f t="shared" si="178"/>
        <v>1420.7986126369158</v>
      </c>
      <c r="N307" s="136">
        <f t="shared" si="179"/>
        <v>0</v>
      </c>
      <c r="O307" s="136">
        <f t="shared" si="180"/>
        <v>0</v>
      </c>
      <c r="P307" s="136">
        <f t="shared" si="181"/>
        <v>0</v>
      </c>
      <c r="Q307" s="136">
        <f t="shared" si="182"/>
        <v>0</v>
      </c>
      <c r="R307" s="136">
        <f t="shared" si="183"/>
        <v>0</v>
      </c>
      <c r="S307" s="136">
        <f t="shared" si="184"/>
        <v>0</v>
      </c>
      <c r="T307" s="136">
        <f t="shared" si="185"/>
        <v>0</v>
      </c>
      <c r="U307" s="136">
        <f t="shared" si="186"/>
        <v>0</v>
      </c>
      <c r="V307" s="136">
        <f t="shared" si="187"/>
        <v>0</v>
      </c>
      <c r="W307" s="136">
        <f t="shared" si="188"/>
        <v>0</v>
      </c>
      <c r="X307" s="136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7">
        <v>35102</v>
      </c>
      <c r="D308" s="44"/>
      <c r="E308" s="138" t="s">
        <v>348</v>
      </c>
      <c r="G308" s="43">
        <v>3</v>
      </c>
      <c r="H308" s="136" t="str">
        <f t="shared" si="174"/>
        <v>Peak Day</v>
      </c>
      <c r="I308" s="42">
        <f>'Plt. Class.'!K$37</f>
        <v>76630.650000000009</v>
      </c>
      <c r="J308" s="136">
        <f t="shared" si="175"/>
        <v>41384.331938072522</v>
      </c>
      <c r="K308" s="136">
        <f t="shared" si="176"/>
        <v>23092.314202238013</v>
      </c>
      <c r="L308" s="136">
        <f t="shared" si="177"/>
        <v>0</v>
      </c>
      <c r="M308" s="136">
        <f t="shared" si="178"/>
        <v>12154.003859689486</v>
      </c>
      <c r="N308" s="136">
        <f t="shared" si="179"/>
        <v>0</v>
      </c>
      <c r="O308" s="136">
        <f t="shared" si="180"/>
        <v>0</v>
      </c>
      <c r="P308" s="136">
        <f t="shared" si="181"/>
        <v>0</v>
      </c>
      <c r="Q308" s="136">
        <f t="shared" si="182"/>
        <v>0</v>
      </c>
      <c r="R308" s="136">
        <f t="shared" si="183"/>
        <v>0</v>
      </c>
      <c r="S308" s="136">
        <f t="shared" si="184"/>
        <v>0</v>
      </c>
      <c r="T308" s="136">
        <f t="shared" si="185"/>
        <v>0</v>
      </c>
      <c r="U308" s="136">
        <f t="shared" si="186"/>
        <v>0</v>
      </c>
      <c r="V308" s="136">
        <f t="shared" si="187"/>
        <v>0</v>
      </c>
      <c r="W308" s="136">
        <f t="shared" si="188"/>
        <v>0</v>
      </c>
      <c r="X308" s="136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7">
        <v>35103</v>
      </c>
      <c r="D309" s="44"/>
      <c r="E309" s="138" t="s">
        <v>349</v>
      </c>
      <c r="G309" s="43">
        <v>3</v>
      </c>
      <c r="H309" s="136" t="str">
        <f t="shared" si="174"/>
        <v>Peak Day</v>
      </c>
      <c r="I309" s="42">
        <f>'Plt. Class.'!K$38</f>
        <v>11569.19</v>
      </c>
      <c r="J309" s="136">
        <f t="shared" si="175"/>
        <v>6247.9334210871129</v>
      </c>
      <c r="K309" s="136">
        <f t="shared" si="176"/>
        <v>3486.3252568703251</v>
      </c>
      <c r="L309" s="136">
        <f t="shared" si="177"/>
        <v>0</v>
      </c>
      <c r="M309" s="136">
        <f t="shared" si="178"/>
        <v>1834.931322042564</v>
      </c>
      <c r="N309" s="136">
        <f t="shared" si="179"/>
        <v>0</v>
      </c>
      <c r="O309" s="136">
        <f t="shared" si="180"/>
        <v>0</v>
      </c>
      <c r="P309" s="136">
        <f t="shared" si="181"/>
        <v>0</v>
      </c>
      <c r="Q309" s="136">
        <f t="shared" si="182"/>
        <v>0</v>
      </c>
      <c r="R309" s="136">
        <f t="shared" si="183"/>
        <v>0</v>
      </c>
      <c r="S309" s="136">
        <f t="shared" si="184"/>
        <v>0</v>
      </c>
      <c r="T309" s="136">
        <f t="shared" si="185"/>
        <v>0</v>
      </c>
      <c r="U309" s="136">
        <f t="shared" si="186"/>
        <v>0</v>
      </c>
      <c r="V309" s="136">
        <f t="shared" si="187"/>
        <v>0</v>
      </c>
      <c r="W309" s="136">
        <f t="shared" si="188"/>
        <v>0</v>
      </c>
      <c r="X309" s="136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7">
        <v>35104</v>
      </c>
      <c r="D310" s="44"/>
      <c r="E310" s="138" t="s">
        <v>350</v>
      </c>
      <c r="G310" s="43">
        <v>3</v>
      </c>
      <c r="H310" s="136" t="str">
        <f t="shared" si="174"/>
        <v>Peak Day</v>
      </c>
      <c r="I310" s="42">
        <f>'Plt. Class.'!K$39</f>
        <v>68721.264999999999</v>
      </c>
      <c r="J310" s="136">
        <f t="shared" si="175"/>
        <v>37112.873790894962</v>
      </c>
      <c r="K310" s="136">
        <f t="shared" si="176"/>
        <v>20708.855317751601</v>
      </c>
      <c r="L310" s="136">
        <f t="shared" si="177"/>
        <v>0</v>
      </c>
      <c r="M310" s="136">
        <f t="shared" si="178"/>
        <v>10899.535891353446</v>
      </c>
      <c r="N310" s="136">
        <f t="shared" si="179"/>
        <v>0</v>
      </c>
      <c r="O310" s="136">
        <f t="shared" si="180"/>
        <v>0</v>
      </c>
      <c r="P310" s="136">
        <f t="shared" si="181"/>
        <v>0</v>
      </c>
      <c r="Q310" s="136">
        <f t="shared" si="182"/>
        <v>0</v>
      </c>
      <c r="R310" s="136">
        <f t="shared" si="183"/>
        <v>0</v>
      </c>
      <c r="S310" s="136">
        <f t="shared" si="184"/>
        <v>0</v>
      </c>
      <c r="T310" s="136">
        <f t="shared" si="185"/>
        <v>0</v>
      </c>
      <c r="U310" s="136">
        <f t="shared" si="186"/>
        <v>0</v>
      </c>
      <c r="V310" s="136">
        <f t="shared" si="187"/>
        <v>0</v>
      </c>
      <c r="W310" s="136">
        <f t="shared" si="188"/>
        <v>0</v>
      </c>
      <c r="X310" s="136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7">
        <v>35200</v>
      </c>
      <c r="D311" s="44"/>
      <c r="E311" s="138" t="s">
        <v>351</v>
      </c>
      <c r="G311" s="43">
        <v>3</v>
      </c>
      <c r="H311" s="136" t="str">
        <f t="shared" si="174"/>
        <v>Peak Day</v>
      </c>
      <c r="I311" s="42">
        <f>'Plt. Class.'!K$40</f>
        <v>4547761.1400045659</v>
      </c>
      <c r="J311" s="136">
        <f t="shared" si="175"/>
        <v>2456015.4010570971</v>
      </c>
      <c r="K311" s="136">
        <f t="shared" si="176"/>
        <v>1370448.1061000207</v>
      </c>
      <c r="L311" s="136">
        <f t="shared" si="177"/>
        <v>0</v>
      </c>
      <c r="M311" s="136">
        <f t="shared" si="178"/>
        <v>721297.63284744881</v>
      </c>
      <c r="N311" s="136">
        <f t="shared" si="179"/>
        <v>0</v>
      </c>
      <c r="O311" s="136">
        <f t="shared" si="180"/>
        <v>0</v>
      </c>
      <c r="P311" s="136">
        <f t="shared" si="181"/>
        <v>0</v>
      </c>
      <c r="Q311" s="136">
        <f t="shared" si="182"/>
        <v>0</v>
      </c>
      <c r="R311" s="136">
        <f t="shared" si="183"/>
        <v>0</v>
      </c>
      <c r="S311" s="136">
        <f t="shared" si="184"/>
        <v>0</v>
      </c>
      <c r="T311" s="136">
        <f t="shared" si="185"/>
        <v>0</v>
      </c>
      <c r="U311" s="136">
        <f t="shared" si="186"/>
        <v>0</v>
      </c>
      <c r="V311" s="136">
        <f t="shared" si="187"/>
        <v>0</v>
      </c>
      <c r="W311" s="136">
        <f t="shared" si="188"/>
        <v>0</v>
      </c>
      <c r="X311" s="136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7">
        <v>35201</v>
      </c>
      <c r="D312" s="44"/>
      <c r="E312" s="138" t="s">
        <v>352</v>
      </c>
      <c r="G312" s="43">
        <v>3</v>
      </c>
      <c r="H312" s="136" t="str">
        <f t="shared" si="174"/>
        <v>Peak Day</v>
      </c>
      <c r="I312" s="42">
        <f>'Plt. Class.'!K$41</f>
        <v>849999.26999999967</v>
      </c>
      <c r="J312" s="136">
        <f t="shared" si="175"/>
        <v>459041.54456212115</v>
      </c>
      <c r="K312" s="136">
        <f t="shared" si="176"/>
        <v>256143.59547404246</v>
      </c>
      <c r="L312" s="136">
        <f t="shared" si="177"/>
        <v>0</v>
      </c>
      <c r="M312" s="136">
        <f t="shared" si="178"/>
        <v>134814.12996383617</v>
      </c>
      <c r="N312" s="136">
        <f t="shared" si="179"/>
        <v>0</v>
      </c>
      <c r="O312" s="136">
        <f t="shared" si="180"/>
        <v>0</v>
      </c>
      <c r="P312" s="136">
        <f t="shared" si="181"/>
        <v>0</v>
      </c>
      <c r="Q312" s="136">
        <f t="shared" si="182"/>
        <v>0</v>
      </c>
      <c r="R312" s="136">
        <f t="shared" si="183"/>
        <v>0</v>
      </c>
      <c r="S312" s="136">
        <f t="shared" si="184"/>
        <v>0</v>
      </c>
      <c r="T312" s="136">
        <f t="shared" si="185"/>
        <v>0</v>
      </c>
      <c r="U312" s="136">
        <f t="shared" si="186"/>
        <v>0</v>
      </c>
      <c r="V312" s="136">
        <f t="shared" si="187"/>
        <v>0</v>
      </c>
      <c r="W312" s="136">
        <f t="shared" si="188"/>
        <v>0</v>
      </c>
      <c r="X312" s="136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7">
        <v>35202</v>
      </c>
      <c r="D313" s="44"/>
      <c r="E313" s="138" t="s">
        <v>353</v>
      </c>
      <c r="G313" s="43">
        <v>3</v>
      </c>
      <c r="H313" s="136" t="str">
        <f t="shared" si="174"/>
        <v>Peak Day</v>
      </c>
      <c r="I313" s="42">
        <f>'Plt. Class.'!K$42</f>
        <v>207909.43</v>
      </c>
      <c r="J313" s="136">
        <f t="shared" si="175"/>
        <v>112281.35040190122</v>
      </c>
      <c r="K313" s="136">
        <f t="shared" si="176"/>
        <v>62652.605493600917</v>
      </c>
      <c r="L313" s="136">
        <f t="shared" si="177"/>
        <v>0</v>
      </c>
      <c r="M313" s="136">
        <f t="shared" si="178"/>
        <v>32975.474104497887</v>
      </c>
      <c r="N313" s="136">
        <f t="shared" si="179"/>
        <v>0</v>
      </c>
      <c r="O313" s="136">
        <f t="shared" si="180"/>
        <v>0</v>
      </c>
      <c r="P313" s="136">
        <f t="shared" si="181"/>
        <v>0</v>
      </c>
      <c r="Q313" s="136">
        <f t="shared" si="182"/>
        <v>0</v>
      </c>
      <c r="R313" s="136">
        <f t="shared" si="183"/>
        <v>0</v>
      </c>
      <c r="S313" s="136">
        <f t="shared" si="184"/>
        <v>0</v>
      </c>
      <c r="T313" s="136">
        <f t="shared" si="185"/>
        <v>0</v>
      </c>
      <c r="U313" s="136">
        <f t="shared" si="186"/>
        <v>0</v>
      </c>
      <c r="V313" s="136">
        <f t="shared" si="187"/>
        <v>0</v>
      </c>
      <c r="W313" s="136">
        <f t="shared" si="188"/>
        <v>0</v>
      </c>
      <c r="X313" s="136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7">
        <v>35203</v>
      </c>
      <c r="D314" s="44"/>
      <c r="E314" s="138" t="s">
        <v>354</v>
      </c>
      <c r="G314" s="43">
        <v>3</v>
      </c>
      <c r="H314" s="136" t="str">
        <f t="shared" si="174"/>
        <v>Peak Day</v>
      </c>
      <c r="I314" s="42">
        <f>'Plt. Class.'!K$43</f>
        <v>847416.48000000033</v>
      </c>
      <c r="J314" s="136">
        <f t="shared" si="175"/>
        <v>457646.71052787628</v>
      </c>
      <c r="K314" s="136">
        <f t="shared" si="176"/>
        <v>255365.28290331023</v>
      </c>
      <c r="L314" s="136">
        <f t="shared" si="177"/>
        <v>0</v>
      </c>
      <c r="M314" s="136">
        <f t="shared" si="178"/>
        <v>134404.48656881394</v>
      </c>
      <c r="N314" s="136">
        <f t="shared" si="179"/>
        <v>0</v>
      </c>
      <c r="O314" s="136">
        <f t="shared" si="180"/>
        <v>0</v>
      </c>
      <c r="P314" s="136">
        <f t="shared" si="181"/>
        <v>0</v>
      </c>
      <c r="Q314" s="136">
        <f t="shared" si="182"/>
        <v>0</v>
      </c>
      <c r="R314" s="136">
        <f t="shared" si="183"/>
        <v>0</v>
      </c>
      <c r="S314" s="136">
        <f t="shared" si="184"/>
        <v>0</v>
      </c>
      <c r="T314" s="136">
        <f t="shared" si="185"/>
        <v>0</v>
      </c>
      <c r="U314" s="136">
        <f t="shared" si="186"/>
        <v>0</v>
      </c>
      <c r="V314" s="136">
        <f t="shared" si="187"/>
        <v>0</v>
      </c>
      <c r="W314" s="136">
        <f t="shared" si="188"/>
        <v>0</v>
      </c>
      <c r="X314" s="136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7">
        <v>35210</v>
      </c>
      <c r="D315" s="44"/>
      <c r="E315" s="138" t="s">
        <v>355</v>
      </c>
      <c r="G315" s="43">
        <v>3</v>
      </c>
      <c r="H315" s="136" t="str">
        <f t="shared" si="174"/>
        <v>Peak Day</v>
      </c>
      <c r="I315" s="42">
        <f>'Plt. Class.'!K$44</f>
        <v>89265.045000000013</v>
      </c>
      <c r="J315" s="136">
        <f t="shared" si="175"/>
        <v>48207.528616121366</v>
      </c>
      <c r="K315" s="136">
        <f t="shared" si="176"/>
        <v>26899.634368453291</v>
      </c>
      <c r="L315" s="136">
        <f t="shared" si="177"/>
        <v>0</v>
      </c>
      <c r="M315" s="136">
        <f t="shared" si="178"/>
        <v>14157.882015425366</v>
      </c>
      <c r="N315" s="136">
        <f t="shared" si="179"/>
        <v>0</v>
      </c>
      <c r="O315" s="136">
        <f t="shared" si="180"/>
        <v>0</v>
      </c>
      <c r="P315" s="136">
        <f t="shared" si="181"/>
        <v>0</v>
      </c>
      <c r="Q315" s="136">
        <f t="shared" si="182"/>
        <v>0</v>
      </c>
      <c r="R315" s="136">
        <f t="shared" si="183"/>
        <v>0</v>
      </c>
      <c r="S315" s="136">
        <f t="shared" si="184"/>
        <v>0</v>
      </c>
      <c r="T315" s="136">
        <f t="shared" si="185"/>
        <v>0</v>
      </c>
      <c r="U315" s="136">
        <f t="shared" si="186"/>
        <v>0</v>
      </c>
      <c r="V315" s="136">
        <f t="shared" si="187"/>
        <v>0</v>
      </c>
      <c r="W315" s="136">
        <f t="shared" si="188"/>
        <v>0</v>
      </c>
      <c r="X315" s="136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7">
        <v>35211</v>
      </c>
      <c r="D316" s="44"/>
      <c r="E316" s="138" t="s">
        <v>356</v>
      </c>
      <c r="G316" s="43">
        <v>3</v>
      </c>
      <c r="H316" s="136" t="str">
        <f t="shared" si="174"/>
        <v>Peak Day</v>
      </c>
      <c r="I316" s="42">
        <f>'Plt. Class.'!K$45</f>
        <v>27307.135000000006</v>
      </c>
      <c r="J316" s="136">
        <f t="shared" si="175"/>
        <v>14747.200227555921</v>
      </c>
      <c r="K316" s="136">
        <f t="shared" si="176"/>
        <v>8228.8867624498907</v>
      </c>
      <c r="L316" s="136">
        <f t="shared" si="177"/>
        <v>0</v>
      </c>
      <c r="M316" s="136">
        <f t="shared" si="178"/>
        <v>4331.0480099941988</v>
      </c>
      <c r="N316" s="136">
        <f t="shared" si="179"/>
        <v>0</v>
      </c>
      <c r="O316" s="136">
        <f t="shared" si="180"/>
        <v>0</v>
      </c>
      <c r="P316" s="136">
        <f t="shared" si="181"/>
        <v>0</v>
      </c>
      <c r="Q316" s="136">
        <f t="shared" si="182"/>
        <v>0</v>
      </c>
      <c r="R316" s="136">
        <f t="shared" si="183"/>
        <v>0</v>
      </c>
      <c r="S316" s="136">
        <f t="shared" si="184"/>
        <v>0</v>
      </c>
      <c r="T316" s="136">
        <f t="shared" si="185"/>
        <v>0</v>
      </c>
      <c r="U316" s="136">
        <f t="shared" si="186"/>
        <v>0</v>
      </c>
      <c r="V316" s="136">
        <f t="shared" si="187"/>
        <v>0</v>
      </c>
      <c r="W316" s="136">
        <f t="shared" si="188"/>
        <v>0</v>
      </c>
      <c r="X316" s="136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7">
        <v>35301</v>
      </c>
      <c r="D317" s="44"/>
      <c r="E317" s="141" t="s">
        <v>342</v>
      </c>
      <c r="G317" s="43">
        <v>3</v>
      </c>
      <c r="H317" s="136" t="str">
        <f t="shared" si="174"/>
        <v>Peak Day</v>
      </c>
      <c r="I317" s="42">
        <f>'Plt. Class.'!K$46</f>
        <v>89248.449999999968</v>
      </c>
      <c r="J317" s="136">
        <f t="shared" si="175"/>
        <v>48198.566497327985</v>
      </c>
      <c r="K317" s="136">
        <f t="shared" si="176"/>
        <v>26894.633537138576</v>
      </c>
      <c r="L317" s="136">
        <f t="shared" si="177"/>
        <v>0</v>
      </c>
      <c r="M317" s="136">
        <f t="shared" si="178"/>
        <v>14155.249965533421</v>
      </c>
      <c r="N317" s="136">
        <f t="shared" si="179"/>
        <v>0</v>
      </c>
      <c r="O317" s="136">
        <f t="shared" si="180"/>
        <v>0</v>
      </c>
      <c r="P317" s="136">
        <f t="shared" si="181"/>
        <v>0</v>
      </c>
      <c r="Q317" s="136">
        <f t="shared" si="182"/>
        <v>0</v>
      </c>
      <c r="R317" s="136">
        <f t="shared" si="183"/>
        <v>0</v>
      </c>
      <c r="S317" s="136">
        <f t="shared" si="184"/>
        <v>0</v>
      </c>
      <c r="T317" s="136">
        <f t="shared" si="185"/>
        <v>0</v>
      </c>
      <c r="U317" s="136">
        <f t="shared" si="186"/>
        <v>0</v>
      </c>
      <c r="V317" s="136">
        <f t="shared" si="187"/>
        <v>0</v>
      </c>
      <c r="W317" s="136">
        <f t="shared" si="188"/>
        <v>0</v>
      </c>
      <c r="X317" s="136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7">
        <v>35302</v>
      </c>
      <c r="D318" s="44"/>
      <c r="E318" s="138" t="s">
        <v>343</v>
      </c>
      <c r="G318" s="43">
        <v>3</v>
      </c>
      <c r="H318" s="136" t="str">
        <f t="shared" si="174"/>
        <v>Peak Day</v>
      </c>
      <c r="I318" s="42">
        <f>'Plt. Class.'!K$47</f>
        <v>104729.105</v>
      </c>
      <c r="J318" s="136">
        <f t="shared" si="175"/>
        <v>56558.884009169306</v>
      </c>
      <c r="K318" s="136">
        <f t="shared" si="176"/>
        <v>31559.661816507829</v>
      </c>
      <c r="L318" s="136">
        <f t="shared" si="177"/>
        <v>0</v>
      </c>
      <c r="M318" s="136">
        <f t="shared" si="178"/>
        <v>16610.559174322876</v>
      </c>
      <c r="N318" s="136">
        <f t="shared" si="179"/>
        <v>0</v>
      </c>
      <c r="O318" s="136">
        <f t="shared" si="180"/>
        <v>0</v>
      </c>
      <c r="P318" s="136">
        <f t="shared" si="181"/>
        <v>0</v>
      </c>
      <c r="Q318" s="136">
        <f t="shared" si="182"/>
        <v>0</v>
      </c>
      <c r="R318" s="136">
        <f t="shared" si="183"/>
        <v>0</v>
      </c>
      <c r="S318" s="136">
        <f t="shared" si="184"/>
        <v>0</v>
      </c>
      <c r="T318" s="136">
        <f t="shared" si="185"/>
        <v>0</v>
      </c>
      <c r="U318" s="136">
        <f t="shared" si="186"/>
        <v>0</v>
      </c>
      <c r="V318" s="136">
        <f t="shared" si="187"/>
        <v>0</v>
      </c>
      <c r="W318" s="136">
        <f t="shared" si="188"/>
        <v>0</v>
      </c>
      <c r="X318" s="136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7">
        <v>35400</v>
      </c>
      <c r="D319" s="44"/>
      <c r="E319" s="138" t="s">
        <v>126</v>
      </c>
      <c r="G319" s="43">
        <v>3</v>
      </c>
      <c r="H319" s="136" t="str">
        <f t="shared" si="174"/>
        <v>Peak Day</v>
      </c>
      <c r="I319" s="42">
        <f>'Plt. Class.'!K$48</f>
        <v>461723.02500000008</v>
      </c>
      <c r="J319" s="136">
        <f t="shared" si="175"/>
        <v>249353.21480440212</v>
      </c>
      <c r="K319" s="136">
        <f t="shared" si="176"/>
        <v>139138.23212654202</v>
      </c>
      <c r="L319" s="136">
        <f t="shared" si="177"/>
        <v>0</v>
      </c>
      <c r="M319" s="136">
        <f t="shared" si="178"/>
        <v>73231.578069055991</v>
      </c>
      <c r="N319" s="136">
        <f t="shared" si="179"/>
        <v>0</v>
      </c>
      <c r="O319" s="136">
        <f t="shared" si="180"/>
        <v>0</v>
      </c>
      <c r="P319" s="136">
        <f t="shared" si="181"/>
        <v>0</v>
      </c>
      <c r="Q319" s="136">
        <f t="shared" si="182"/>
        <v>0</v>
      </c>
      <c r="R319" s="136">
        <f t="shared" si="183"/>
        <v>0</v>
      </c>
      <c r="S319" s="136">
        <f t="shared" si="184"/>
        <v>0</v>
      </c>
      <c r="T319" s="136">
        <f t="shared" si="185"/>
        <v>0</v>
      </c>
      <c r="U319" s="136">
        <f t="shared" si="186"/>
        <v>0</v>
      </c>
      <c r="V319" s="136">
        <f t="shared" si="187"/>
        <v>0</v>
      </c>
      <c r="W319" s="136">
        <f t="shared" si="188"/>
        <v>0</v>
      </c>
      <c r="X319" s="136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7">
        <v>35500</v>
      </c>
      <c r="D320" s="44"/>
      <c r="E320" s="138" t="s">
        <v>357</v>
      </c>
      <c r="G320" s="43">
        <v>3</v>
      </c>
      <c r="H320" s="136" t="str">
        <f t="shared" si="174"/>
        <v>Peak Day</v>
      </c>
      <c r="I320" s="42">
        <f>'Plt. Class.'!K$49</f>
        <v>120441.51499999997</v>
      </c>
      <c r="J320" s="136">
        <f t="shared" si="175"/>
        <v>65044.360655747259</v>
      </c>
      <c r="K320" s="136">
        <f t="shared" si="176"/>
        <v>36294.528460525413</v>
      </c>
      <c r="L320" s="136">
        <f t="shared" si="177"/>
        <v>0</v>
      </c>
      <c r="M320" s="136">
        <f t="shared" si="178"/>
        <v>19102.625883727316</v>
      </c>
      <c r="N320" s="136">
        <f t="shared" si="179"/>
        <v>0</v>
      </c>
      <c r="O320" s="136">
        <f t="shared" si="180"/>
        <v>0</v>
      </c>
      <c r="P320" s="136">
        <f t="shared" si="181"/>
        <v>0</v>
      </c>
      <c r="Q320" s="136">
        <f t="shared" si="182"/>
        <v>0</v>
      </c>
      <c r="R320" s="136">
        <f t="shared" si="183"/>
        <v>0</v>
      </c>
      <c r="S320" s="136">
        <f t="shared" si="184"/>
        <v>0</v>
      </c>
      <c r="T320" s="136">
        <f t="shared" si="185"/>
        <v>0</v>
      </c>
      <c r="U320" s="136">
        <f t="shared" si="186"/>
        <v>0</v>
      </c>
      <c r="V320" s="136">
        <f t="shared" si="187"/>
        <v>0</v>
      </c>
      <c r="W320" s="136">
        <f t="shared" si="188"/>
        <v>0</v>
      </c>
      <c r="X320" s="136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7">
        <v>35600</v>
      </c>
      <c r="D321" s="44"/>
      <c r="E321" s="138" t="s">
        <v>345</v>
      </c>
      <c r="G321" s="43">
        <v>3</v>
      </c>
      <c r="H321" s="136" t="str">
        <f t="shared" si="174"/>
        <v>Peak Day</v>
      </c>
      <c r="I321" s="42">
        <f>'Plt. Class.'!K$50</f>
        <v>207331.72500000006</v>
      </c>
      <c r="J321" s="136">
        <f t="shared" si="175"/>
        <v>111969.36119807375</v>
      </c>
      <c r="K321" s="136">
        <f t="shared" si="176"/>
        <v>62478.516596061847</v>
      </c>
      <c r="L321" s="136">
        <f t="shared" si="177"/>
        <v>0</v>
      </c>
      <c r="M321" s="136">
        <f t="shared" si="178"/>
        <v>32883.847205864491</v>
      </c>
      <c r="N321" s="136">
        <f t="shared" si="179"/>
        <v>0</v>
      </c>
      <c r="O321" s="136">
        <f t="shared" si="180"/>
        <v>0</v>
      </c>
      <c r="P321" s="136">
        <f t="shared" si="181"/>
        <v>0</v>
      </c>
      <c r="Q321" s="136">
        <f t="shared" si="182"/>
        <v>0</v>
      </c>
      <c r="R321" s="136">
        <f t="shared" si="183"/>
        <v>0</v>
      </c>
      <c r="S321" s="136">
        <f t="shared" si="184"/>
        <v>0</v>
      </c>
      <c r="T321" s="136">
        <f t="shared" si="185"/>
        <v>0</v>
      </c>
      <c r="U321" s="136">
        <f t="shared" si="186"/>
        <v>0</v>
      </c>
      <c r="V321" s="136">
        <f t="shared" si="187"/>
        <v>0</v>
      </c>
      <c r="W321" s="136">
        <f t="shared" si="188"/>
        <v>0</v>
      </c>
      <c r="X321" s="136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6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358</v>
      </c>
      <c r="E323" s="44"/>
      <c r="G323" s="43"/>
      <c r="H323" s="136"/>
      <c r="I323" s="42">
        <f>'Plt. Class.'!K$52</f>
        <v>7851915.6550045656</v>
      </c>
      <c r="J323" s="42">
        <f>SUM(J305:J321)</f>
        <v>4240421.8653561864</v>
      </c>
      <c r="K323" s="42">
        <f t="shared" ref="K323:X323" si="191">SUM(K305:K321)</f>
        <v>2366140.7464876897</v>
      </c>
      <c r="L323" s="42">
        <f t="shared" si="191"/>
        <v>0</v>
      </c>
      <c r="M323" s="42">
        <f t="shared" si="191"/>
        <v>1245353.0431606912</v>
      </c>
      <c r="N323" s="42">
        <f t="shared" si="191"/>
        <v>0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6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6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6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7">
        <v>36510</v>
      </c>
      <c r="E327" s="44" t="s">
        <v>125</v>
      </c>
      <c r="G327" s="43">
        <v>3</v>
      </c>
      <c r="H327" s="136" t="str">
        <f t="shared" ref="H327:H334" si="192">VLOOKUP($G327,alloc,3)</f>
        <v>Peak Day</v>
      </c>
      <c r="I327" s="42">
        <f>'Plt. Class.'!K$56</f>
        <v>26970.37</v>
      </c>
      <c r="J327" s="136">
        <f t="shared" ref="J327:J334" si="193">$I327*VLOOKUP($G327,alloc,6)</f>
        <v>14565.330511650793</v>
      </c>
      <c r="K327" s="136">
        <f t="shared" ref="K327:K334" si="194">$I327*VLOOKUP($G327,alloc,7)</f>
        <v>8127.4040894943982</v>
      </c>
      <c r="L327" s="136">
        <f t="shared" ref="L327:L334" si="195">$I327*VLOOKUP($G327,alloc,8)</f>
        <v>0</v>
      </c>
      <c r="M327" s="136">
        <f t="shared" ref="M327:M334" si="196">$I327*VLOOKUP($G327,alloc,9)</f>
        <v>4277.6353988548117</v>
      </c>
      <c r="N327" s="136">
        <f t="shared" ref="N327:N334" si="197">$I327*VLOOKUP($G327,alloc,10)</f>
        <v>0</v>
      </c>
      <c r="O327" s="136">
        <f t="shared" ref="O327:O334" si="198">$I327*VLOOKUP($G327,alloc,11)</f>
        <v>0</v>
      </c>
      <c r="P327" s="136">
        <f t="shared" ref="P327:P334" si="199">$I327*VLOOKUP($G327,alloc,12)</f>
        <v>0</v>
      </c>
      <c r="Q327" s="136">
        <f t="shared" ref="Q327:Q334" si="200">$I327*VLOOKUP($G327,alloc,13)</f>
        <v>0</v>
      </c>
      <c r="R327" s="136">
        <f t="shared" ref="R327:R334" si="201">$I327*VLOOKUP($G327,alloc,14)</f>
        <v>0</v>
      </c>
      <c r="S327" s="136">
        <f t="shared" ref="S327:S334" si="202">$I327*VLOOKUP($G327,alloc,15)</f>
        <v>0</v>
      </c>
      <c r="T327" s="136">
        <f t="shared" ref="T327:T334" si="203">$I327*VLOOKUP($G327,alloc,16)</f>
        <v>0</v>
      </c>
      <c r="U327" s="136">
        <f t="shared" ref="U327:U334" si="204">$I327*VLOOKUP($G327,alloc,17)</f>
        <v>0</v>
      </c>
      <c r="V327" s="136">
        <f t="shared" ref="V327:V334" si="205">$I327*VLOOKUP($G327,alloc,18)</f>
        <v>0</v>
      </c>
      <c r="W327" s="136">
        <f t="shared" ref="W327:W334" si="206">$I327*VLOOKUP($G327,alloc,19)</f>
        <v>0</v>
      </c>
      <c r="X327" s="136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7">
        <v>36520</v>
      </c>
      <c r="E328" s="44" t="s">
        <v>147</v>
      </c>
      <c r="G328" s="43">
        <v>3</v>
      </c>
      <c r="H328" s="136" t="str">
        <f t="shared" si="192"/>
        <v>Peak Day</v>
      </c>
      <c r="I328" s="42">
        <f>'Plt. Class.'!K$57</f>
        <v>867772</v>
      </c>
      <c r="J328" s="136">
        <f t="shared" si="193"/>
        <v>468639.69566439884</v>
      </c>
      <c r="K328" s="136">
        <f t="shared" si="194"/>
        <v>261499.33061907321</v>
      </c>
      <c r="L328" s="136">
        <f t="shared" si="195"/>
        <v>0</v>
      </c>
      <c r="M328" s="136">
        <f t="shared" si="196"/>
        <v>137632.9737165281</v>
      </c>
      <c r="N328" s="136">
        <f t="shared" si="197"/>
        <v>0</v>
      </c>
      <c r="O328" s="136">
        <f t="shared" si="198"/>
        <v>0</v>
      </c>
      <c r="P328" s="136">
        <f t="shared" si="199"/>
        <v>0</v>
      </c>
      <c r="Q328" s="136">
        <f t="shared" si="200"/>
        <v>0</v>
      </c>
      <c r="R328" s="136">
        <f t="shared" si="201"/>
        <v>0</v>
      </c>
      <c r="S328" s="136">
        <f t="shared" si="202"/>
        <v>0</v>
      </c>
      <c r="T328" s="136">
        <f t="shared" si="203"/>
        <v>0</v>
      </c>
      <c r="U328" s="136">
        <f t="shared" si="204"/>
        <v>0</v>
      </c>
      <c r="V328" s="136">
        <f t="shared" si="205"/>
        <v>0</v>
      </c>
      <c r="W328" s="136">
        <f t="shared" si="206"/>
        <v>0</v>
      </c>
      <c r="X328" s="136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7">
        <v>36602</v>
      </c>
      <c r="E329" s="138" t="s">
        <v>149</v>
      </c>
      <c r="G329" s="43">
        <v>3</v>
      </c>
      <c r="H329" s="136" t="str">
        <f t="shared" si="192"/>
        <v>Peak Day</v>
      </c>
      <c r="I329" s="42">
        <f>'Plt. Class.'!K$58</f>
        <v>49001.719999999987</v>
      </c>
      <c r="J329" s="136">
        <f t="shared" si="193"/>
        <v>26463.346533227712</v>
      </c>
      <c r="K329" s="136">
        <f t="shared" si="194"/>
        <v>14766.45591144131</v>
      </c>
      <c r="L329" s="136">
        <f t="shared" si="195"/>
        <v>0</v>
      </c>
      <c r="M329" s="136">
        <f t="shared" si="196"/>
        <v>7771.9175553309715</v>
      </c>
      <c r="N329" s="136">
        <f t="shared" si="197"/>
        <v>0</v>
      </c>
      <c r="O329" s="136">
        <f t="shared" si="198"/>
        <v>0</v>
      </c>
      <c r="P329" s="136">
        <f t="shared" si="199"/>
        <v>0</v>
      </c>
      <c r="Q329" s="136">
        <f t="shared" si="200"/>
        <v>0</v>
      </c>
      <c r="R329" s="136">
        <f t="shared" si="201"/>
        <v>0</v>
      </c>
      <c r="S329" s="136">
        <f t="shared" si="202"/>
        <v>0</v>
      </c>
      <c r="T329" s="136">
        <f t="shared" si="203"/>
        <v>0</v>
      </c>
      <c r="U329" s="136">
        <f t="shared" si="204"/>
        <v>0</v>
      </c>
      <c r="V329" s="136">
        <f t="shared" si="205"/>
        <v>0</v>
      </c>
      <c r="W329" s="136">
        <f t="shared" si="206"/>
        <v>0</v>
      </c>
      <c r="X329" s="136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7">
        <v>36603</v>
      </c>
      <c r="E330" s="138" t="s">
        <v>283</v>
      </c>
      <c r="G330" s="43">
        <v>3</v>
      </c>
      <c r="H330" s="136" t="str">
        <f t="shared" si="192"/>
        <v>Peak Day</v>
      </c>
      <c r="I330" s="42">
        <f>'Plt. Class.'!K$59</f>
        <v>60826.290000000008</v>
      </c>
      <c r="J330" s="136">
        <f t="shared" si="193"/>
        <v>32849.197754703389</v>
      </c>
      <c r="K330" s="136">
        <f t="shared" si="194"/>
        <v>18329.738824301348</v>
      </c>
      <c r="L330" s="136">
        <f t="shared" si="195"/>
        <v>0</v>
      </c>
      <c r="M330" s="136">
        <f t="shared" si="196"/>
        <v>9647.3534209952813</v>
      </c>
      <c r="N330" s="136">
        <f t="shared" si="197"/>
        <v>0</v>
      </c>
      <c r="O330" s="136">
        <f t="shared" si="198"/>
        <v>0</v>
      </c>
      <c r="P330" s="136">
        <f t="shared" si="199"/>
        <v>0</v>
      </c>
      <c r="Q330" s="136">
        <f t="shared" si="200"/>
        <v>0</v>
      </c>
      <c r="R330" s="136">
        <f t="shared" si="201"/>
        <v>0</v>
      </c>
      <c r="S330" s="136">
        <f t="shared" si="202"/>
        <v>0</v>
      </c>
      <c r="T330" s="136">
        <f t="shared" si="203"/>
        <v>0</v>
      </c>
      <c r="U330" s="136">
        <f t="shared" si="204"/>
        <v>0</v>
      </c>
      <c r="V330" s="136">
        <f t="shared" si="205"/>
        <v>0</v>
      </c>
      <c r="W330" s="136">
        <f t="shared" si="206"/>
        <v>0</v>
      </c>
      <c r="X330" s="136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7">
        <v>36700</v>
      </c>
      <c r="E331" s="138" t="s">
        <v>284</v>
      </c>
      <c r="G331" s="43">
        <v>3</v>
      </c>
      <c r="H331" s="136" t="str">
        <f t="shared" si="192"/>
        <v>Peak Day</v>
      </c>
      <c r="I331" s="42">
        <f>'Plt. Class.'!K$60</f>
        <v>185508.8</v>
      </c>
      <c r="J331" s="136">
        <f t="shared" si="193"/>
        <v>100183.90496013679</v>
      </c>
      <c r="K331" s="136">
        <f t="shared" si="194"/>
        <v>55902.272744393136</v>
      </c>
      <c r="L331" s="136">
        <f t="shared" si="195"/>
        <v>0</v>
      </c>
      <c r="M331" s="136">
        <f t="shared" si="196"/>
        <v>29422.622295470086</v>
      </c>
      <c r="N331" s="136">
        <f t="shared" si="197"/>
        <v>0</v>
      </c>
      <c r="O331" s="136">
        <f t="shared" si="198"/>
        <v>0</v>
      </c>
      <c r="P331" s="136">
        <f t="shared" si="199"/>
        <v>0</v>
      </c>
      <c r="Q331" s="136">
        <f t="shared" si="200"/>
        <v>0</v>
      </c>
      <c r="R331" s="136">
        <f t="shared" si="201"/>
        <v>0</v>
      </c>
      <c r="S331" s="136">
        <f t="shared" si="202"/>
        <v>0</v>
      </c>
      <c r="T331" s="136">
        <f t="shared" si="203"/>
        <v>0</v>
      </c>
      <c r="U331" s="136">
        <f t="shared" si="204"/>
        <v>0</v>
      </c>
      <c r="V331" s="136">
        <f t="shared" si="205"/>
        <v>0</v>
      </c>
      <c r="W331" s="136">
        <f t="shared" si="206"/>
        <v>0</v>
      </c>
      <c r="X331" s="136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7">
        <v>36701</v>
      </c>
      <c r="E332" s="138" t="s">
        <v>285</v>
      </c>
      <c r="G332" s="43">
        <v>3</v>
      </c>
      <c r="H332" s="136" t="str">
        <f t="shared" si="192"/>
        <v>Peak Day</v>
      </c>
      <c r="I332" s="42">
        <f>'Plt. Class.'!K$61</f>
        <v>27762017.089999992</v>
      </c>
      <c r="J332" s="136">
        <f t="shared" si="193"/>
        <v>14992858.999930207</v>
      </c>
      <c r="K332" s="136">
        <f t="shared" si="194"/>
        <v>8365963.5084679713</v>
      </c>
      <c r="L332" s="136">
        <f t="shared" si="195"/>
        <v>0</v>
      </c>
      <c r="M332" s="136">
        <f t="shared" si="196"/>
        <v>4403194.5816018181</v>
      </c>
      <c r="N332" s="136">
        <f t="shared" si="197"/>
        <v>0</v>
      </c>
      <c r="O332" s="136">
        <f t="shared" si="198"/>
        <v>0</v>
      </c>
      <c r="P332" s="136">
        <f t="shared" si="199"/>
        <v>0</v>
      </c>
      <c r="Q332" s="136">
        <f t="shared" si="200"/>
        <v>0</v>
      </c>
      <c r="R332" s="136">
        <f t="shared" si="201"/>
        <v>0</v>
      </c>
      <c r="S332" s="136">
        <f t="shared" si="202"/>
        <v>0</v>
      </c>
      <c r="T332" s="136">
        <f t="shared" si="203"/>
        <v>0</v>
      </c>
      <c r="U332" s="136">
        <f t="shared" si="204"/>
        <v>0</v>
      </c>
      <c r="V332" s="136">
        <f t="shared" si="205"/>
        <v>0</v>
      </c>
      <c r="W332" s="136">
        <f t="shared" si="206"/>
        <v>0</v>
      </c>
      <c r="X332" s="136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7">
        <v>36900</v>
      </c>
      <c r="E333" s="138" t="s">
        <v>286</v>
      </c>
      <c r="G333" s="43">
        <v>3</v>
      </c>
      <c r="H333" s="136" t="str">
        <f t="shared" si="192"/>
        <v>Peak Day</v>
      </c>
      <c r="I333" s="42">
        <f>'Plt. Class.'!K$62</f>
        <v>615021.88</v>
      </c>
      <c r="J333" s="136">
        <f t="shared" si="193"/>
        <v>332142.16023350193</v>
      </c>
      <c r="K333" s="136">
        <f t="shared" si="194"/>
        <v>185334.1775674762</v>
      </c>
      <c r="L333" s="136">
        <f t="shared" si="195"/>
        <v>0</v>
      </c>
      <c r="M333" s="136">
        <f t="shared" si="196"/>
        <v>97545.542199021977</v>
      </c>
      <c r="N333" s="136">
        <f t="shared" si="197"/>
        <v>0</v>
      </c>
      <c r="O333" s="136">
        <f t="shared" si="198"/>
        <v>0</v>
      </c>
      <c r="P333" s="136">
        <f t="shared" si="199"/>
        <v>0</v>
      </c>
      <c r="Q333" s="136">
        <f t="shared" si="200"/>
        <v>0</v>
      </c>
      <c r="R333" s="136">
        <f t="shared" si="201"/>
        <v>0</v>
      </c>
      <c r="S333" s="136">
        <f t="shared" si="202"/>
        <v>0</v>
      </c>
      <c r="T333" s="136">
        <f t="shared" si="203"/>
        <v>0</v>
      </c>
      <c r="U333" s="136">
        <f t="shared" si="204"/>
        <v>0</v>
      </c>
      <c r="V333" s="136">
        <f t="shared" si="205"/>
        <v>0</v>
      </c>
      <c r="W333" s="136">
        <f t="shared" si="206"/>
        <v>0</v>
      </c>
      <c r="X333" s="136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7">
        <v>36901</v>
      </c>
      <c r="E334" s="138" t="s">
        <v>286</v>
      </c>
      <c r="G334" s="43">
        <v>3</v>
      </c>
      <c r="H334" s="136" t="str">
        <f t="shared" si="192"/>
        <v>Peak Day</v>
      </c>
      <c r="I334" s="42">
        <f>'Plt. Class.'!K$63</f>
        <v>2269871.41</v>
      </c>
      <c r="J334" s="136">
        <f t="shared" si="193"/>
        <v>1225842.5563163133</v>
      </c>
      <c r="K334" s="136">
        <f t="shared" si="194"/>
        <v>684015.91006205766</v>
      </c>
      <c r="L334" s="136">
        <f t="shared" si="195"/>
        <v>0</v>
      </c>
      <c r="M334" s="136">
        <f t="shared" si="196"/>
        <v>360012.94362162944</v>
      </c>
      <c r="N334" s="136">
        <f t="shared" si="197"/>
        <v>0</v>
      </c>
      <c r="O334" s="136">
        <f t="shared" si="198"/>
        <v>0</v>
      </c>
      <c r="P334" s="136">
        <f t="shared" si="199"/>
        <v>0</v>
      </c>
      <c r="Q334" s="136">
        <f t="shared" si="200"/>
        <v>0</v>
      </c>
      <c r="R334" s="136">
        <f t="shared" si="201"/>
        <v>0</v>
      </c>
      <c r="S334" s="136">
        <f t="shared" si="202"/>
        <v>0</v>
      </c>
      <c r="T334" s="136">
        <f t="shared" si="203"/>
        <v>0</v>
      </c>
      <c r="U334" s="136">
        <f t="shared" si="204"/>
        <v>0</v>
      </c>
      <c r="V334" s="136">
        <f t="shared" si="205"/>
        <v>0</v>
      </c>
      <c r="W334" s="136">
        <f t="shared" si="206"/>
        <v>0</v>
      </c>
      <c r="X334" s="136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6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6"/>
      <c r="I336" s="42">
        <f>'Plt. Class.'!K$65</f>
        <v>31836989.559999991</v>
      </c>
      <c r="J336" s="42">
        <f>SUM(J327:J334)</f>
        <v>17193545.191904139</v>
      </c>
      <c r="K336" s="42">
        <f t="shared" ref="K336:X336" si="209">SUM(K327:K334)</f>
        <v>9593938.7982862089</v>
      </c>
      <c r="L336" s="42">
        <f t="shared" si="209"/>
        <v>0</v>
      </c>
      <c r="M336" s="42">
        <f t="shared" si="209"/>
        <v>5049505.5698096491</v>
      </c>
      <c r="N336" s="42">
        <f t="shared" si="209"/>
        <v>0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6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6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6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7">
        <v>37400</v>
      </c>
      <c r="E340" s="138" t="s">
        <v>125</v>
      </c>
      <c r="G340" s="43">
        <v>3</v>
      </c>
      <c r="H340" s="136" t="str">
        <f t="shared" ref="H340:H360" si="210">VLOOKUP($G340,alloc,3)</f>
        <v>Peak Day</v>
      </c>
      <c r="I340" s="42">
        <f>'Plt. Class.'!K$69</f>
        <v>267085.0381760298</v>
      </c>
      <c r="J340" s="136">
        <f t="shared" ref="J340:J360" si="211">$I340*VLOOKUP($G340,alloc,6)</f>
        <v>144239.09852741152</v>
      </c>
      <c r="K340" s="136">
        <f t="shared" ref="K340:K360" si="212">$I340*VLOOKUP($G340,alloc,7)</f>
        <v>80484.918505553767</v>
      </c>
      <c r="L340" s="136">
        <f t="shared" ref="L340:L360" si="213">$I340*VLOOKUP($G340,alloc,8)</f>
        <v>0</v>
      </c>
      <c r="M340" s="136">
        <f t="shared" ref="M340:M360" si="214">$I340*VLOOKUP($G340,alloc,9)</f>
        <v>42361.021143064558</v>
      </c>
      <c r="N340" s="136">
        <f t="shared" ref="N340:N360" si="215">$I340*VLOOKUP($G340,alloc,10)</f>
        <v>0</v>
      </c>
      <c r="O340" s="136">
        <f t="shared" ref="O340:O360" si="216">$I340*VLOOKUP($G340,alloc,11)</f>
        <v>0</v>
      </c>
      <c r="P340" s="136">
        <f t="shared" ref="P340:P360" si="217">$I340*VLOOKUP($G340,alloc,12)</f>
        <v>0</v>
      </c>
      <c r="Q340" s="136">
        <f t="shared" ref="Q340:Q360" si="218">$I340*VLOOKUP($G340,alloc,13)</f>
        <v>0</v>
      </c>
      <c r="R340" s="136">
        <f t="shared" ref="R340:R360" si="219">$I340*VLOOKUP($G340,alloc,14)</f>
        <v>0</v>
      </c>
      <c r="S340" s="136">
        <f t="shared" ref="S340:S360" si="220">$I340*VLOOKUP($G340,alloc,15)</f>
        <v>0</v>
      </c>
      <c r="T340" s="136">
        <f t="shared" ref="T340:T360" si="221">$I340*VLOOKUP($G340,alloc,16)</f>
        <v>0</v>
      </c>
      <c r="U340" s="136">
        <f t="shared" ref="U340:U360" si="222">$I340*VLOOKUP($G340,alloc,17)</f>
        <v>0</v>
      </c>
      <c r="V340" s="136">
        <f t="shared" ref="V340:V360" si="223">$I340*VLOOKUP($G340,alloc,18)</f>
        <v>0</v>
      </c>
      <c r="W340" s="136">
        <f t="shared" ref="W340:W360" si="224">$I340*VLOOKUP($G340,alloc,19)</f>
        <v>0</v>
      </c>
      <c r="X340" s="136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7">
        <v>37401</v>
      </c>
      <c r="E341" s="138" t="s">
        <v>287</v>
      </c>
      <c r="G341" s="43">
        <v>3</v>
      </c>
      <c r="H341" s="136" t="str">
        <f t="shared" si="210"/>
        <v>Peak Day</v>
      </c>
      <c r="I341" s="42">
        <f>'Plt. Class.'!K$70</f>
        <v>18768.734225034135</v>
      </c>
      <c r="J341" s="136">
        <f t="shared" si="211"/>
        <v>10136.042526407839</v>
      </c>
      <c r="K341" s="136">
        <f t="shared" si="212"/>
        <v>5655.8767008081804</v>
      </c>
      <c r="L341" s="136">
        <f t="shared" si="213"/>
        <v>0</v>
      </c>
      <c r="M341" s="136">
        <f t="shared" si="214"/>
        <v>2976.8149978181191</v>
      </c>
      <c r="N341" s="136">
        <f t="shared" si="215"/>
        <v>0</v>
      </c>
      <c r="O341" s="136">
        <f t="shared" si="216"/>
        <v>0</v>
      </c>
      <c r="P341" s="136">
        <f t="shared" si="217"/>
        <v>0</v>
      </c>
      <c r="Q341" s="136">
        <f t="shared" si="218"/>
        <v>0</v>
      </c>
      <c r="R341" s="136">
        <f t="shared" si="219"/>
        <v>0</v>
      </c>
      <c r="S341" s="136">
        <f t="shared" si="220"/>
        <v>0</v>
      </c>
      <c r="T341" s="136">
        <f t="shared" si="221"/>
        <v>0</v>
      </c>
      <c r="U341" s="136">
        <f t="shared" si="222"/>
        <v>0</v>
      </c>
      <c r="V341" s="136">
        <f t="shared" si="223"/>
        <v>0</v>
      </c>
      <c r="W341" s="136">
        <f t="shared" si="224"/>
        <v>0</v>
      </c>
      <c r="X341" s="136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7">
        <v>37402</v>
      </c>
      <c r="E342" s="138" t="s">
        <v>288</v>
      </c>
      <c r="G342" s="43">
        <v>3</v>
      </c>
      <c r="H342" s="136" t="str">
        <f t="shared" si="210"/>
        <v>Peak Day</v>
      </c>
      <c r="I342" s="42">
        <f>'Plt. Class.'!K$71</f>
        <v>758731.91492667352</v>
      </c>
      <c r="J342" s="136">
        <f t="shared" si="211"/>
        <v>409752.66971290018</v>
      </c>
      <c r="K342" s="136">
        <f t="shared" si="212"/>
        <v>228640.57364452037</v>
      </c>
      <c r="L342" s="136">
        <f t="shared" si="213"/>
        <v>0</v>
      </c>
      <c r="M342" s="136">
        <f t="shared" si="214"/>
        <v>120338.6715692531</v>
      </c>
      <c r="N342" s="136">
        <f t="shared" si="215"/>
        <v>0</v>
      </c>
      <c r="O342" s="136">
        <f t="shared" si="216"/>
        <v>0</v>
      </c>
      <c r="P342" s="136">
        <f t="shared" si="217"/>
        <v>0</v>
      </c>
      <c r="Q342" s="136">
        <f t="shared" si="218"/>
        <v>0</v>
      </c>
      <c r="R342" s="136">
        <f t="shared" si="219"/>
        <v>0</v>
      </c>
      <c r="S342" s="136">
        <f t="shared" si="220"/>
        <v>0</v>
      </c>
      <c r="T342" s="136">
        <f t="shared" si="221"/>
        <v>0</v>
      </c>
      <c r="U342" s="136">
        <f t="shared" si="222"/>
        <v>0</v>
      </c>
      <c r="V342" s="136">
        <f t="shared" si="223"/>
        <v>0</v>
      </c>
      <c r="W342" s="136">
        <f t="shared" si="224"/>
        <v>0</v>
      </c>
      <c r="X342" s="136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7">
        <v>37403</v>
      </c>
      <c r="E343" s="138" t="s">
        <v>289</v>
      </c>
      <c r="G343" s="43">
        <v>3</v>
      </c>
      <c r="H343" s="136" t="str">
        <f t="shared" si="210"/>
        <v>Peak Day</v>
      </c>
      <c r="I343" s="42">
        <f>'Plt. Class.'!K$72</f>
        <v>1399.8152386896545</v>
      </c>
      <c r="J343" s="136">
        <f t="shared" si="211"/>
        <v>755.96929544385796</v>
      </c>
      <c r="K343" s="136">
        <f t="shared" si="212"/>
        <v>421.82825431993984</v>
      </c>
      <c r="L343" s="136">
        <f t="shared" si="213"/>
        <v>0</v>
      </c>
      <c r="M343" s="136">
        <f t="shared" si="214"/>
        <v>222.01768892585696</v>
      </c>
      <c r="N343" s="136">
        <f t="shared" si="215"/>
        <v>0</v>
      </c>
      <c r="O343" s="136">
        <f t="shared" si="216"/>
        <v>0</v>
      </c>
      <c r="P343" s="136">
        <f t="shared" si="217"/>
        <v>0</v>
      </c>
      <c r="Q343" s="136">
        <f t="shared" si="218"/>
        <v>0</v>
      </c>
      <c r="R343" s="136">
        <f t="shared" si="219"/>
        <v>0</v>
      </c>
      <c r="S343" s="136">
        <f t="shared" si="220"/>
        <v>0</v>
      </c>
      <c r="T343" s="136">
        <f t="shared" si="221"/>
        <v>0</v>
      </c>
      <c r="U343" s="136">
        <f t="shared" si="222"/>
        <v>0</v>
      </c>
      <c r="V343" s="136">
        <f t="shared" si="223"/>
        <v>0</v>
      </c>
      <c r="W343" s="136">
        <f t="shared" si="224"/>
        <v>0</v>
      </c>
      <c r="X343" s="136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7">
        <v>37500</v>
      </c>
      <c r="E344" s="138" t="s">
        <v>149</v>
      </c>
      <c r="G344" s="43">
        <v>3</v>
      </c>
      <c r="H344" s="136" t="str">
        <f t="shared" si="210"/>
        <v>Peak Day</v>
      </c>
      <c r="I344" s="42">
        <f>'Plt. Class.'!K$73</f>
        <v>169034.13757182</v>
      </c>
      <c r="J344" s="136">
        <f t="shared" si="211"/>
        <v>91286.774392987849</v>
      </c>
      <c r="K344" s="136">
        <f t="shared" si="212"/>
        <v>50937.704635322712</v>
      </c>
      <c r="L344" s="136">
        <f t="shared" si="213"/>
        <v>0</v>
      </c>
      <c r="M344" s="136">
        <f t="shared" si="214"/>
        <v>26809.658543509468</v>
      </c>
      <c r="N344" s="136">
        <f t="shared" si="215"/>
        <v>0</v>
      </c>
      <c r="O344" s="136">
        <f t="shared" si="216"/>
        <v>0</v>
      </c>
      <c r="P344" s="136">
        <f t="shared" si="217"/>
        <v>0</v>
      </c>
      <c r="Q344" s="136">
        <f t="shared" si="218"/>
        <v>0</v>
      </c>
      <c r="R344" s="136">
        <f t="shared" si="219"/>
        <v>0</v>
      </c>
      <c r="S344" s="136">
        <f t="shared" si="220"/>
        <v>0</v>
      </c>
      <c r="T344" s="136">
        <f t="shared" si="221"/>
        <v>0</v>
      </c>
      <c r="U344" s="136">
        <f t="shared" si="222"/>
        <v>0</v>
      </c>
      <c r="V344" s="136">
        <f t="shared" si="223"/>
        <v>0</v>
      </c>
      <c r="W344" s="136">
        <f t="shared" si="224"/>
        <v>0</v>
      </c>
      <c r="X344" s="136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7">
        <v>37501</v>
      </c>
      <c r="E345" s="138" t="s">
        <v>290</v>
      </c>
      <c r="G345" s="43">
        <v>3</v>
      </c>
      <c r="H345" s="136" t="str">
        <f t="shared" si="210"/>
        <v>Peak Day</v>
      </c>
      <c r="I345" s="42">
        <f>'Plt. Class.'!K$74</f>
        <v>50191.257367031365</v>
      </c>
      <c r="J345" s="136">
        <f t="shared" si="211"/>
        <v>27105.755402915853</v>
      </c>
      <c r="K345" s="136">
        <f t="shared" si="212"/>
        <v>15124.917840640546</v>
      </c>
      <c r="L345" s="136">
        <f t="shared" si="213"/>
        <v>0</v>
      </c>
      <c r="M345" s="136">
        <f t="shared" si="214"/>
        <v>7960.5841234749741</v>
      </c>
      <c r="N345" s="136">
        <f t="shared" si="215"/>
        <v>0</v>
      </c>
      <c r="O345" s="136">
        <f t="shared" si="216"/>
        <v>0</v>
      </c>
      <c r="P345" s="136">
        <f t="shared" si="217"/>
        <v>0</v>
      </c>
      <c r="Q345" s="136">
        <f t="shared" si="218"/>
        <v>0</v>
      </c>
      <c r="R345" s="136">
        <f t="shared" si="219"/>
        <v>0</v>
      </c>
      <c r="S345" s="136">
        <f t="shared" si="220"/>
        <v>0</v>
      </c>
      <c r="T345" s="136">
        <f t="shared" si="221"/>
        <v>0</v>
      </c>
      <c r="U345" s="136">
        <f t="shared" si="222"/>
        <v>0</v>
      </c>
      <c r="V345" s="136">
        <f t="shared" si="223"/>
        <v>0</v>
      </c>
      <c r="W345" s="136">
        <f t="shared" si="224"/>
        <v>0</v>
      </c>
      <c r="X345" s="136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7">
        <v>37502</v>
      </c>
      <c r="E346" s="138" t="s">
        <v>288</v>
      </c>
      <c r="G346" s="43">
        <v>3</v>
      </c>
      <c r="H346" s="136" t="str">
        <f t="shared" si="210"/>
        <v>Peak Day</v>
      </c>
      <c r="I346" s="42">
        <f>'Plt. Class.'!K$75</f>
        <v>23262.886884048407</v>
      </c>
      <c r="J346" s="136">
        <f t="shared" si="211"/>
        <v>12563.106702700456</v>
      </c>
      <c r="K346" s="136">
        <f t="shared" si="212"/>
        <v>7010.1701235415248</v>
      </c>
      <c r="L346" s="136">
        <f t="shared" si="213"/>
        <v>0</v>
      </c>
      <c r="M346" s="136">
        <f t="shared" si="214"/>
        <v>3689.6100578064293</v>
      </c>
      <c r="N346" s="136">
        <f t="shared" si="215"/>
        <v>0</v>
      </c>
      <c r="O346" s="136">
        <f t="shared" si="216"/>
        <v>0</v>
      </c>
      <c r="P346" s="136">
        <f t="shared" si="217"/>
        <v>0</v>
      </c>
      <c r="Q346" s="136">
        <f t="shared" si="218"/>
        <v>0</v>
      </c>
      <c r="R346" s="136">
        <f t="shared" si="219"/>
        <v>0</v>
      </c>
      <c r="S346" s="136">
        <f t="shared" si="220"/>
        <v>0</v>
      </c>
      <c r="T346" s="136">
        <f t="shared" si="221"/>
        <v>0</v>
      </c>
      <c r="U346" s="136">
        <f t="shared" si="222"/>
        <v>0</v>
      </c>
      <c r="V346" s="136">
        <f t="shared" si="223"/>
        <v>0</v>
      </c>
      <c r="W346" s="136">
        <f t="shared" si="224"/>
        <v>0</v>
      </c>
      <c r="X346" s="136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7">
        <v>37503</v>
      </c>
      <c r="E347" s="138" t="s">
        <v>291</v>
      </c>
      <c r="G347" s="43">
        <v>3</v>
      </c>
      <c r="H347" s="136" t="str">
        <f t="shared" si="210"/>
        <v>Peak Day</v>
      </c>
      <c r="I347" s="42">
        <f>'Plt. Class.'!K$76</f>
        <v>2013.8626225070543</v>
      </c>
      <c r="J347" s="136">
        <f t="shared" si="211"/>
        <v>1087.5851796573454</v>
      </c>
      <c r="K347" s="136">
        <f t="shared" si="212"/>
        <v>606.8687716869938</v>
      </c>
      <c r="L347" s="136">
        <f t="shared" si="213"/>
        <v>0</v>
      </c>
      <c r="M347" s="136">
        <f t="shared" si="214"/>
        <v>319.40867116271528</v>
      </c>
      <c r="N347" s="136">
        <f t="shared" si="215"/>
        <v>0</v>
      </c>
      <c r="O347" s="136">
        <f t="shared" si="216"/>
        <v>0</v>
      </c>
      <c r="P347" s="136">
        <f t="shared" si="217"/>
        <v>0</v>
      </c>
      <c r="Q347" s="136">
        <f t="shared" si="218"/>
        <v>0</v>
      </c>
      <c r="R347" s="136">
        <f t="shared" si="219"/>
        <v>0</v>
      </c>
      <c r="S347" s="136">
        <f t="shared" si="220"/>
        <v>0</v>
      </c>
      <c r="T347" s="136">
        <f t="shared" si="221"/>
        <v>0</v>
      </c>
      <c r="U347" s="136">
        <f t="shared" si="222"/>
        <v>0</v>
      </c>
      <c r="V347" s="136">
        <f t="shared" si="223"/>
        <v>0</v>
      </c>
      <c r="W347" s="136">
        <f t="shared" si="224"/>
        <v>0</v>
      </c>
      <c r="X347" s="136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7">
        <v>37600</v>
      </c>
      <c r="E348" s="138" t="s">
        <v>284</v>
      </c>
      <c r="G348" s="43">
        <v>3</v>
      </c>
      <c r="H348" s="136" t="str">
        <f t="shared" si="210"/>
        <v>Peak Day</v>
      </c>
      <c r="I348" s="42">
        <f>'Plt. Class.'!K$77</f>
        <v>10060587.87318024</v>
      </c>
      <c r="J348" s="136">
        <f t="shared" si="211"/>
        <v>5433213.8385337731</v>
      </c>
      <c r="K348" s="136">
        <f t="shared" si="212"/>
        <v>3031714.5453771246</v>
      </c>
      <c r="L348" s="136">
        <f t="shared" si="213"/>
        <v>0</v>
      </c>
      <c r="M348" s="136">
        <f t="shared" si="214"/>
        <v>1595659.4892693444</v>
      </c>
      <c r="N348" s="136">
        <f t="shared" si="215"/>
        <v>0</v>
      </c>
      <c r="O348" s="136">
        <f t="shared" si="216"/>
        <v>0</v>
      </c>
      <c r="P348" s="136">
        <f t="shared" si="217"/>
        <v>0</v>
      </c>
      <c r="Q348" s="136">
        <f t="shared" si="218"/>
        <v>0</v>
      </c>
      <c r="R348" s="136">
        <f t="shared" si="219"/>
        <v>0</v>
      </c>
      <c r="S348" s="136">
        <f t="shared" si="220"/>
        <v>0</v>
      </c>
      <c r="T348" s="136">
        <f t="shared" si="221"/>
        <v>0</v>
      </c>
      <c r="U348" s="136">
        <f t="shared" si="222"/>
        <v>0</v>
      </c>
      <c r="V348" s="136">
        <f t="shared" si="223"/>
        <v>0</v>
      </c>
      <c r="W348" s="136">
        <f t="shared" si="224"/>
        <v>0</v>
      </c>
      <c r="X348" s="136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7">
        <v>37601</v>
      </c>
      <c r="E349" s="138" t="s">
        <v>285</v>
      </c>
      <c r="G349" s="43">
        <v>3</v>
      </c>
      <c r="H349" s="136" t="str">
        <f t="shared" si="210"/>
        <v>Peak Day</v>
      </c>
      <c r="I349" s="42">
        <f>'Plt. Class.'!K$78</f>
        <v>56496502.881631546</v>
      </c>
      <c r="J349" s="136">
        <f t="shared" si="211"/>
        <v>30510899.08011625</v>
      </c>
      <c r="K349" s="136">
        <f t="shared" si="212"/>
        <v>17024976.244756907</v>
      </c>
      <c r="L349" s="136">
        <f t="shared" si="213"/>
        <v>0</v>
      </c>
      <c r="M349" s="136">
        <f t="shared" si="214"/>
        <v>8960627.5567583982</v>
      </c>
      <c r="N349" s="136">
        <f t="shared" si="215"/>
        <v>0</v>
      </c>
      <c r="O349" s="136">
        <f t="shared" si="216"/>
        <v>0</v>
      </c>
      <c r="P349" s="136">
        <f t="shared" si="217"/>
        <v>0</v>
      </c>
      <c r="Q349" s="136">
        <f t="shared" si="218"/>
        <v>0</v>
      </c>
      <c r="R349" s="136">
        <f t="shared" si="219"/>
        <v>0</v>
      </c>
      <c r="S349" s="136">
        <f t="shared" si="220"/>
        <v>0</v>
      </c>
      <c r="T349" s="136">
        <f t="shared" si="221"/>
        <v>0</v>
      </c>
      <c r="U349" s="136">
        <f t="shared" si="222"/>
        <v>0</v>
      </c>
      <c r="V349" s="136">
        <f t="shared" si="223"/>
        <v>0</v>
      </c>
      <c r="W349" s="136">
        <f t="shared" si="224"/>
        <v>0</v>
      </c>
      <c r="X349" s="136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7">
        <v>37602</v>
      </c>
      <c r="E350" s="138" t="s">
        <v>292</v>
      </c>
      <c r="G350" s="43">
        <v>3</v>
      </c>
      <c r="H350" s="136" t="str">
        <f t="shared" si="210"/>
        <v>Peak Day</v>
      </c>
      <c r="I350" s="42">
        <f>'Plt. Class.'!K$79</f>
        <v>48856284.966988459</v>
      </c>
      <c r="J350" s="136">
        <f t="shared" si="211"/>
        <v>26384804.439671498</v>
      </c>
      <c r="K350" s="136">
        <f t="shared" si="212"/>
        <v>14722629.694668842</v>
      </c>
      <c r="L350" s="136">
        <f t="shared" si="213"/>
        <v>0</v>
      </c>
      <c r="M350" s="136">
        <f t="shared" si="214"/>
        <v>7748850.8326481264</v>
      </c>
      <c r="N350" s="136">
        <f t="shared" si="215"/>
        <v>0</v>
      </c>
      <c r="O350" s="136">
        <f t="shared" si="216"/>
        <v>0</v>
      </c>
      <c r="P350" s="136">
        <f t="shared" si="217"/>
        <v>0</v>
      </c>
      <c r="Q350" s="136">
        <f t="shared" si="218"/>
        <v>0</v>
      </c>
      <c r="R350" s="136">
        <f t="shared" si="219"/>
        <v>0</v>
      </c>
      <c r="S350" s="136">
        <f t="shared" si="220"/>
        <v>0</v>
      </c>
      <c r="T350" s="136">
        <f t="shared" si="221"/>
        <v>0</v>
      </c>
      <c r="U350" s="136">
        <f t="shared" si="222"/>
        <v>0</v>
      </c>
      <c r="V350" s="136">
        <f t="shared" si="223"/>
        <v>0</v>
      </c>
      <c r="W350" s="136">
        <f t="shared" si="224"/>
        <v>0</v>
      </c>
      <c r="X350" s="136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7">
        <v>37800</v>
      </c>
      <c r="E351" s="138" t="s">
        <v>293</v>
      </c>
      <c r="G351" s="43">
        <v>3</v>
      </c>
      <c r="H351" s="136" t="str">
        <f t="shared" si="210"/>
        <v>Peak Day</v>
      </c>
      <c r="I351" s="42">
        <f>'Plt. Class.'!K$80</f>
        <v>3752516.3399426504</v>
      </c>
      <c r="J351" s="136">
        <f t="shared" si="211"/>
        <v>2026543.9718340847</v>
      </c>
      <c r="K351" s="136">
        <f t="shared" si="212"/>
        <v>1130804.532794487</v>
      </c>
      <c r="L351" s="136">
        <f t="shared" si="213"/>
        <v>0</v>
      </c>
      <c r="M351" s="136">
        <f t="shared" si="214"/>
        <v>595167.83531407907</v>
      </c>
      <c r="N351" s="136">
        <f t="shared" si="215"/>
        <v>0</v>
      </c>
      <c r="O351" s="136">
        <f t="shared" si="216"/>
        <v>0</v>
      </c>
      <c r="P351" s="136">
        <f t="shared" si="217"/>
        <v>0</v>
      </c>
      <c r="Q351" s="136">
        <f t="shared" si="218"/>
        <v>0</v>
      </c>
      <c r="R351" s="136">
        <f t="shared" si="219"/>
        <v>0</v>
      </c>
      <c r="S351" s="136">
        <f t="shared" si="220"/>
        <v>0</v>
      </c>
      <c r="T351" s="136">
        <f t="shared" si="221"/>
        <v>0</v>
      </c>
      <c r="U351" s="136">
        <f t="shared" si="222"/>
        <v>0</v>
      </c>
      <c r="V351" s="136">
        <f t="shared" si="223"/>
        <v>0</v>
      </c>
      <c r="W351" s="136">
        <f t="shared" si="224"/>
        <v>0</v>
      </c>
      <c r="X351" s="136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7">
        <v>37900</v>
      </c>
      <c r="E352" s="138" t="s">
        <v>294</v>
      </c>
      <c r="G352" s="43">
        <v>3</v>
      </c>
      <c r="H352" s="136" t="str">
        <f t="shared" si="210"/>
        <v>Peak Day</v>
      </c>
      <c r="I352" s="42">
        <f>'Plt. Class.'!K$81</f>
        <v>1584848.0166557101</v>
      </c>
      <c r="J352" s="136">
        <f t="shared" si="211"/>
        <v>855896.12501885055</v>
      </c>
      <c r="K352" s="136">
        <f t="shared" si="212"/>
        <v>477587.07988784375</v>
      </c>
      <c r="L352" s="136">
        <f t="shared" si="213"/>
        <v>0</v>
      </c>
      <c r="M352" s="136">
        <f t="shared" si="214"/>
        <v>251364.81174901591</v>
      </c>
      <c r="N352" s="136">
        <f t="shared" si="215"/>
        <v>0</v>
      </c>
      <c r="O352" s="136">
        <f t="shared" si="216"/>
        <v>0</v>
      </c>
      <c r="P352" s="136">
        <f t="shared" si="217"/>
        <v>0</v>
      </c>
      <c r="Q352" s="136">
        <f t="shared" si="218"/>
        <v>0</v>
      </c>
      <c r="R352" s="136">
        <f t="shared" si="219"/>
        <v>0</v>
      </c>
      <c r="S352" s="136">
        <f t="shared" si="220"/>
        <v>0</v>
      </c>
      <c r="T352" s="136">
        <f t="shared" si="221"/>
        <v>0</v>
      </c>
      <c r="U352" s="136">
        <f t="shared" si="222"/>
        <v>0</v>
      </c>
      <c r="V352" s="136">
        <f t="shared" si="223"/>
        <v>0</v>
      </c>
      <c r="W352" s="136">
        <f t="shared" si="224"/>
        <v>0</v>
      </c>
      <c r="X352" s="136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7">
        <v>37905</v>
      </c>
      <c r="E353" s="138" t="s">
        <v>295</v>
      </c>
      <c r="G353" s="43">
        <v>3</v>
      </c>
      <c r="H353" s="136" t="str">
        <f t="shared" si="210"/>
        <v>Peak Day</v>
      </c>
      <c r="I353" s="42">
        <f>'Plt. Class.'!K$82</f>
        <v>700850.72681668808</v>
      </c>
      <c r="J353" s="136">
        <f t="shared" si="211"/>
        <v>378493.97228943248</v>
      </c>
      <c r="K353" s="136">
        <f t="shared" si="212"/>
        <v>211198.32850847326</v>
      </c>
      <c r="L353" s="136">
        <f t="shared" si="213"/>
        <v>0</v>
      </c>
      <c r="M353" s="136">
        <f t="shared" si="214"/>
        <v>111158.42601878241</v>
      </c>
      <c r="N353" s="136">
        <f t="shared" si="215"/>
        <v>0</v>
      </c>
      <c r="O353" s="136">
        <f t="shared" si="216"/>
        <v>0</v>
      </c>
      <c r="P353" s="136">
        <f t="shared" si="217"/>
        <v>0</v>
      </c>
      <c r="Q353" s="136">
        <f t="shared" si="218"/>
        <v>0</v>
      </c>
      <c r="R353" s="136">
        <f t="shared" si="219"/>
        <v>0</v>
      </c>
      <c r="S353" s="136">
        <f t="shared" si="220"/>
        <v>0</v>
      </c>
      <c r="T353" s="136">
        <f t="shared" si="221"/>
        <v>0</v>
      </c>
      <c r="U353" s="136">
        <f t="shared" si="222"/>
        <v>0</v>
      </c>
      <c r="V353" s="136">
        <f t="shared" si="223"/>
        <v>0</v>
      </c>
      <c r="W353" s="136">
        <f t="shared" si="224"/>
        <v>0</v>
      </c>
      <c r="X353" s="136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7">
        <v>38000</v>
      </c>
      <c r="E354" s="138" t="s">
        <v>52</v>
      </c>
      <c r="G354" s="43">
        <v>99</v>
      </c>
      <c r="H354" s="136" t="str">
        <f t="shared" si="210"/>
        <v>-</v>
      </c>
      <c r="I354" s="42">
        <f>'Plt. Class.'!K$83</f>
        <v>0</v>
      </c>
      <c r="J354" s="136">
        <f t="shared" si="211"/>
        <v>0</v>
      </c>
      <c r="K354" s="136">
        <f t="shared" si="212"/>
        <v>0</v>
      </c>
      <c r="L354" s="136">
        <f t="shared" si="213"/>
        <v>0</v>
      </c>
      <c r="M354" s="136">
        <f t="shared" si="214"/>
        <v>0</v>
      </c>
      <c r="N354" s="136">
        <f t="shared" si="215"/>
        <v>0</v>
      </c>
      <c r="O354" s="136">
        <f t="shared" si="216"/>
        <v>0</v>
      </c>
      <c r="P354" s="136">
        <f t="shared" si="217"/>
        <v>0</v>
      </c>
      <c r="Q354" s="136">
        <f t="shared" si="218"/>
        <v>0</v>
      </c>
      <c r="R354" s="136">
        <f t="shared" si="219"/>
        <v>0</v>
      </c>
      <c r="S354" s="136">
        <f t="shared" si="220"/>
        <v>0</v>
      </c>
      <c r="T354" s="136">
        <f t="shared" si="221"/>
        <v>0</v>
      </c>
      <c r="U354" s="136">
        <f t="shared" si="222"/>
        <v>0</v>
      </c>
      <c r="V354" s="136">
        <f t="shared" si="223"/>
        <v>0</v>
      </c>
      <c r="W354" s="136">
        <f t="shared" si="224"/>
        <v>0</v>
      </c>
      <c r="X354" s="136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7">
        <v>38100</v>
      </c>
      <c r="E355" s="138" t="s">
        <v>51</v>
      </c>
      <c r="G355" s="43">
        <v>99</v>
      </c>
      <c r="H355" s="136" t="str">
        <f t="shared" si="210"/>
        <v>-</v>
      </c>
      <c r="I355" s="42">
        <f>'Plt. Class.'!K$84</f>
        <v>0</v>
      </c>
      <c r="J355" s="136">
        <f t="shared" si="211"/>
        <v>0</v>
      </c>
      <c r="K355" s="136">
        <f t="shared" si="212"/>
        <v>0</v>
      </c>
      <c r="L355" s="136">
        <f t="shared" si="213"/>
        <v>0</v>
      </c>
      <c r="M355" s="136">
        <f t="shared" si="214"/>
        <v>0</v>
      </c>
      <c r="N355" s="136">
        <f t="shared" si="215"/>
        <v>0</v>
      </c>
      <c r="O355" s="136">
        <f t="shared" si="216"/>
        <v>0</v>
      </c>
      <c r="P355" s="136">
        <f t="shared" si="217"/>
        <v>0</v>
      </c>
      <c r="Q355" s="136">
        <f t="shared" si="218"/>
        <v>0</v>
      </c>
      <c r="R355" s="136">
        <f t="shared" si="219"/>
        <v>0</v>
      </c>
      <c r="S355" s="136">
        <f t="shared" si="220"/>
        <v>0</v>
      </c>
      <c r="T355" s="136">
        <f t="shared" si="221"/>
        <v>0</v>
      </c>
      <c r="U355" s="136">
        <f t="shared" si="222"/>
        <v>0</v>
      </c>
      <c r="V355" s="136">
        <f t="shared" si="223"/>
        <v>0</v>
      </c>
      <c r="W355" s="136">
        <f t="shared" si="224"/>
        <v>0</v>
      </c>
      <c r="X355" s="136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7">
        <v>38200</v>
      </c>
      <c r="E356" s="138" t="s">
        <v>296</v>
      </c>
      <c r="G356" s="43">
        <v>99</v>
      </c>
      <c r="H356" s="136" t="str">
        <f t="shared" si="210"/>
        <v>-</v>
      </c>
      <c r="I356" s="42">
        <f>'Plt. Class.'!K$85</f>
        <v>0</v>
      </c>
      <c r="J356" s="136">
        <f t="shared" si="211"/>
        <v>0</v>
      </c>
      <c r="K356" s="136">
        <f t="shared" si="212"/>
        <v>0</v>
      </c>
      <c r="L356" s="136">
        <f t="shared" si="213"/>
        <v>0</v>
      </c>
      <c r="M356" s="136">
        <f t="shared" si="214"/>
        <v>0</v>
      </c>
      <c r="N356" s="136">
        <f t="shared" si="215"/>
        <v>0</v>
      </c>
      <c r="O356" s="136">
        <f t="shared" si="216"/>
        <v>0</v>
      </c>
      <c r="P356" s="136">
        <f t="shared" si="217"/>
        <v>0</v>
      </c>
      <c r="Q356" s="136">
        <f t="shared" si="218"/>
        <v>0</v>
      </c>
      <c r="R356" s="136">
        <f t="shared" si="219"/>
        <v>0</v>
      </c>
      <c r="S356" s="136">
        <f t="shared" si="220"/>
        <v>0</v>
      </c>
      <c r="T356" s="136">
        <f t="shared" si="221"/>
        <v>0</v>
      </c>
      <c r="U356" s="136">
        <f t="shared" si="222"/>
        <v>0</v>
      </c>
      <c r="V356" s="136">
        <f t="shared" si="223"/>
        <v>0</v>
      </c>
      <c r="W356" s="136">
        <f t="shared" si="224"/>
        <v>0</v>
      </c>
      <c r="X356" s="136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7">
        <v>38300</v>
      </c>
      <c r="E357" s="138" t="s">
        <v>297</v>
      </c>
      <c r="G357" s="43">
        <v>99</v>
      </c>
      <c r="H357" s="136" t="str">
        <f t="shared" si="210"/>
        <v>-</v>
      </c>
      <c r="I357" s="42">
        <f>'Plt. Class.'!K$86</f>
        <v>0</v>
      </c>
      <c r="J357" s="136">
        <f t="shared" si="211"/>
        <v>0</v>
      </c>
      <c r="K357" s="136">
        <f t="shared" si="212"/>
        <v>0</v>
      </c>
      <c r="L357" s="136">
        <f t="shared" si="213"/>
        <v>0</v>
      </c>
      <c r="M357" s="136">
        <f t="shared" si="214"/>
        <v>0</v>
      </c>
      <c r="N357" s="136">
        <f t="shared" si="215"/>
        <v>0</v>
      </c>
      <c r="O357" s="136">
        <f t="shared" si="216"/>
        <v>0</v>
      </c>
      <c r="P357" s="136">
        <f t="shared" si="217"/>
        <v>0</v>
      </c>
      <c r="Q357" s="136">
        <f t="shared" si="218"/>
        <v>0</v>
      </c>
      <c r="R357" s="136">
        <f t="shared" si="219"/>
        <v>0</v>
      </c>
      <c r="S357" s="136">
        <f t="shared" si="220"/>
        <v>0</v>
      </c>
      <c r="T357" s="136">
        <f t="shared" si="221"/>
        <v>0</v>
      </c>
      <c r="U357" s="136">
        <f t="shared" si="222"/>
        <v>0</v>
      </c>
      <c r="V357" s="136">
        <f t="shared" si="223"/>
        <v>0</v>
      </c>
      <c r="W357" s="136">
        <f t="shared" si="224"/>
        <v>0</v>
      </c>
      <c r="X357" s="136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7">
        <v>38400</v>
      </c>
      <c r="E358" s="138" t="s">
        <v>298</v>
      </c>
      <c r="G358" s="43">
        <v>99</v>
      </c>
      <c r="H358" s="136" t="str">
        <f t="shared" si="210"/>
        <v>-</v>
      </c>
      <c r="I358" s="42">
        <f>'Plt. Class.'!K$87</f>
        <v>0</v>
      </c>
      <c r="J358" s="136">
        <f t="shared" si="211"/>
        <v>0</v>
      </c>
      <c r="K358" s="136">
        <f t="shared" si="212"/>
        <v>0</v>
      </c>
      <c r="L358" s="136">
        <f t="shared" si="213"/>
        <v>0</v>
      </c>
      <c r="M358" s="136">
        <f t="shared" si="214"/>
        <v>0</v>
      </c>
      <c r="N358" s="136">
        <f t="shared" si="215"/>
        <v>0</v>
      </c>
      <c r="O358" s="136">
        <f t="shared" si="216"/>
        <v>0</v>
      </c>
      <c r="P358" s="136">
        <f t="shared" si="217"/>
        <v>0</v>
      </c>
      <c r="Q358" s="136">
        <f t="shared" si="218"/>
        <v>0</v>
      </c>
      <c r="R358" s="136">
        <f t="shared" si="219"/>
        <v>0</v>
      </c>
      <c r="S358" s="136">
        <f t="shared" si="220"/>
        <v>0</v>
      </c>
      <c r="T358" s="136">
        <f t="shared" si="221"/>
        <v>0</v>
      </c>
      <c r="U358" s="136">
        <f t="shared" si="222"/>
        <v>0</v>
      </c>
      <c r="V358" s="136">
        <f t="shared" si="223"/>
        <v>0</v>
      </c>
      <c r="W358" s="136">
        <f t="shared" si="224"/>
        <v>0</v>
      </c>
      <c r="X358" s="136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7">
        <v>38500</v>
      </c>
      <c r="E359" s="138" t="s">
        <v>299</v>
      </c>
      <c r="G359" s="43">
        <v>99</v>
      </c>
      <c r="H359" s="136" t="str">
        <f t="shared" si="210"/>
        <v>-</v>
      </c>
      <c r="I359" s="42">
        <f>'Plt. Class.'!K$88</f>
        <v>0</v>
      </c>
      <c r="J359" s="136">
        <f t="shared" si="211"/>
        <v>0</v>
      </c>
      <c r="K359" s="136">
        <f t="shared" si="212"/>
        <v>0</v>
      </c>
      <c r="L359" s="136">
        <f t="shared" si="213"/>
        <v>0</v>
      </c>
      <c r="M359" s="136">
        <f t="shared" si="214"/>
        <v>0</v>
      </c>
      <c r="N359" s="136">
        <f t="shared" si="215"/>
        <v>0</v>
      </c>
      <c r="O359" s="136">
        <f t="shared" si="216"/>
        <v>0</v>
      </c>
      <c r="P359" s="136">
        <f t="shared" si="217"/>
        <v>0</v>
      </c>
      <c r="Q359" s="136">
        <f t="shared" si="218"/>
        <v>0</v>
      </c>
      <c r="R359" s="136">
        <f t="shared" si="219"/>
        <v>0</v>
      </c>
      <c r="S359" s="136">
        <f t="shared" si="220"/>
        <v>0</v>
      </c>
      <c r="T359" s="136">
        <f t="shared" si="221"/>
        <v>0</v>
      </c>
      <c r="U359" s="136">
        <f t="shared" si="222"/>
        <v>0</v>
      </c>
      <c r="V359" s="136">
        <f t="shared" si="223"/>
        <v>0</v>
      </c>
      <c r="W359" s="136">
        <f t="shared" si="224"/>
        <v>0</v>
      </c>
      <c r="X359" s="136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7">
        <v>38600</v>
      </c>
      <c r="E360" s="138" t="s">
        <v>300</v>
      </c>
      <c r="G360" s="43">
        <v>99</v>
      </c>
      <c r="H360" s="136" t="str">
        <f t="shared" si="210"/>
        <v>-</v>
      </c>
      <c r="I360" s="42">
        <f>'Plt. Class.'!K$89</f>
        <v>0</v>
      </c>
      <c r="J360" s="136">
        <f t="shared" si="211"/>
        <v>0</v>
      </c>
      <c r="K360" s="136">
        <f t="shared" si="212"/>
        <v>0</v>
      </c>
      <c r="L360" s="136">
        <f t="shared" si="213"/>
        <v>0</v>
      </c>
      <c r="M360" s="136">
        <f t="shared" si="214"/>
        <v>0</v>
      </c>
      <c r="N360" s="136">
        <f t="shared" si="215"/>
        <v>0</v>
      </c>
      <c r="O360" s="136">
        <f t="shared" si="216"/>
        <v>0</v>
      </c>
      <c r="P360" s="136">
        <f t="shared" si="217"/>
        <v>0</v>
      </c>
      <c r="Q360" s="136">
        <f t="shared" si="218"/>
        <v>0</v>
      </c>
      <c r="R360" s="136">
        <f t="shared" si="219"/>
        <v>0</v>
      </c>
      <c r="S360" s="136">
        <f t="shared" si="220"/>
        <v>0</v>
      </c>
      <c r="T360" s="136">
        <f t="shared" si="221"/>
        <v>0</v>
      </c>
      <c r="U360" s="136">
        <f t="shared" si="222"/>
        <v>0</v>
      </c>
      <c r="V360" s="136">
        <f t="shared" si="223"/>
        <v>0</v>
      </c>
      <c r="W360" s="136">
        <f t="shared" si="224"/>
        <v>0</v>
      </c>
      <c r="X360" s="136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6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6"/>
      <c r="I362" s="42">
        <f>'Plt. Class.'!K$91</f>
        <v>122742078.45222713</v>
      </c>
      <c r="J362" s="42">
        <f>SUM(J340:J360)</f>
        <v>66286778.429204315</v>
      </c>
      <c r="K362" s="42">
        <f t="shared" ref="K362:X362" si="228">SUM(K340:K360)</f>
        <v>36987793.284470074</v>
      </c>
      <c r="L362" s="42">
        <f t="shared" si="228"/>
        <v>0</v>
      </c>
      <c r="M362" s="42">
        <f t="shared" si="228"/>
        <v>19467506.73855276</v>
      </c>
      <c r="N362" s="42">
        <f t="shared" si="228"/>
        <v>0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6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6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6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7">
        <v>38900</v>
      </c>
      <c r="E366" s="138" t="s">
        <v>125</v>
      </c>
      <c r="G366" s="43">
        <v>6.4</v>
      </c>
      <c r="H366" s="136" t="str">
        <f t="shared" ref="H366:H400" si="229">VLOOKUP($G366,alloc,3)</f>
        <v>P, S, T &amp; D Plant - Demand</v>
      </c>
      <c r="I366" s="42">
        <f>'Plt. Class.'!K$95</f>
        <v>327085.32307057537</v>
      </c>
      <c r="J366" s="136">
        <f t="shared" ref="J366:J400" si="230">$I366*VLOOKUP($G366,alloc,6)</f>
        <v>176642.21277027373</v>
      </c>
      <c r="K366" s="136">
        <f t="shared" ref="K366:K400" si="231">$I366*VLOOKUP($G366,alloc,7)</f>
        <v>98565.744271857984</v>
      </c>
      <c r="L366" s="136">
        <f t="shared" ref="L366:L400" si="232">$I366*VLOOKUP($G366,alloc,8)</f>
        <v>0</v>
      </c>
      <c r="M366" s="136">
        <f t="shared" ref="M366:M400" si="233">$I366*VLOOKUP($G366,alloc,9)</f>
        <v>51877.366028443634</v>
      </c>
      <c r="N366" s="136">
        <f t="shared" ref="N366:N400" si="234">$I366*VLOOKUP($G366,alloc,10)</f>
        <v>0</v>
      </c>
      <c r="O366" s="136">
        <f t="shared" ref="O366:O400" si="235">$I366*VLOOKUP($G366,alloc,11)</f>
        <v>0</v>
      </c>
      <c r="P366" s="136">
        <f t="shared" ref="P366:P400" si="236">$I366*VLOOKUP($G366,alloc,12)</f>
        <v>0</v>
      </c>
      <c r="Q366" s="136">
        <f t="shared" ref="Q366:Q400" si="237">$I366*VLOOKUP($G366,alloc,13)</f>
        <v>0</v>
      </c>
      <c r="R366" s="136">
        <f t="shared" ref="R366:R400" si="238">$I366*VLOOKUP($G366,alloc,14)</f>
        <v>0</v>
      </c>
      <c r="S366" s="136">
        <f t="shared" ref="S366:S400" si="239">$I366*VLOOKUP($G366,alloc,15)</f>
        <v>0</v>
      </c>
      <c r="T366" s="136">
        <f t="shared" ref="T366:T400" si="240">$I366*VLOOKUP($G366,alloc,16)</f>
        <v>0</v>
      </c>
      <c r="U366" s="136">
        <f t="shared" ref="U366:U400" si="241">$I366*VLOOKUP($G366,alloc,17)</f>
        <v>0</v>
      </c>
      <c r="V366" s="136">
        <f t="shared" ref="V366:V400" si="242">$I366*VLOOKUP($G366,alloc,18)</f>
        <v>0</v>
      </c>
      <c r="W366" s="136">
        <f t="shared" ref="W366:W400" si="243">$I366*VLOOKUP($G366,alloc,19)</f>
        <v>0</v>
      </c>
      <c r="X366" s="136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7">
        <v>39000</v>
      </c>
      <c r="E367" s="138" t="s">
        <v>149</v>
      </c>
      <c r="G367" s="43">
        <v>6.4</v>
      </c>
      <c r="H367" s="136" t="str">
        <f t="shared" si="229"/>
        <v>P, S, T &amp; D Plant - Demand</v>
      </c>
      <c r="I367" s="42">
        <f>'Plt. Class.'!K$96</f>
        <v>1666846.0447698606</v>
      </c>
      <c r="J367" s="136">
        <f t="shared" si="230"/>
        <v>900179.10596372571</v>
      </c>
      <c r="K367" s="136">
        <f t="shared" si="231"/>
        <v>502296.83021849999</v>
      </c>
      <c r="L367" s="136">
        <f t="shared" si="232"/>
        <v>0</v>
      </c>
      <c r="M367" s="136">
        <f t="shared" si="233"/>
        <v>264370.10858763475</v>
      </c>
      <c r="N367" s="136">
        <f t="shared" si="234"/>
        <v>0</v>
      </c>
      <c r="O367" s="136">
        <f t="shared" si="235"/>
        <v>0</v>
      </c>
      <c r="P367" s="136">
        <f t="shared" si="236"/>
        <v>0</v>
      </c>
      <c r="Q367" s="136">
        <f t="shared" si="237"/>
        <v>0</v>
      </c>
      <c r="R367" s="136">
        <f t="shared" si="238"/>
        <v>0</v>
      </c>
      <c r="S367" s="136">
        <f t="shared" si="239"/>
        <v>0</v>
      </c>
      <c r="T367" s="136">
        <f t="shared" si="240"/>
        <v>0</v>
      </c>
      <c r="U367" s="136">
        <f t="shared" si="241"/>
        <v>0</v>
      </c>
      <c r="V367" s="136">
        <f t="shared" si="242"/>
        <v>0</v>
      </c>
      <c r="W367" s="136">
        <f t="shared" si="243"/>
        <v>0</v>
      </c>
      <c r="X367" s="136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7">
        <v>39001</v>
      </c>
      <c r="E368" s="138" t="s">
        <v>304</v>
      </c>
      <c r="G368" s="43">
        <v>6.4</v>
      </c>
      <c r="H368" s="136" t="str">
        <f t="shared" si="229"/>
        <v>P, S, T &amp; D Plant - Demand</v>
      </c>
      <c r="I368" s="42">
        <f>'Plt. Class.'!K$97</f>
        <v>0</v>
      </c>
      <c r="J368" s="136">
        <f t="shared" si="230"/>
        <v>0</v>
      </c>
      <c r="K368" s="136">
        <f t="shared" si="231"/>
        <v>0</v>
      </c>
      <c r="L368" s="136">
        <f t="shared" si="232"/>
        <v>0</v>
      </c>
      <c r="M368" s="136">
        <f t="shared" si="233"/>
        <v>0</v>
      </c>
      <c r="N368" s="136">
        <f t="shared" si="234"/>
        <v>0</v>
      </c>
      <c r="O368" s="136">
        <f t="shared" si="235"/>
        <v>0</v>
      </c>
      <c r="P368" s="136">
        <f t="shared" si="236"/>
        <v>0</v>
      </c>
      <c r="Q368" s="136">
        <f t="shared" si="237"/>
        <v>0</v>
      </c>
      <c r="R368" s="136">
        <f t="shared" si="238"/>
        <v>0</v>
      </c>
      <c r="S368" s="136">
        <f t="shared" si="239"/>
        <v>0</v>
      </c>
      <c r="T368" s="136">
        <f t="shared" si="240"/>
        <v>0</v>
      </c>
      <c r="U368" s="136">
        <f t="shared" si="241"/>
        <v>0</v>
      </c>
      <c r="V368" s="136">
        <f t="shared" si="242"/>
        <v>0</v>
      </c>
      <c r="W368" s="136">
        <f t="shared" si="243"/>
        <v>0</v>
      </c>
      <c r="X368" s="136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7">
        <v>39002</v>
      </c>
      <c r="E369" s="138" t="s">
        <v>305</v>
      </c>
      <c r="G369" s="43">
        <v>6.4</v>
      </c>
      <c r="H369" s="136" t="str">
        <f t="shared" si="229"/>
        <v>P, S, T &amp; D Plant - Demand</v>
      </c>
      <c r="I369" s="42">
        <f>'Plt. Class.'!K$98</f>
        <v>55115.92268977566</v>
      </c>
      <c r="J369" s="136">
        <f t="shared" si="230"/>
        <v>29765.317659015265</v>
      </c>
      <c r="K369" s="136">
        <f t="shared" si="231"/>
        <v>16608.94438842106</v>
      </c>
      <c r="L369" s="136">
        <f t="shared" si="232"/>
        <v>0</v>
      </c>
      <c r="M369" s="136">
        <f t="shared" si="233"/>
        <v>8741.6606423393314</v>
      </c>
      <c r="N369" s="136">
        <f t="shared" si="234"/>
        <v>0</v>
      </c>
      <c r="O369" s="136">
        <f t="shared" si="235"/>
        <v>0</v>
      </c>
      <c r="P369" s="136">
        <f t="shared" si="236"/>
        <v>0</v>
      </c>
      <c r="Q369" s="136">
        <f t="shared" si="237"/>
        <v>0</v>
      </c>
      <c r="R369" s="136">
        <f t="shared" si="238"/>
        <v>0</v>
      </c>
      <c r="S369" s="136">
        <f t="shared" si="239"/>
        <v>0</v>
      </c>
      <c r="T369" s="136">
        <f t="shared" si="240"/>
        <v>0</v>
      </c>
      <c r="U369" s="136">
        <f t="shared" si="241"/>
        <v>0</v>
      </c>
      <c r="V369" s="136">
        <f t="shared" si="242"/>
        <v>0</v>
      </c>
      <c r="W369" s="136">
        <f t="shared" si="243"/>
        <v>0</v>
      </c>
      <c r="X369" s="136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7">
        <v>39003</v>
      </c>
      <c r="E370" s="138" t="s">
        <v>291</v>
      </c>
      <c r="G370" s="43">
        <v>6.4</v>
      </c>
      <c r="H370" s="136" t="str">
        <f t="shared" si="229"/>
        <v>P, S, T &amp; D Plant - Demand</v>
      </c>
      <c r="I370" s="42">
        <f>'Plt. Class.'!K$99</f>
        <v>225793.26485585884</v>
      </c>
      <c r="J370" s="136">
        <f t="shared" si="230"/>
        <v>121939.50360822966</v>
      </c>
      <c r="K370" s="136">
        <f t="shared" si="231"/>
        <v>68041.821605332021</v>
      </c>
      <c r="L370" s="136">
        <f t="shared" si="232"/>
        <v>0</v>
      </c>
      <c r="M370" s="136">
        <f t="shared" si="233"/>
        <v>35811.939642297148</v>
      </c>
      <c r="N370" s="136">
        <f t="shared" si="234"/>
        <v>0</v>
      </c>
      <c r="O370" s="136">
        <f t="shared" si="235"/>
        <v>0</v>
      </c>
      <c r="P370" s="136">
        <f t="shared" si="236"/>
        <v>0</v>
      </c>
      <c r="Q370" s="136">
        <f t="shared" si="237"/>
        <v>0</v>
      </c>
      <c r="R370" s="136">
        <f t="shared" si="238"/>
        <v>0</v>
      </c>
      <c r="S370" s="136">
        <f t="shared" si="239"/>
        <v>0</v>
      </c>
      <c r="T370" s="136">
        <f t="shared" si="240"/>
        <v>0</v>
      </c>
      <c r="U370" s="136">
        <f t="shared" si="241"/>
        <v>0</v>
      </c>
      <c r="V370" s="136">
        <f t="shared" si="242"/>
        <v>0</v>
      </c>
      <c r="W370" s="136">
        <f t="shared" si="243"/>
        <v>0</v>
      </c>
      <c r="X370" s="136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7">
        <v>39004</v>
      </c>
      <c r="E371" s="138" t="s">
        <v>306</v>
      </c>
      <c r="G371" s="43">
        <v>6.4</v>
      </c>
      <c r="H371" s="136" t="str">
        <f t="shared" si="229"/>
        <v>P, S, T &amp; D Plant - Demand</v>
      </c>
      <c r="I371" s="42">
        <f>'Plt. Class.'!K$100</f>
        <v>2375.57266745478</v>
      </c>
      <c r="J371" s="136">
        <f t="shared" si="230"/>
        <v>1282.9264506168347</v>
      </c>
      <c r="K371" s="136">
        <f t="shared" si="231"/>
        <v>715.86852580676839</v>
      </c>
      <c r="L371" s="136">
        <f t="shared" si="232"/>
        <v>0</v>
      </c>
      <c r="M371" s="136">
        <f t="shared" si="233"/>
        <v>376.77769103117663</v>
      </c>
      <c r="N371" s="136">
        <f t="shared" si="234"/>
        <v>0</v>
      </c>
      <c r="O371" s="136">
        <f t="shared" si="235"/>
        <v>0</v>
      </c>
      <c r="P371" s="136">
        <f t="shared" si="236"/>
        <v>0</v>
      </c>
      <c r="Q371" s="136">
        <f t="shared" si="237"/>
        <v>0</v>
      </c>
      <c r="R371" s="136">
        <f t="shared" si="238"/>
        <v>0</v>
      </c>
      <c r="S371" s="136">
        <f t="shared" si="239"/>
        <v>0</v>
      </c>
      <c r="T371" s="136">
        <f t="shared" si="240"/>
        <v>0</v>
      </c>
      <c r="U371" s="136">
        <f t="shared" si="241"/>
        <v>0</v>
      </c>
      <c r="V371" s="136">
        <f t="shared" si="242"/>
        <v>0</v>
      </c>
      <c r="W371" s="136">
        <f t="shared" si="243"/>
        <v>0</v>
      </c>
      <c r="X371" s="136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7">
        <v>39009</v>
      </c>
      <c r="E372" s="138" t="s">
        <v>307</v>
      </c>
      <c r="G372" s="43">
        <v>6.4</v>
      </c>
      <c r="H372" s="136" t="str">
        <f t="shared" si="229"/>
        <v>P, S, T &amp; D Plant - Demand</v>
      </c>
      <c r="I372" s="42">
        <f>'Plt. Class.'!K$101</f>
        <v>396760.54412043997</v>
      </c>
      <c r="J372" s="136">
        <f t="shared" si="230"/>
        <v>214270.26989606052</v>
      </c>
      <c r="K372" s="136">
        <f t="shared" si="231"/>
        <v>119562.07011006842</v>
      </c>
      <c r="L372" s="136">
        <f t="shared" si="232"/>
        <v>0</v>
      </c>
      <c r="M372" s="136">
        <f t="shared" si="233"/>
        <v>62928.204114310996</v>
      </c>
      <c r="N372" s="136">
        <f t="shared" si="234"/>
        <v>0</v>
      </c>
      <c r="O372" s="136">
        <f t="shared" si="235"/>
        <v>0</v>
      </c>
      <c r="P372" s="136">
        <f t="shared" si="236"/>
        <v>0</v>
      </c>
      <c r="Q372" s="136">
        <f t="shared" si="237"/>
        <v>0</v>
      </c>
      <c r="R372" s="136">
        <f t="shared" si="238"/>
        <v>0</v>
      </c>
      <c r="S372" s="136">
        <f t="shared" si="239"/>
        <v>0</v>
      </c>
      <c r="T372" s="136">
        <f t="shared" si="240"/>
        <v>0</v>
      </c>
      <c r="U372" s="136">
        <f t="shared" si="241"/>
        <v>0</v>
      </c>
      <c r="V372" s="136">
        <f t="shared" si="242"/>
        <v>0</v>
      </c>
      <c r="W372" s="136">
        <f t="shared" si="243"/>
        <v>0</v>
      </c>
      <c r="X372" s="136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7">
        <v>39100</v>
      </c>
      <c r="E373" s="138" t="s">
        <v>308</v>
      </c>
      <c r="G373" s="43">
        <v>6.4</v>
      </c>
      <c r="H373" s="136" t="str">
        <f t="shared" si="229"/>
        <v>P, S, T &amp; D Plant - Demand</v>
      </c>
      <c r="I373" s="42">
        <f>'Plt. Class.'!K$102</f>
        <v>618762.9729163564</v>
      </c>
      <c r="J373" s="136">
        <f t="shared" si="230"/>
        <v>334162.53499297035</v>
      </c>
      <c r="K373" s="136">
        <f t="shared" si="231"/>
        <v>186461.53970109072</v>
      </c>
      <c r="L373" s="136">
        <f t="shared" si="232"/>
        <v>0</v>
      </c>
      <c r="M373" s="136">
        <f t="shared" si="233"/>
        <v>98138.898222295305</v>
      </c>
      <c r="N373" s="136">
        <f t="shared" si="234"/>
        <v>0</v>
      </c>
      <c r="O373" s="136">
        <f t="shared" si="235"/>
        <v>0</v>
      </c>
      <c r="P373" s="136">
        <f t="shared" si="236"/>
        <v>0</v>
      </c>
      <c r="Q373" s="136">
        <f t="shared" si="237"/>
        <v>0</v>
      </c>
      <c r="R373" s="136">
        <f t="shared" si="238"/>
        <v>0</v>
      </c>
      <c r="S373" s="136">
        <f t="shared" si="239"/>
        <v>0</v>
      </c>
      <c r="T373" s="136">
        <f t="shared" si="240"/>
        <v>0</v>
      </c>
      <c r="U373" s="136">
        <f t="shared" si="241"/>
        <v>0</v>
      </c>
      <c r="V373" s="136">
        <f t="shared" si="242"/>
        <v>0</v>
      </c>
      <c r="W373" s="136">
        <f t="shared" si="243"/>
        <v>0</v>
      </c>
      <c r="X373" s="136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7">
        <v>39102</v>
      </c>
      <c r="E374" s="138" t="s">
        <v>309</v>
      </c>
      <c r="G374" s="43">
        <v>6.4</v>
      </c>
      <c r="H374" s="136" t="str">
        <f t="shared" si="229"/>
        <v>P, S, T &amp; D Plant - Demand</v>
      </c>
      <c r="I374" s="42">
        <f>'Plt. Class.'!K$103</f>
        <v>0</v>
      </c>
      <c r="J374" s="136">
        <f t="shared" si="230"/>
        <v>0</v>
      </c>
      <c r="K374" s="136">
        <f t="shared" si="231"/>
        <v>0</v>
      </c>
      <c r="L374" s="136">
        <f t="shared" si="232"/>
        <v>0</v>
      </c>
      <c r="M374" s="136">
        <f t="shared" si="233"/>
        <v>0</v>
      </c>
      <c r="N374" s="136">
        <f t="shared" si="234"/>
        <v>0</v>
      </c>
      <c r="O374" s="136">
        <f t="shared" si="235"/>
        <v>0</v>
      </c>
      <c r="P374" s="136">
        <f t="shared" si="236"/>
        <v>0</v>
      </c>
      <c r="Q374" s="136">
        <f t="shared" si="237"/>
        <v>0</v>
      </c>
      <c r="R374" s="136">
        <f t="shared" si="238"/>
        <v>0</v>
      </c>
      <c r="S374" s="136">
        <f t="shared" si="239"/>
        <v>0</v>
      </c>
      <c r="T374" s="136">
        <f t="shared" si="240"/>
        <v>0</v>
      </c>
      <c r="U374" s="136">
        <f t="shared" si="241"/>
        <v>0</v>
      </c>
      <c r="V374" s="136">
        <f t="shared" si="242"/>
        <v>0</v>
      </c>
      <c r="W374" s="136">
        <f t="shared" si="243"/>
        <v>0</v>
      </c>
      <c r="X374" s="136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7">
        <v>39103</v>
      </c>
      <c r="E375" s="138" t="s">
        <v>310</v>
      </c>
      <c r="G375" s="43">
        <v>6.4</v>
      </c>
      <c r="H375" s="136" t="str">
        <f t="shared" si="229"/>
        <v>P, S, T &amp; D Plant - Demand</v>
      </c>
      <c r="I375" s="42">
        <f>'Plt. Class.'!K$104</f>
        <v>0</v>
      </c>
      <c r="J375" s="136">
        <f t="shared" si="230"/>
        <v>0</v>
      </c>
      <c r="K375" s="136">
        <f t="shared" si="231"/>
        <v>0</v>
      </c>
      <c r="L375" s="136">
        <f t="shared" si="232"/>
        <v>0</v>
      </c>
      <c r="M375" s="136">
        <f t="shared" si="233"/>
        <v>0</v>
      </c>
      <c r="N375" s="136">
        <f t="shared" si="234"/>
        <v>0</v>
      </c>
      <c r="O375" s="136">
        <f t="shared" si="235"/>
        <v>0</v>
      </c>
      <c r="P375" s="136">
        <f t="shared" si="236"/>
        <v>0</v>
      </c>
      <c r="Q375" s="136">
        <f t="shared" si="237"/>
        <v>0</v>
      </c>
      <c r="R375" s="136">
        <f t="shared" si="238"/>
        <v>0</v>
      </c>
      <c r="S375" s="136">
        <f t="shared" si="239"/>
        <v>0</v>
      </c>
      <c r="T375" s="136">
        <f t="shared" si="240"/>
        <v>0</v>
      </c>
      <c r="U375" s="136">
        <f t="shared" si="241"/>
        <v>0</v>
      </c>
      <c r="V375" s="136">
        <f t="shared" si="242"/>
        <v>0</v>
      </c>
      <c r="W375" s="136">
        <f t="shared" si="243"/>
        <v>0</v>
      </c>
      <c r="X375" s="136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7">
        <v>39200</v>
      </c>
      <c r="E376" s="138" t="s">
        <v>311</v>
      </c>
      <c r="G376" s="43">
        <v>6.4</v>
      </c>
      <c r="H376" s="136" t="str">
        <f t="shared" si="229"/>
        <v>P, S, T &amp; D Plant - Demand</v>
      </c>
      <c r="I376" s="42">
        <f>'Plt. Class.'!K$105</f>
        <v>115541.33938933621</v>
      </c>
      <c r="J376" s="136">
        <f t="shared" si="230"/>
        <v>62398.024052487897</v>
      </c>
      <c r="K376" s="136">
        <f t="shared" si="231"/>
        <v>34817.881781323398</v>
      </c>
      <c r="L376" s="136">
        <f t="shared" si="232"/>
        <v>0</v>
      </c>
      <c r="M376" s="136">
        <f t="shared" si="233"/>
        <v>18325.433555524905</v>
      </c>
      <c r="N376" s="136">
        <f t="shared" si="234"/>
        <v>0</v>
      </c>
      <c r="O376" s="136">
        <f t="shared" si="235"/>
        <v>0</v>
      </c>
      <c r="P376" s="136">
        <f t="shared" si="236"/>
        <v>0</v>
      </c>
      <c r="Q376" s="136">
        <f t="shared" si="237"/>
        <v>0</v>
      </c>
      <c r="R376" s="136">
        <f t="shared" si="238"/>
        <v>0</v>
      </c>
      <c r="S376" s="136">
        <f t="shared" si="239"/>
        <v>0</v>
      </c>
      <c r="T376" s="136">
        <f t="shared" si="240"/>
        <v>0</v>
      </c>
      <c r="U376" s="136">
        <f t="shared" si="241"/>
        <v>0</v>
      </c>
      <c r="V376" s="136">
        <f t="shared" si="242"/>
        <v>0</v>
      </c>
      <c r="W376" s="136">
        <f t="shared" si="243"/>
        <v>0</v>
      </c>
      <c r="X376" s="136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7">
        <v>39201</v>
      </c>
      <c r="E377" s="138" t="s">
        <v>312</v>
      </c>
      <c r="G377" s="43">
        <v>6.4</v>
      </c>
      <c r="H377" s="136" t="str">
        <f t="shared" si="229"/>
        <v>P, S, T &amp; D Plant - Demand</v>
      </c>
      <c r="I377" s="42">
        <f>'Plt. Class.'!K$106</f>
        <v>0</v>
      </c>
      <c r="J377" s="136">
        <f t="shared" si="230"/>
        <v>0</v>
      </c>
      <c r="K377" s="136">
        <f t="shared" si="231"/>
        <v>0</v>
      </c>
      <c r="L377" s="136">
        <f t="shared" si="232"/>
        <v>0</v>
      </c>
      <c r="M377" s="136">
        <f t="shared" si="233"/>
        <v>0</v>
      </c>
      <c r="N377" s="136">
        <f t="shared" si="234"/>
        <v>0</v>
      </c>
      <c r="O377" s="136">
        <f t="shared" si="235"/>
        <v>0</v>
      </c>
      <c r="P377" s="136">
        <f t="shared" si="236"/>
        <v>0</v>
      </c>
      <c r="Q377" s="136">
        <f t="shared" si="237"/>
        <v>0</v>
      </c>
      <c r="R377" s="136">
        <f t="shared" si="238"/>
        <v>0</v>
      </c>
      <c r="S377" s="136">
        <f t="shared" si="239"/>
        <v>0</v>
      </c>
      <c r="T377" s="136">
        <f t="shared" si="240"/>
        <v>0</v>
      </c>
      <c r="U377" s="136">
        <f t="shared" si="241"/>
        <v>0</v>
      </c>
      <c r="V377" s="136">
        <f t="shared" si="242"/>
        <v>0</v>
      </c>
      <c r="W377" s="136">
        <f t="shared" si="243"/>
        <v>0</v>
      </c>
      <c r="X377" s="136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7">
        <v>39202</v>
      </c>
      <c r="E378" s="138" t="s">
        <v>313</v>
      </c>
      <c r="G378" s="43">
        <v>6.4</v>
      </c>
      <c r="H378" s="136" t="str">
        <f t="shared" si="229"/>
        <v>P, S, T &amp; D Plant - Demand</v>
      </c>
      <c r="I378" s="42">
        <f>'Plt. Class.'!K$107</f>
        <v>10567.566823331403</v>
      </c>
      <c r="J378" s="136">
        <f t="shared" si="230"/>
        <v>5707.0074858364005</v>
      </c>
      <c r="K378" s="136">
        <f t="shared" si="231"/>
        <v>3184.4904543745211</v>
      </c>
      <c r="L378" s="136">
        <f t="shared" si="232"/>
        <v>0</v>
      </c>
      <c r="M378" s="136">
        <f t="shared" si="233"/>
        <v>1676.0688831204795</v>
      </c>
      <c r="N378" s="136">
        <f t="shared" si="234"/>
        <v>0</v>
      </c>
      <c r="O378" s="136">
        <f t="shared" si="235"/>
        <v>0</v>
      </c>
      <c r="P378" s="136">
        <f t="shared" si="236"/>
        <v>0</v>
      </c>
      <c r="Q378" s="136">
        <f t="shared" si="237"/>
        <v>0</v>
      </c>
      <c r="R378" s="136">
        <f t="shared" si="238"/>
        <v>0</v>
      </c>
      <c r="S378" s="136">
        <f t="shared" si="239"/>
        <v>0</v>
      </c>
      <c r="T378" s="136">
        <f t="shared" si="240"/>
        <v>0</v>
      </c>
      <c r="U378" s="136">
        <f t="shared" si="241"/>
        <v>0</v>
      </c>
      <c r="V378" s="136">
        <f t="shared" si="242"/>
        <v>0</v>
      </c>
      <c r="W378" s="136">
        <f t="shared" si="243"/>
        <v>0</v>
      </c>
      <c r="X378" s="136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7">
        <v>39300</v>
      </c>
      <c r="E379" s="138" t="s">
        <v>198</v>
      </c>
      <c r="G379" s="43">
        <v>6.4</v>
      </c>
      <c r="H379" s="136" t="str">
        <f t="shared" si="229"/>
        <v>P, S, T &amp; D Plant - Demand</v>
      </c>
      <c r="I379" s="42">
        <f>'Plt. Class.'!K$108</f>
        <v>0</v>
      </c>
      <c r="J379" s="136">
        <f t="shared" si="230"/>
        <v>0</v>
      </c>
      <c r="K379" s="136">
        <f t="shared" si="231"/>
        <v>0</v>
      </c>
      <c r="L379" s="136">
        <f t="shared" si="232"/>
        <v>0</v>
      </c>
      <c r="M379" s="136">
        <f t="shared" si="233"/>
        <v>0</v>
      </c>
      <c r="N379" s="136">
        <f t="shared" si="234"/>
        <v>0</v>
      </c>
      <c r="O379" s="136">
        <f t="shared" si="235"/>
        <v>0</v>
      </c>
      <c r="P379" s="136">
        <f t="shared" si="236"/>
        <v>0</v>
      </c>
      <c r="Q379" s="136">
        <f t="shared" si="237"/>
        <v>0</v>
      </c>
      <c r="R379" s="136">
        <f t="shared" si="238"/>
        <v>0</v>
      </c>
      <c r="S379" s="136">
        <f t="shared" si="239"/>
        <v>0</v>
      </c>
      <c r="T379" s="136">
        <f t="shared" si="240"/>
        <v>0</v>
      </c>
      <c r="U379" s="136">
        <f t="shared" si="241"/>
        <v>0</v>
      </c>
      <c r="V379" s="136">
        <f t="shared" si="242"/>
        <v>0</v>
      </c>
      <c r="W379" s="136">
        <f t="shared" si="243"/>
        <v>0</v>
      </c>
      <c r="X379" s="136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7">
        <v>39400</v>
      </c>
      <c r="E380" s="138" t="s">
        <v>314</v>
      </c>
      <c r="G380" s="43">
        <v>6.4</v>
      </c>
      <c r="H380" s="136" t="str">
        <f t="shared" si="229"/>
        <v>P, S, T &amp; D Plant - Demand</v>
      </c>
      <c r="I380" s="42">
        <f>'Plt. Class.'!K$109</f>
        <v>845060.18889787572</v>
      </c>
      <c r="J380" s="136">
        <f t="shared" si="230"/>
        <v>456374.19707388553</v>
      </c>
      <c r="K380" s="136">
        <f t="shared" si="231"/>
        <v>254655.22479363476</v>
      </c>
      <c r="L380" s="136">
        <f t="shared" si="232"/>
        <v>0</v>
      </c>
      <c r="M380" s="136">
        <f t="shared" si="233"/>
        <v>134030.7670303554</v>
      </c>
      <c r="N380" s="136">
        <f t="shared" si="234"/>
        <v>0</v>
      </c>
      <c r="O380" s="136">
        <f t="shared" si="235"/>
        <v>0</v>
      </c>
      <c r="P380" s="136">
        <f t="shared" si="236"/>
        <v>0</v>
      </c>
      <c r="Q380" s="136">
        <f t="shared" si="237"/>
        <v>0</v>
      </c>
      <c r="R380" s="136">
        <f t="shared" si="238"/>
        <v>0</v>
      </c>
      <c r="S380" s="136">
        <f t="shared" si="239"/>
        <v>0</v>
      </c>
      <c r="T380" s="136">
        <f t="shared" si="240"/>
        <v>0</v>
      </c>
      <c r="U380" s="136">
        <f t="shared" si="241"/>
        <v>0</v>
      </c>
      <c r="V380" s="136">
        <f t="shared" si="242"/>
        <v>0</v>
      </c>
      <c r="W380" s="136">
        <f t="shared" si="243"/>
        <v>0</v>
      </c>
      <c r="X380" s="136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7">
        <v>39600</v>
      </c>
      <c r="E381" s="138" t="s">
        <v>315</v>
      </c>
      <c r="G381" s="43">
        <v>6.4</v>
      </c>
      <c r="H381" s="136" t="str">
        <f t="shared" si="229"/>
        <v>P, S, T &amp; D Plant - Demand</v>
      </c>
      <c r="I381" s="42">
        <f>'Plt. Class.'!K$110</f>
        <v>0</v>
      </c>
      <c r="J381" s="136">
        <f t="shared" si="230"/>
        <v>0</v>
      </c>
      <c r="K381" s="136">
        <f t="shared" si="231"/>
        <v>0</v>
      </c>
      <c r="L381" s="136">
        <f t="shared" si="232"/>
        <v>0</v>
      </c>
      <c r="M381" s="136">
        <f t="shared" si="233"/>
        <v>0</v>
      </c>
      <c r="N381" s="136">
        <f t="shared" si="234"/>
        <v>0</v>
      </c>
      <c r="O381" s="136">
        <f t="shared" si="235"/>
        <v>0</v>
      </c>
      <c r="P381" s="136">
        <f t="shared" si="236"/>
        <v>0</v>
      </c>
      <c r="Q381" s="136">
        <f t="shared" si="237"/>
        <v>0</v>
      </c>
      <c r="R381" s="136">
        <f t="shared" si="238"/>
        <v>0</v>
      </c>
      <c r="S381" s="136">
        <f t="shared" si="239"/>
        <v>0</v>
      </c>
      <c r="T381" s="136">
        <f t="shared" si="240"/>
        <v>0</v>
      </c>
      <c r="U381" s="136">
        <f t="shared" si="241"/>
        <v>0</v>
      </c>
      <c r="V381" s="136">
        <f t="shared" si="242"/>
        <v>0</v>
      </c>
      <c r="W381" s="136">
        <f t="shared" si="243"/>
        <v>0</v>
      </c>
      <c r="X381" s="136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7">
        <v>39603</v>
      </c>
      <c r="E382" s="138" t="s">
        <v>316</v>
      </c>
      <c r="G382" s="43">
        <v>6.4</v>
      </c>
      <c r="H382" s="136" t="str">
        <f t="shared" si="229"/>
        <v>P, S, T &amp; D Plant - Demand</v>
      </c>
      <c r="I382" s="42">
        <f>'Plt. Class.'!K$111</f>
        <v>15060.211682345855</v>
      </c>
      <c r="J382" s="136">
        <f t="shared" si="230"/>
        <v>8133.2573757346208</v>
      </c>
      <c r="K382" s="136">
        <f t="shared" si="231"/>
        <v>4538.3295081138667</v>
      </c>
      <c r="L382" s="136">
        <f t="shared" si="232"/>
        <v>0</v>
      </c>
      <c r="M382" s="136">
        <f t="shared" si="233"/>
        <v>2388.6247984973656</v>
      </c>
      <c r="N382" s="136">
        <f t="shared" si="234"/>
        <v>0</v>
      </c>
      <c r="O382" s="136">
        <f t="shared" si="235"/>
        <v>0</v>
      </c>
      <c r="P382" s="136">
        <f t="shared" si="236"/>
        <v>0</v>
      </c>
      <c r="Q382" s="136">
        <f t="shared" si="237"/>
        <v>0</v>
      </c>
      <c r="R382" s="136">
        <f t="shared" si="238"/>
        <v>0</v>
      </c>
      <c r="S382" s="136">
        <f t="shared" si="239"/>
        <v>0</v>
      </c>
      <c r="T382" s="136">
        <f t="shared" si="240"/>
        <v>0</v>
      </c>
      <c r="U382" s="136">
        <f t="shared" si="241"/>
        <v>0</v>
      </c>
      <c r="V382" s="136">
        <f t="shared" si="242"/>
        <v>0</v>
      </c>
      <c r="W382" s="136">
        <f t="shared" si="243"/>
        <v>0</v>
      </c>
      <c r="X382" s="136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7">
        <v>39604</v>
      </c>
      <c r="E383" s="138" t="s">
        <v>317</v>
      </c>
      <c r="G383" s="43">
        <v>6.4</v>
      </c>
      <c r="H383" s="136" t="str">
        <f t="shared" si="229"/>
        <v>P, S, T &amp; D Plant - Demand</v>
      </c>
      <c r="I383" s="42">
        <f>'Plt. Class.'!K$112</f>
        <v>19977.343276055941</v>
      </c>
      <c r="J383" s="136">
        <f t="shared" si="230"/>
        <v>10788.751046443165</v>
      </c>
      <c r="K383" s="136">
        <f t="shared" si="231"/>
        <v>6020.0857993068112</v>
      </c>
      <c r="L383" s="136">
        <f t="shared" si="232"/>
        <v>0</v>
      </c>
      <c r="M383" s="136">
        <f t="shared" si="233"/>
        <v>3168.5064303059626</v>
      </c>
      <c r="N383" s="136">
        <f t="shared" si="234"/>
        <v>0</v>
      </c>
      <c r="O383" s="136">
        <f t="shared" si="235"/>
        <v>0</v>
      </c>
      <c r="P383" s="136">
        <f t="shared" si="236"/>
        <v>0</v>
      </c>
      <c r="Q383" s="136">
        <f t="shared" si="237"/>
        <v>0</v>
      </c>
      <c r="R383" s="136">
        <f t="shared" si="238"/>
        <v>0</v>
      </c>
      <c r="S383" s="136">
        <f t="shared" si="239"/>
        <v>0</v>
      </c>
      <c r="T383" s="136">
        <f t="shared" si="240"/>
        <v>0</v>
      </c>
      <c r="U383" s="136">
        <f t="shared" si="241"/>
        <v>0</v>
      </c>
      <c r="V383" s="136">
        <f t="shared" si="242"/>
        <v>0</v>
      </c>
      <c r="W383" s="136">
        <f t="shared" si="243"/>
        <v>0</v>
      </c>
      <c r="X383" s="136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7">
        <v>39605</v>
      </c>
      <c r="E384" s="141" t="s">
        <v>318</v>
      </c>
      <c r="G384" s="43">
        <v>6.4</v>
      </c>
      <c r="H384" s="136" t="str">
        <f t="shared" si="229"/>
        <v>P, S, T &amp; D Plant - Demand</v>
      </c>
      <c r="I384" s="42">
        <f>'Plt. Class.'!K$113</f>
        <v>10581.58499725484</v>
      </c>
      <c r="J384" s="136">
        <f t="shared" si="230"/>
        <v>5714.5779914084296</v>
      </c>
      <c r="K384" s="136">
        <f t="shared" si="231"/>
        <v>3188.7147703209689</v>
      </c>
      <c r="L384" s="136">
        <f t="shared" si="232"/>
        <v>0</v>
      </c>
      <c r="M384" s="136">
        <f t="shared" si="233"/>
        <v>1678.2922355254411</v>
      </c>
      <c r="N384" s="136">
        <f t="shared" si="234"/>
        <v>0</v>
      </c>
      <c r="O384" s="136">
        <f t="shared" si="235"/>
        <v>0</v>
      </c>
      <c r="P384" s="136">
        <f t="shared" si="236"/>
        <v>0</v>
      </c>
      <c r="Q384" s="136">
        <f t="shared" si="237"/>
        <v>0</v>
      </c>
      <c r="R384" s="136">
        <f t="shared" si="238"/>
        <v>0</v>
      </c>
      <c r="S384" s="136">
        <f t="shared" si="239"/>
        <v>0</v>
      </c>
      <c r="T384" s="136">
        <f t="shared" si="240"/>
        <v>0</v>
      </c>
      <c r="U384" s="136">
        <f t="shared" si="241"/>
        <v>0</v>
      </c>
      <c r="V384" s="136">
        <f t="shared" si="242"/>
        <v>0</v>
      </c>
      <c r="W384" s="136">
        <f t="shared" si="243"/>
        <v>0</v>
      </c>
      <c r="X384" s="136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7">
        <v>39700</v>
      </c>
      <c r="E385" s="138" t="s">
        <v>319</v>
      </c>
      <c r="G385" s="43">
        <v>6.4</v>
      </c>
      <c r="H385" s="136" t="str">
        <f t="shared" si="229"/>
        <v>P, S, T &amp; D Plant - Demand</v>
      </c>
      <c r="I385" s="42">
        <f>'Plt. Class.'!K$114</f>
        <v>128305.84133640329</v>
      </c>
      <c r="J385" s="136">
        <f t="shared" si="230"/>
        <v>69291.484901398828</v>
      </c>
      <c r="K385" s="136">
        <f t="shared" si="231"/>
        <v>38664.40911205532</v>
      </c>
      <c r="L385" s="136">
        <f t="shared" si="232"/>
        <v>0</v>
      </c>
      <c r="M385" s="136">
        <f t="shared" si="233"/>
        <v>20349.94732294913</v>
      </c>
      <c r="N385" s="136">
        <f t="shared" si="234"/>
        <v>0</v>
      </c>
      <c r="O385" s="136">
        <f t="shared" si="235"/>
        <v>0</v>
      </c>
      <c r="P385" s="136">
        <f t="shared" si="236"/>
        <v>0</v>
      </c>
      <c r="Q385" s="136">
        <f t="shared" si="237"/>
        <v>0</v>
      </c>
      <c r="R385" s="136">
        <f t="shared" si="238"/>
        <v>0</v>
      </c>
      <c r="S385" s="136">
        <f t="shared" si="239"/>
        <v>0</v>
      </c>
      <c r="T385" s="136">
        <f t="shared" si="240"/>
        <v>0</v>
      </c>
      <c r="U385" s="136">
        <f t="shared" si="241"/>
        <v>0</v>
      </c>
      <c r="V385" s="136">
        <f t="shared" si="242"/>
        <v>0</v>
      </c>
      <c r="W385" s="136">
        <f t="shared" si="243"/>
        <v>0</v>
      </c>
      <c r="X385" s="136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7">
        <v>39701</v>
      </c>
      <c r="E386" s="138" t="s">
        <v>320</v>
      </c>
      <c r="G386" s="43">
        <v>6.4</v>
      </c>
      <c r="H386" s="136" t="str">
        <f t="shared" si="229"/>
        <v>P, S, T &amp; D Plant - Demand</v>
      </c>
      <c r="I386" s="42">
        <f>'Plt. Class.'!K$115</f>
        <v>0</v>
      </c>
      <c r="J386" s="136">
        <f t="shared" si="230"/>
        <v>0</v>
      </c>
      <c r="K386" s="136">
        <f t="shared" si="231"/>
        <v>0</v>
      </c>
      <c r="L386" s="136">
        <f t="shared" si="232"/>
        <v>0</v>
      </c>
      <c r="M386" s="136">
        <f t="shared" si="233"/>
        <v>0</v>
      </c>
      <c r="N386" s="136">
        <f t="shared" si="234"/>
        <v>0</v>
      </c>
      <c r="O386" s="136">
        <f t="shared" si="235"/>
        <v>0</v>
      </c>
      <c r="P386" s="136">
        <f t="shared" si="236"/>
        <v>0</v>
      </c>
      <c r="Q386" s="136">
        <f t="shared" si="237"/>
        <v>0</v>
      </c>
      <c r="R386" s="136">
        <f t="shared" si="238"/>
        <v>0</v>
      </c>
      <c r="S386" s="136">
        <f t="shared" si="239"/>
        <v>0</v>
      </c>
      <c r="T386" s="136">
        <f t="shared" si="240"/>
        <v>0</v>
      </c>
      <c r="U386" s="136">
        <f t="shared" si="241"/>
        <v>0</v>
      </c>
      <c r="V386" s="136">
        <f t="shared" si="242"/>
        <v>0</v>
      </c>
      <c r="W386" s="136">
        <f t="shared" si="243"/>
        <v>0</v>
      </c>
      <c r="X386" s="136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7">
        <v>39702</v>
      </c>
      <c r="E387" s="138" t="s">
        <v>321</v>
      </c>
      <c r="G387" s="43">
        <v>6.4</v>
      </c>
      <c r="H387" s="136" t="str">
        <f t="shared" si="229"/>
        <v>P, S, T &amp; D Plant - Demand</v>
      </c>
      <c r="I387" s="42">
        <f>'Plt. Class.'!K$116</f>
        <v>0</v>
      </c>
      <c r="J387" s="136">
        <f t="shared" si="230"/>
        <v>0</v>
      </c>
      <c r="K387" s="136">
        <f t="shared" si="231"/>
        <v>0</v>
      </c>
      <c r="L387" s="136">
        <f t="shared" si="232"/>
        <v>0</v>
      </c>
      <c r="M387" s="136">
        <f t="shared" si="233"/>
        <v>0</v>
      </c>
      <c r="N387" s="136">
        <f t="shared" si="234"/>
        <v>0</v>
      </c>
      <c r="O387" s="136">
        <f t="shared" si="235"/>
        <v>0</v>
      </c>
      <c r="P387" s="136">
        <f t="shared" si="236"/>
        <v>0</v>
      </c>
      <c r="Q387" s="136">
        <f t="shared" si="237"/>
        <v>0</v>
      </c>
      <c r="R387" s="136">
        <f t="shared" si="238"/>
        <v>0</v>
      </c>
      <c r="S387" s="136">
        <f t="shared" si="239"/>
        <v>0</v>
      </c>
      <c r="T387" s="136">
        <f t="shared" si="240"/>
        <v>0</v>
      </c>
      <c r="U387" s="136">
        <f t="shared" si="241"/>
        <v>0</v>
      </c>
      <c r="V387" s="136">
        <f t="shared" si="242"/>
        <v>0</v>
      </c>
      <c r="W387" s="136">
        <f t="shared" si="243"/>
        <v>0</v>
      </c>
      <c r="X387" s="136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7">
        <v>39705</v>
      </c>
      <c r="E388" s="138" t="s">
        <v>322</v>
      </c>
      <c r="G388" s="43">
        <v>6.4</v>
      </c>
      <c r="H388" s="136" t="str">
        <f t="shared" si="229"/>
        <v>P, S, T &amp; D Plant - Demand</v>
      </c>
      <c r="I388" s="42">
        <f>'Plt. Class.'!K$117</f>
        <v>0</v>
      </c>
      <c r="J388" s="136">
        <f t="shared" si="230"/>
        <v>0</v>
      </c>
      <c r="K388" s="136">
        <f t="shared" si="231"/>
        <v>0</v>
      </c>
      <c r="L388" s="136">
        <f t="shared" si="232"/>
        <v>0</v>
      </c>
      <c r="M388" s="136">
        <f t="shared" si="233"/>
        <v>0</v>
      </c>
      <c r="N388" s="136">
        <f t="shared" si="234"/>
        <v>0</v>
      </c>
      <c r="O388" s="136">
        <f t="shared" si="235"/>
        <v>0</v>
      </c>
      <c r="P388" s="136">
        <f t="shared" si="236"/>
        <v>0</v>
      </c>
      <c r="Q388" s="136">
        <f t="shared" si="237"/>
        <v>0</v>
      </c>
      <c r="R388" s="136">
        <f t="shared" si="238"/>
        <v>0</v>
      </c>
      <c r="S388" s="136">
        <f t="shared" si="239"/>
        <v>0</v>
      </c>
      <c r="T388" s="136">
        <f t="shared" si="240"/>
        <v>0</v>
      </c>
      <c r="U388" s="136">
        <f t="shared" si="241"/>
        <v>0</v>
      </c>
      <c r="V388" s="136">
        <f t="shared" si="242"/>
        <v>0</v>
      </c>
      <c r="W388" s="136">
        <f t="shared" si="243"/>
        <v>0</v>
      </c>
      <c r="X388" s="136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7">
        <v>39800</v>
      </c>
      <c r="E389" s="138" t="s">
        <v>323</v>
      </c>
      <c r="G389" s="43">
        <v>6.4</v>
      </c>
      <c r="H389" s="136" t="str">
        <f t="shared" si="229"/>
        <v>P, S, T &amp; D Plant - Demand</v>
      </c>
      <c r="I389" s="42">
        <f>'Plt. Class.'!K$118</f>
        <v>1365411.6695472538</v>
      </c>
      <c r="J389" s="136">
        <f t="shared" si="230"/>
        <v>737389.67064303008</v>
      </c>
      <c r="K389" s="136">
        <f t="shared" si="231"/>
        <v>411460.8878899964</v>
      </c>
      <c r="L389" s="136">
        <f t="shared" si="232"/>
        <v>0</v>
      </c>
      <c r="M389" s="136">
        <f t="shared" si="233"/>
        <v>216561.11101422709</v>
      </c>
      <c r="N389" s="136">
        <f t="shared" si="234"/>
        <v>0</v>
      </c>
      <c r="O389" s="136">
        <f t="shared" si="235"/>
        <v>0</v>
      </c>
      <c r="P389" s="136">
        <f t="shared" si="236"/>
        <v>0</v>
      </c>
      <c r="Q389" s="136">
        <f t="shared" si="237"/>
        <v>0</v>
      </c>
      <c r="R389" s="136">
        <f t="shared" si="238"/>
        <v>0</v>
      </c>
      <c r="S389" s="136">
        <f t="shared" si="239"/>
        <v>0</v>
      </c>
      <c r="T389" s="136">
        <f t="shared" si="240"/>
        <v>0</v>
      </c>
      <c r="U389" s="136">
        <f t="shared" si="241"/>
        <v>0</v>
      </c>
      <c r="V389" s="136">
        <f t="shared" si="242"/>
        <v>0</v>
      </c>
      <c r="W389" s="136">
        <f t="shared" si="243"/>
        <v>0</v>
      </c>
      <c r="X389" s="136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7">
        <v>39900</v>
      </c>
      <c r="E390" s="138" t="s">
        <v>324</v>
      </c>
      <c r="G390" s="43">
        <v>6.4</v>
      </c>
      <c r="H390" s="136" t="str">
        <f t="shared" si="229"/>
        <v>P, S, T &amp; D Plant - Demand</v>
      </c>
      <c r="I390" s="42">
        <f>'Plt. Class.'!K$119</f>
        <v>0</v>
      </c>
      <c r="J390" s="136">
        <f t="shared" si="230"/>
        <v>0</v>
      </c>
      <c r="K390" s="136">
        <f t="shared" si="231"/>
        <v>0</v>
      </c>
      <c r="L390" s="136">
        <f t="shared" si="232"/>
        <v>0</v>
      </c>
      <c r="M390" s="136">
        <f t="shared" si="233"/>
        <v>0</v>
      </c>
      <c r="N390" s="136">
        <f t="shared" si="234"/>
        <v>0</v>
      </c>
      <c r="O390" s="136">
        <f t="shared" si="235"/>
        <v>0</v>
      </c>
      <c r="P390" s="136">
        <f t="shared" si="236"/>
        <v>0</v>
      </c>
      <c r="Q390" s="136">
        <f t="shared" si="237"/>
        <v>0</v>
      </c>
      <c r="R390" s="136">
        <f t="shared" si="238"/>
        <v>0</v>
      </c>
      <c r="S390" s="136">
        <f t="shared" si="239"/>
        <v>0</v>
      </c>
      <c r="T390" s="136">
        <f t="shared" si="240"/>
        <v>0</v>
      </c>
      <c r="U390" s="136">
        <f t="shared" si="241"/>
        <v>0</v>
      </c>
      <c r="V390" s="136">
        <f t="shared" si="242"/>
        <v>0</v>
      </c>
      <c r="W390" s="136">
        <f t="shared" si="243"/>
        <v>0</v>
      </c>
      <c r="X390" s="136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7">
        <v>39901</v>
      </c>
      <c r="E391" s="138" t="s">
        <v>325</v>
      </c>
      <c r="G391" s="43">
        <v>6.4</v>
      </c>
      <c r="H391" s="136" t="str">
        <f t="shared" si="229"/>
        <v>P, S, T &amp; D Plant - Demand</v>
      </c>
      <c r="I391" s="42">
        <f>'Plt. Class.'!K$120</f>
        <v>0</v>
      </c>
      <c r="J391" s="136">
        <f t="shared" si="230"/>
        <v>0</v>
      </c>
      <c r="K391" s="136">
        <f t="shared" si="231"/>
        <v>0</v>
      </c>
      <c r="L391" s="136">
        <f t="shared" si="232"/>
        <v>0</v>
      </c>
      <c r="M391" s="136">
        <f t="shared" si="233"/>
        <v>0</v>
      </c>
      <c r="N391" s="136">
        <f t="shared" si="234"/>
        <v>0</v>
      </c>
      <c r="O391" s="136">
        <f t="shared" si="235"/>
        <v>0</v>
      </c>
      <c r="P391" s="136">
        <f t="shared" si="236"/>
        <v>0</v>
      </c>
      <c r="Q391" s="136">
        <f t="shared" si="237"/>
        <v>0</v>
      </c>
      <c r="R391" s="136">
        <f t="shared" si="238"/>
        <v>0</v>
      </c>
      <c r="S391" s="136">
        <f t="shared" si="239"/>
        <v>0</v>
      </c>
      <c r="T391" s="136">
        <f t="shared" si="240"/>
        <v>0</v>
      </c>
      <c r="U391" s="136">
        <f t="shared" si="241"/>
        <v>0</v>
      </c>
      <c r="V391" s="136">
        <f t="shared" si="242"/>
        <v>0</v>
      </c>
      <c r="W391" s="136">
        <f t="shared" si="243"/>
        <v>0</v>
      </c>
      <c r="X391" s="136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7">
        <v>39902</v>
      </c>
      <c r="E392" s="138" t="s">
        <v>326</v>
      </c>
      <c r="G392" s="43">
        <v>6.4</v>
      </c>
      <c r="H392" s="136" t="str">
        <f t="shared" si="229"/>
        <v>P, S, T &amp; D Plant - Demand</v>
      </c>
      <c r="I392" s="42">
        <f>'Plt. Class.'!K$121</f>
        <v>0</v>
      </c>
      <c r="J392" s="136">
        <f t="shared" si="230"/>
        <v>0</v>
      </c>
      <c r="K392" s="136">
        <f t="shared" si="231"/>
        <v>0</v>
      </c>
      <c r="L392" s="136">
        <f t="shared" si="232"/>
        <v>0</v>
      </c>
      <c r="M392" s="136">
        <f t="shared" si="233"/>
        <v>0</v>
      </c>
      <c r="N392" s="136">
        <f t="shared" si="234"/>
        <v>0</v>
      </c>
      <c r="O392" s="136">
        <f t="shared" si="235"/>
        <v>0</v>
      </c>
      <c r="P392" s="136">
        <f t="shared" si="236"/>
        <v>0</v>
      </c>
      <c r="Q392" s="136">
        <f t="shared" si="237"/>
        <v>0</v>
      </c>
      <c r="R392" s="136">
        <f t="shared" si="238"/>
        <v>0</v>
      </c>
      <c r="S392" s="136">
        <f t="shared" si="239"/>
        <v>0</v>
      </c>
      <c r="T392" s="136">
        <f t="shared" si="240"/>
        <v>0</v>
      </c>
      <c r="U392" s="136">
        <f t="shared" si="241"/>
        <v>0</v>
      </c>
      <c r="V392" s="136">
        <f t="shared" si="242"/>
        <v>0</v>
      </c>
      <c r="W392" s="136">
        <f t="shared" si="243"/>
        <v>0</v>
      </c>
      <c r="X392" s="136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7">
        <v>39903</v>
      </c>
      <c r="E393" s="138" t="s">
        <v>327</v>
      </c>
      <c r="G393" s="43">
        <v>6.4</v>
      </c>
      <c r="H393" s="136" t="str">
        <f t="shared" si="229"/>
        <v>P, S, T &amp; D Plant - Demand</v>
      </c>
      <c r="I393" s="42">
        <f>'Plt. Class.'!K$122</f>
        <v>30153.276016234351</v>
      </c>
      <c r="J393" s="136">
        <f t="shared" si="230"/>
        <v>16284.256804244294</v>
      </c>
      <c r="K393" s="136">
        <f t="shared" si="231"/>
        <v>9086.5590203618412</v>
      </c>
      <c r="L393" s="136">
        <f t="shared" si="232"/>
        <v>0</v>
      </c>
      <c r="M393" s="136">
        <f t="shared" si="233"/>
        <v>4782.4601916282136</v>
      </c>
      <c r="N393" s="136">
        <f t="shared" si="234"/>
        <v>0</v>
      </c>
      <c r="O393" s="136">
        <f t="shared" si="235"/>
        <v>0</v>
      </c>
      <c r="P393" s="136">
        <f t="shared" si="236"/>
        <v>0</v>
      </c>
      <c r="Q393" s="136">
        <f t="shared" si="237"/>
        <v>0</v>
      </c>
      <c r="R393" s="136">
        <f t="shared" si="238"/>
        <v>0</v>
      </c>
      <c r="S393" s="136">
        <f t="shared" si="239"/>
        <v>0</v>
      </c>
      <c r="T393" s="136">
        <f t="shared" si="240"/>
        <v>0</v>
      </c>
      <c r="U393" s="136">
        <f t="shared" si="241"/>
        <v>0</v>
      </c>
      <c r="V393" s="136">
        <f t="shared" si="242"/>
        <v>0</v>
      </c>
      <c r="W393" s="136">
        <f t="shared" si="243"/>
        <v>0</v>
      </c>
      <c r="X393" s="136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7">
        <v>39904</v>
      </c>
      <c r="E394" s="138" t="s">
        <v>328</v>
      </c>
      <c r="G394" s="43">
        <v>6.4</v>
      </c>
      <c r="H394" s="136" t="str">
        <f t="shared" si="229"/>
        <v>P, S, T &amp; D Plant - Demand</v>
      </c>
      <c r="I394" s="42">
        <f>'Plt. Class.'!K$123</f>
        <v>0</v>
      </c>
      <c r="J394" s="136">
        <f t="shared" si="230"/>
        <v>0</v>
      </c>
      <c r="K394" s="136">
        <f t="shared" si="231"/>
        <v>0</v>
      </c>
      <c r="L394" s="136">
        <f t="shared" si="232"/>
        <v>0</v>
      </c>
      <c r="M394" s="136">
        <f t="shared" si="233"/>
        <v>0</v>
      </c>
      <c r="N394" s="136">
        <f t="shared" si="234"/>
        <v>0</v>
      </c>
      <c r="O394" s="136">
        <f t="shared" si="235"/>
        <v>0</v>
      </c>
      <c r="P394" s="136">
        <f t="shared" si="236"/>
        <v>0</v>
      </c>
      <c r="Q394" s="136">
        <f t="shared" si="237"/>
        <v>0</v>
      </c>
      <c r="R394" s="136">
        <f t="shared" si="238"/>
        <v>0</v>
      </c>
      <c r="S394" s="136">
        <f t="shared" si="239"/>
        <v>0</v>
      </c>
      <c r="T394" s="136">
        <f t="shared" si="240"/>
        <v>0</v>
      </c>
      <c r="U394" s="136">
        <f t="shared" si="241"/>
        <v>0</v>
      </c>
      <c r="V394" s="136">
        <f t="shared" si="242"/>
        <v>0</v>
      </c>
      <c r="W394" s="136">
        <f t="shared" si="243"/>
        <v>0</v>
      </c>
      <c r="X394" s="136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7">
        <v>39905</v>
      </c>
      <c r="E395" s="138" t="s">
        <v>329</v>
      </c>
      <c r="G395" s="43">
        <v>6.4</v>
      </c>
      <c r="H395" s="136" t="str">
        <f t="shared" si="229"/>
        <v>P, S, T &amp; D Plant - Demand</v>
      </c>
      <c r="I395" s="42">
        <f>'Plt. Class.'!K$124</f>
        <v>0</v>
      </c>
      <c r="J395" s="136">
        <f t="shared" si="230"/>
        <v>0</v>
      </c>
      <c r="K395" s="136">
        <f t="shared" si="231"/>
        <v>0</v>
      </c>
      <c r="L395" s="136">
        <f t="shared" si="232"/>
        <v>0</v>
      </c>
      <c r="M395" s="136">
        <f t="shared" si="233"/>
        <v>0</v>
      </c>
      <c r="N395" s="136">
        <f t="shared" si="234"/>
        <v>0</v>
      </c>
      <c r="O395" s="136">
        <f t="shared" si="235"/>
        <v>0</v>
      </c>
      <c r="P395" s="136">
        <f t="shared" si="236"/>
        <v>0</v>
      </c>
      <c r="Q395" s="136">
        <f t="shared" si="237"/>
        <v>0</v>
      </c>
      <c r="R395" s="136">
        <f t="shared" si="238"/>
        <v>0</v>
      </c>
      <c r="S395" s="136">
        <f t="shared" si="239"/>
        <v>0</v>
      </c>
      <c r="T395" s="136">
        <f t="shared" si="240"/>
        <v>0</v>
      </c>
      <c r="U395" s="136">
        <f t="shared" si="241"/>
        <v>0</v>
      </c>
      <c r="V395" s="136">
        <f t="shared" si="242"/>
        <v>0</v>
      </c>
      <c r="W395" s="136">
        <f t="shared" si="243"/>
        <v>0</v>
      </c>
      <c r="X395" s="136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7">
        <v>39906</v>
      </c>
      <c r="E396" s="138" t="s">
        <v>330</v>
      </c>
      <c r="G396" s="43">
        <v>6.4</v>
      </c>
      <c r="H396" s="136" t="str">
        <f t="shared" si="229"/>
        <v>P, S, T &amp; D Plant - Demand</v>
      </c>
      <c r="I396" s="42">
        <f>'Plt. Class.'!K$125</f>
        <v>524276.8373584334</v>
      </c>
      <c r="J396" s="136">
        <f t="shared" si="230"/>
        <v>283135.35986820236</v>
      </c>
      <c r="K396" s="136">
        <f t="shared" si="231"/>
        <v>157988.55232516723</v>
      </c>
      <c r="L396" s="136">
        <f t="shared" si="232"/>
        <v>0</v>
      </c>
      <c r="M396" s="136">
        <f t="shared" si="233"/>
        <v>83152.925165063774</v>
      </c>
      <c r="N396" s="136">
        <f t="shared" si="234"/>
        <v>0</v>
      </c>
      <c r="O396" s="136">
        <f t="shared" si="235"/>
        <v>0</v>
      </c>
      <c r="P396" s="136">
        <f t="shared" si="236"/>
        <v>0</v>
      </c>
      <c r="Q396" s="136">
        <f t="shared" si="237"/>
        <v>0</v>
      </c>
      <c r="R396" s="136">
        <f t="shared" si="238"/>
        <v>0</v>
      </c>
      <c r="S396" s="136">
        <f t="shared" si="239"/>
        <v>0</v>
      </c>
      <c r="T396" s="136">
        <f t="shared" si="240"/>
        <v>0</v>
      </c>
      <c r="U396" s="136">
        <f t="shared" si="241"/>
        <v>0</v>
      </c>
      <c r="V396" s="136">
        <f t="shared" si="242"/>
        <v>0</v>
      </c>
      <c r="W396" s="136">
        <f t="shared" si="243"/>
        <v>0</v>
      </c>
      <c r="X396" s="136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7">
        <v>39907</v>
      </c>
      <c r="E397" s="138" t="s">
        <v>331</v>
      </c>
      <c r="G397" s="43">
        <v>6.4</v>
      </c>
      <c r="H397" s="136" t="str">
        <f t="shared" si="229"/>
        <v>P, S, T &amp; D Plant - Demand</v>
      </c>
      <c r="I397" s="42">
        <f>'Plt. Class.'!K$126</f>
        <v>4378.2580880125306</v>
      </c>
      <c r="J397" s="136">
        <f t="shared" si="230"/>
        <v>2364.4753897410665</v>
      </c>
      <c r="K397" s="136">
        <f t="shared" si="231"/>
        <v>1319.3690961367961</v>
      </c>
      <c r="L397" s="136">
        <f t="shared" si="232"/>
        <v>0</v>
      </c>
      <c r="M397" s="136">
        <f t="shared" si="233"/>
        <v>694.41360213466783</v>
      </c>
      <c r="N397" s="136">
        <f t="shared" si="234"/>
        <v>0</v>
      </c>
      <c r="O397" s="136">
        <f t="shared" si="235"/>
        <v>0</v>
      </c>
      <c r="P397" s="136">
        <f t="shared" si="236"/>
        <v>0</v>
      </c>
      <c r="Q397" s="136">
        <f t="shared" si="237"/>
        <v>0</v>
      </c>
      <c r="R397" s="136">
        <f t="shared" si="238"/>
        <v>0</v>
      </c>
      <c r="S397" s="136">
        <f t="shared" si="239"/>
        <v>0</v>
      </c>
      <c r="T397" s="136">
        <f t="shared" si="240"/>
        <v>0</v>
      </c>
      <c r="U397" s="136">
        <f t="shared" si="241"/>
        <v>0</v>
      </c>
      <c r="V397" s="136">
        <f t="shared" si="242"/>
        <v>0</v>
      </c>
      <c r="W397" s="136">
        <f t="shared" si="243"/>
        <v>0</v>
      </c>
      <c r="X397" s="136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7">
        <v>39908</v>
      </c>
      <c r="E398" s="138" t="s">
        <v>332</v>
      </c>
      <c r="G398" s="43">
        <v>6.4</v>
      </c>
      <c r="H398" s="136" t="str">
        <f t="shared" si="229"/>
        <v>P, S, T &amp; D Plant - Demand</v>
      </c>
      <c r="I398" s="42">
        <f>'Plt. Class.'!K$127</f>
        <v>39324.378130014738</v>
      </c>
      <c r="J398" s="136">
        <f t="shared" si="230"/>
        <v>21237.104445686015</v>
      </c>
      <c r="K398" s="136">
        <f t="shared" si="231"/>
        <v>11850.230887848622</v>
      </c>
      <c r="L398" s="136">
        <f t="shared" si="232"/>
        <v>0</v>
      </c>
      <c r="M398" s="136">
        <f t="shared" si="233"/>
        <v>6237.0427964801002</v>
      </c>
      <c r="N398" s="136">
        <f t="shared" si="234"/>
        <v>0</v>
      </c>
      <c r="O398" s="136">
        <f t="shared" si="235"/>
        <v>0</v>
      </c>
      <c r="P398" s="136">
        <f t="shared" si="236"/>
        <v>0</v>
      </c>
      <c r="Q398" s="136">
        <f t="shared" si="237"/>
        <v>0</v>
      </c>
      <c r="R398" s="136">
        <f t="shared" si="238"/>
        <v>0</v>
      </c>
      <c r="S398" s="136">
        <f t="shared" si="239"/>
        <v>0</v>
      </c>
      <c r="T398" s="136">
        <f t="shared" si="240"/>
        <v>0</v>
      </c>
      <c r="U398" s="136">
        <f t="shared" si="241"/>
        <v>0</v>
      </c>
      <c r="V398" s="136">
        <f t="shared" si="242"/>
        <v>0</v>
      </c>
      <c r="W398" s="136">
        <f t="shared" si="243"/>
        <v>0</v>
      </c>
      <c r="X398" s="136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7">
        <v>39909</v>
      </c>
      <c r="E399" s="138" t="s">
        <v>333</v>
      </c>
      <c r="G399" s="43">
        <v>6.4</v>
      </c>
      <c r="H399" s="136" t="str">
        <f t="shared" si="229"/>
        <v>P, S, T &amp; D Plant - Demand</v>
      </c>
      <c r="I399" s="42">
        <f>'Plt. Class.'!K$128</f>
        <v>0</v>
      </c>
      <c r="J399" s="136">
        <f t="shared" si="230"/>
        <v>0</v>
      </c>
      <c r="K399" s="136">
        <f t="shared" si="231"/>
        <v>0</v>
      </c>
      <c r="L399" s="136">
        <f t="shared" si="232"/>
        <v>0</v>
      </c>
      <c r="M399" s="136">
        <f t="shared" si="233"/>
        <v>0</v>
      </c>
      <c r="N399" s="136">
        <f t="shared" si="234"/>
        <v>0</v>
      </c>
      <c r="O399" s="136">
        <f t="shared" si="235"/>
        <v>0</v>
      </c>
      <c r="P399" s="136">
        <f t="shared" si="236"/>
        <v>0</v>
      </c>
      <c r="Q399" s="136">
        <f t="shared" si="237"/>
        <v>0</v>
      </c>
      <c r="R399" s="136">
        <f t="shared" si="238"/>
        <v>0</v>
      </c>
      <c r="S399" s="136">
        <f t="shared" si="239"/>
        <v>0</v>
      </c>
      <c r="T399" s="136">
        <f t="shared" si="240"/>
        <v>0</v>
      </c>
      <c r="U399" s="136">
        <f t="shared" si="241"/>
        <v>0</v>
      </c>
      <c r="V399" s="136">
        <f t="shared" si="242"/>
        <v>0</v>
      </c>
      <c r="W399" s="136">
        <f t="shared" si="243"/>
        <v>0</v>
      </c>
      <c r="X399" s="136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7">
        <v>39924</v>
      </c>
      <c r="E400" s="138" t="s">
        <v>334</v>
      </c>
      <c r="G400" s="43">
        <v>6.4</v>
      </c>
      <c r="H400" s="136" t="str">
        <f t="shared" si="229"/>
        <v>P, S, T &amp; D Plant - Demand</v>
      </c>
      <c r="I400" s="42">
        <f>'Plt. Class.'!K$129</f>
        <v>0</v>
      </c>
      <c r="J400" s="136">
        <f t="shared" si="230"/>
        <v>0</v>
      </c>
      <c r="K400" s="136">
        <f t="shared" si="231"/>
        <v>0</v>
      </c>
      <c r="L400" s="136">
        <f t="shared" si="232"/>
        <v>0</v>
      </c>
      <c r="M400" s="136">
        <f t="shared" si="233"/>
        <v>0</v>
      </c>
      <c r="N400" s="136">
        <f t="shared" si="234"/>
        <v>0</v>
      </c>
      <c r="O400" s="136">
        <f t="shared" si="235"/>
        <v>0</v>
      </c>
      <c r="P400" s="136">
        <f t="shared" si="236"/>
        <v>0</v>
      </c>
      <c r="Q400" s="136">
        <f t="shared" si="237"/>
        <v>0</v>
      </c>
      <c r="R400" s="136">
        <f t="shared" si="238"/>
        <v>0</v>
      </c>
      <c r="S400" s="136">
        <f t="shared" si="239"/>
        <v>0</v>
      </c>
      <c r="T400" s="136">
        <f t="shared" si="240"/>
        <v>0</v>
      </c>
      <c r="U400" s="136">
        <f t="shared" si="241"/>
        <v>0</v>
      </c>
      <c r="V400" s="136">
        <f t="shared" si="242"/>
        <v>0</v>
      </c>
      <c r="W400" s="136">
        <f t="shared" si="243"/>
        <v>0</v>
      </c>
      <c r="X400" s="136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6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6"/>
      <c r="I402" s="42">
        <f>'Plt. Class.'!K$131</f>
        <v>6401378.1406328715</v>
      </c>
      <c r="J402" s="42">
        <f>SUM(J366:J400)</f>
        <v>3457060.0384189906</v>
      </c>
      <c r="K402" s="42">
        <f t="shared" ref="K402:X402" si="246">SUM(K366:K400)</f>
        <v>1929027.5542597177</v>
      </c>
      <c r="L402" s="42">
        <f t="shared" si="246"/>
        <v>0</v>
      </c>
      <c r="M402" s="42">
        <f t="shared" si="246"/>
        <v>1015290.5479541651</v>
      </c>
      <c r="N402" s="42">
        <f t="shared" si="246"/>
        <v>0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6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362</v>
      </c>
      <c r="E404" s="44"/>
      <c r="G404" s="43"/>
      <c r="H404" s="136"/>
      <c r="I404" s="42">
        <f>'Plt. Class.'!K$133</f>
        <v>168873172.23978156</v>
      </c>
      <c r="J404" s="42">
        <f t="shared" ref="J404:X404" si="247">J402+J362+J336+J323+J301+J289</f>
        <v>91199845.171695843</v>
      </c>
      <c r="K404" s="42">
        <f t="shared" si="247"/>
        <v>50889198.430258572</v>
      </c>
      <c r="L404" s="42">
        <f t="shared" si="247"/>
        <v>0</v>
      </c>
      <c r="M404" s="42">
        <f t="shared" si="247"/>
        <v>26784128.637827195</v>
      </c>
      <c r="N404" s="42">
        <f t="shared" si="247"/>
        <v>0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6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361</v>
      </c>
      <c r="E406" s="44"/>
      <c r="G406" s="43">
        <v>6.4</v>
      </c>
      <c r="H406" s="136" t="str">
        <f>VLOOKUP($G406,alloc,3)</f>
        <v>P, S, T &amp; D Plant - Demand</v>
      </c>
      <c r="I406" s="42">
        <f>'Plt. Class.'!K$135</f>
        <v>4496455.8952386957</v>
      </c>
      <c r="J406" s="136">
        <f>$I406*VLOOKUP($G406,alloc,6)</f>
        <v>2428308.0374949342</v>
      </c>
      <c r="K406" s="136">
        <f>$I406*VLOOKUP($G406,alloc,7)</f>
        <v>1354987.4929856048</v>
      </c>
      <c r="L406" s="136">
        <f>$I406*VLOOKUP($G406,alloc,8)</f>
        <v>0</v>
      </c>
      <c r="M406" s="136">
        <f>$I406*VLOOKUP($G406,alloc,9)</f>
        <v>713160.36475815659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6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360</v>
      </c>
      <c r="E408" s="44"/>
      <c r="G408" s="43"/>
      <c r="H408" s="136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6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335</v>
      </c>
      <c r="E410" s="44"/>
      <c r="G410" s="43"/>
      <c r="H410" s="136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6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7">
        <v>30100</v>
      </c>
      <c r="D412" s="44"/>
      <c r="E412" s="138" t="s">
        <v>336</v>
      </c>
      <c r="G412" s="43">
        <v>6.4</v>
      </c>
      <c r="H412" s="136" t="str">
        <f>VLOOKUP($G412,alloc,3)</f>
        <v>P, S, T &amp; D Plant - Demand</v>
      </c>
      <c r="I412" s="42">
        <f>'Plt. Class.'!K$141</f>
        <v>28962.562305434614</v>
      </c>
      <c r="J412" s="136">
        <f>$I412*VLOOKUP($G412,alloc,6)</f>
        <v>15641.21265088072</v>
      </c>
      <c r="K412" s="136">
        <f>$I412*VLOOKUP($G412,alloc,7)</f>
        <v>8727.7426050671747</v>
      </c>
      <c r="L412" s="136">
        <f>$I412*VLOOKUP($G412,alloc,8)</f>
        <v>0</v>
      </c>
      <c r="M412" s="136">
        <f>$I412*VLOOKUP($G412,alloc,9)</f>
        <v>4593.6070494867181</v>
      </c>
      <c r="N412" s="136">
        <f>$I412*VLOOKUP($G412,alloc,10)</f>
        <v>0</v>
      </c>
      <c r="O412" s="136">
        <f>$I412*VLOOKUP($G412,alloc,11)</f>
        <v>0</v>
      </c>
      <c r="P412" s="136">
        <f>$I412*VLOOKUP($G412,alloc,12)</f>
        <v>0</v>
      </c>
      <c r="Q412" s="136">
        <f>$I412*VLOOKUP($G412,alloc,13)</f>
        <v>0</v>
      </c>
      <c r="R412" s="136">
        <f>$I412*VLOOKUP($G412,alloc,14)</f>
        <v>0</v>
      </c>
      <c r="S412" s="136">
        <f>$I412*VLOOKUP($G412,alloc,15)</f>
        <v>0</v>
      </c>
      <c r="T412" s="136">
        <f>$I412*VLOOKUP($G412,alloc,16)</f>
        <v>0</v>
      </c>
      <c r="U412" s="136">
        <f>$I412*VLOOKUP($G412,alloc,17)</f>
        <v>0</v>
      </c>
      <c r="V412" s="136">
        <f>$I412*VLOOKUP($G412,alloc,18)</f>
        <v>0</v>
      </c>
      <c r="W412" s="136">
        <f>$I412*VLOOKUP($G412,alloc,19)</f>
        <v>0</v>
      </c>
      <c r="X412" s="136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7">
        <v>30200</v>
      </c>
      <c r="D413" s="44"/>
      <c r="E413" s="138" t="s">
        <v>197</v>
      </c>
      <c r="G413" s="43">
        <v>6.4</v>
      </c>
      <c r="H413" s="136" t="str">
        <f>VLOOKUP($G413,alloc,3)</f>
        <v>P, S, T &amp; D Plant - Demand</v>
      </c>
      <c r="I413" s="42">
        <f>'Plt. Class.'!K$142</f>
        <v>0</v>
      </c>
      <c r="J413" s="136">
        <f>$I413*VLOOKUP($G413,alloc,6)</f>
        <v>0</v>
      </c>
      <c r="K413" s="136">
        <f>$I413*VLOOKUP($G413,alloc,7)</f>
        <v>0</v>
      </c>
      <c r="L413" s="136">
        <f>$I413*VLOOKUP($G413,alloc,8)</f>
        <v>0</v>
      </c>
      <c r="M413" s="136">
        <f>$I413*VLOOKUP($G413,alloc,9)</f>
        <v>0</v>
      </c>
      <c r="N413" s="136">
        <f>$I413*VLOOKUP($G413,alloc,10)</f>
        <v>0</v>
      </c>
      <c r="O413" s="136">
        <f>$I413*VLOOKUP($G413,alloc,11)</f>
        <v>0</v>
      </c>
      <c r="P413" s="136">
        <f>$I413*VLOOKUP($G413,alloc,12)</f>
        <v>0</v>
      </c>
      <c r="Q413" s="136">
        <f>$I413*VLOOKUP($G413,alloc,13)</f>
        <v>0</v>
      </c>
      <c r="R413" s="136">
        <f>$I413*VLOOKUP($G413,alloc,14)</f>
        <v>0</v>
      </c>
      <c r="S413" s="136">
        <f>$I413*VLOOKUP($G413,alloc,15)</f>
        <v>0</v>
      </c>
      <c r="T413" s="136">
        <f>$I413*VLOOKUP($G413,alloc,16)</f>
        <v>0</v>
      </c>
      <c r="U413" s="136">
        <f>$I413*VLOOKUP($G413,alloc,17)</f>
        <v>0</v>
      </c>
      <c r="V413" s="136">
        <f>$I413*VLOOKUP($G413,alloc,18)</f>
        <v>0</v>
      </c>
      <c r="W413" s="136">
        <f>$I413*VLOOKUP($G413,alloc,19)</f>
        <v>0</v>
      </c>
      <c r="X413" s="136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9">
        <v>30300</v>
      </c>
      <c r="D414" s="44"/>
      <c r="E414" s="138" t="s">
        <v>337</v>
      </c>
      <c r="G414" s="43">
        <v>6.4</v>
      </c>
      <c r="H414" s="136" t="str">
        <f>VLOOKUP($G414,alloc,3)</f>
        <v>P, S, T &amp; D Plant - Demand</v>
      </c>
      <c r="I414" s="42">
        <f>'Plt. Class.'!K$143</f>
        <v>173415.2838824504</v>
      </c>
      <c r="J414" s="136">
        <f>$I414*VLOOKUP($G414,alloc,6)</f>
        <v>93652.809565446762</v>
      </c>
      <c r="K414" s="136">
        <f>$I414*VLOOKUP($G414,alloc,7)</f>
        <v>52257.944084825649</v>
      </c>
      <c r="L414" s="136">
        <f>$I414*VLOOKUP($G414,alloc,8)</f>
        <v>0</v>
      </c>
      <c r="M414" s="136">
        <f>$I414*VLOOKUP($G414,alloc,9)</f>
        <v>27504.530232177978</v>
      </c>
      <c r="N414" s="136">
        <f>$I414*VLOOKUP($G414,alloc,10)</f>
        <v>0</v>
      </c>
      <c r="O414" s="136">
        <f>$I414*VLOOKUP($G414,alloc,11)</f>
        <v>0</v>
      </c>
      <c r="P414" s="136">
        <f>$I414*VLOOKUP($G414,alloc,12)</f>
        <v>0</v>
      </c>
      <c r="Q414" s="136">
        <f>$I414*VLOOKUP($G414,alloc,13)</f>
        <v>0</v>
      </c>
      <c r="R414" s="136">
        <f>$I414*VLOOKUP($G414,alloc,14)</f>
        <v>0</v>
      </c>
      <c r="S414" s="136">
        <f>$I414*VLOOKUP($G414,alloc,15)</f>
        <v>0</v>
      </c>
      <c r="T414" s="136">
        <f>$I414*VLOOKUP($G414,alloc,16)</f>
        <v>0</v>
      </c>
      <c r="U414" s="136">
        <f>$I414*VLOOKUP($G414,alloc,17)</f>
        <v>0</v>
      </c>
      <c r="V414" s="136">
        <f>$I414*VLOOKUP($G414,alloc,18)</f>
        <v>0</v>
      </c>
      <c r="W414" s="136">
        <f>$I414*VLOOKUP($G414,alloc,19)</f>
        <v>0</v>
      </c>
      <c r="X414" s="136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6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338</v>
      </c>
      <c r="E416" s="44"/>
      <c r="G416" s="43"/>
      <c r="H416" s="136"/>
      <c r="I416" s="42">
        <f>'Plt. Class.'!K$145</f>
        <v>202377.84618788501</v>
      </c>
      <c r="J416" s="42">
        <f>SUM(J412:J414)</f>
        <v>109294.02221632749</v>
      </c>
      <c r="K416" s="42">
        <f t="shared" ref="K416:X416" si="249">SUM(K412:K414)</f>
        <v>60985.686689892827</v>
      </c>
      <c r="L416" s="42">
        <f t="shared" si="249"/>
        <v>0</v>
      </c>
      <c r="M416" s="42">
        <f t="shared" si="249"/>
        <v>32098.137281664698</v>
      </c>
      <c r="N416" s="42">
        <f t="shared" si="249"/>
        <v>0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6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6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6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2">
        <v>37400</v>
      </c>
      <c r="E420" s="138" t="s">
        <v>125</v>
      </c>
      <c r="G420" s="43">
        <v>6.4</v>
      </c>
      <c r="H420" s="136" t="str">
        <f t="shared" ref="H420:H453" si="250">VLOOKUP($G420,alloc,3)</f>
        <v>P, S, T &amp; D Plant - Demand</v>
      </c>
      <c r="I420" s="42">
        <f>'Plt. Class.'!K$149</f>
        <v>0</v>
      </c>
      <c r="J420" s="136">
        <f t="shared" ref="J420:J453" si="251">$I420*VLOOKUP($G420,alloc,6)</f>
        <v>0</v>
      </c>
      <c r="K420" s="136">
        <f t="shared" ref="K420:K453" si="252">$I420*VLOOKUP($G420,alloc,7)</f>
        <v>0</v>
      </c>
      <c r="L420" s="136">
        <f t="shared" ref="L420:L453" si="253">$I420*VLOOKUP($G420,alloc,8)</f>
        <v>0</v>
      </c>
      <c r="M420" s="136">
        <f t="shared" ref="M420:M453" si="254">$I420*VLOOKUP($G420,alloc,9)</f>
        <v>0</v>
      </c>
      <c r="N420" s="136">
        <f t="shared" ref="N420:N453" si="255">$I420*VLOOKUP($G420,alloc,10)</f>
        <v>0</v>
      </c>
      <c r="O420" s="136">
        <f t="shared" ref="O420:O453" si="256">$I420*VLOOKUP($G420,alloc,11)</f>
        <v>0</v>
      </c>
      <c r="P420" s="136">
        <f t="shared" ref="P420:P453" si="257">$I420*VLOOKUP($G420,alloc,12)</f>
        <v>0</v>
      </c>
      <c r="Q420" s="136">
        <f t="shared" ref="Q420:Q453" si="258">$I420*VLOOKUP($G420,alloc,13)</f>
        <v>0</v>
      </c>
      <c r="R420" s="136">
        <f t="shared" ref="R420:R453" si="259">$I420*VLOOKUP($G420,alloc,14)</f>
        <v>0</v>
      </c>
      <c r="S420" s="136">
        <f t="shared" ref="S420:S453" si="260">$I420*VLOOKUP($G420,alloc,15)</f>
        <v>0</v>
      </c>
      <c r="T420" s="136">
        <f t="shared" ref="T420:T453" si="261">$I420*VLOOKUP($G420,alloc,16)</f>
        <v>0</v>
      </c>
      <c r="U420" s="136">
        <f t="shared" ref="U420:U453" si="262">$I420*VLOOKUP($G420,alloc,17)</f>
        <v>0</v>
      </c>
      <c r="V420" s="136">
        <f t="shared" ref="V420:V453" si="263">$I420*VLOOKUP($G420,alloc,18)</f>
        <v>0</v>
      </c>
      <c r="W420" s="136">
        <f t="shared" ref="W420:W453" si="264">$I420*VLOOKUP($G420,alloc,19)</f>
        <v>0</v>
      </c>
      <c r="X420" s="136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2">
        <v>39001</v>
      </c>
      <c r="E421" s="138" t="s">
        <v>304</v>
      </c>
      <c r="G421" s="43">
        <v>6.4</v>
      </c>
      <c r="H421" s="136" t="str">
        <f t="shared" si="250"/>
        <v>P, S, T &amp; D Plant - Demand</v>
      </c>
      <c r="I421" s="42">
        <f>'Plt. Class.'!K$150</f>
        <v>28029.375212931503</v>
      </c>
      <c r="J421" s="136">
        <f t="shared" si="251"/>
        <v>15137.245577699512</v>
      </c>
      <c r="K421" s="136">
        <f t="shared" si="252"/>
        <v>8446.5307198808314</v>
      </c>
      <c r="L421" s="136">
        <f t="shared" si="253"/>
        <v>0</v>
      </c>
      <c r="M421" s="136">
        <f t="shared" si="254"/>
        <v>4445.5989153511573</v>
      </c>
      <c r="N421" s="136">
        <f t="shared" si="255"/>
        <v>0</v>
      </c>
      <c r="O421" s="136">
        <f t="shared" si="256"/>
        <v>0</v>
      </c>
      <c r="P421" s="136">
        <f t="shared" si="257"/>
        <v>0</v>
      </c>
      <c r="Q421" s="136">
        <f t="shared" si="258"/>
        <v>0</v>
      </c>
      <c r="R421" s="136">
        <f t="shared" si="259"/>
        <v>0</v>
      </c>
      <c r="S421" s="136">
        <f t="shared" si="260"/>
        <v>0</v>
      </c>
      <c r="T421" s="136">
        <f t="shared" si="261"/>
        <v>0</v>
      </c>
      <c r="U421" s="136">
        <f t="shared" si="262"/>
        <v>0</v>
      </c>
      <c r="V421" s="136">
        <f t="shared" si="263"/>
        <v>0</v>
      </c>
      <c r="W421" s="136">
        <f t="shared" si="264"/>
        <v>0</v>
      </c>
      <c r="X421" s="136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2">
        <v>36602</v>
      </c>
      <c r="E422" s="138" t="s">
        <v>149</v>
      </c>
      <c r="G422" s="43">
        <v>6.4</v>
      </c>
      <c r="H422" s="136" t="str">
        <f t="shared" si="250"/>
        <v>P, S, T &amp; D Plant - Demand</v>
      </c>
      <c r="I422" s="42">
        <f>'Plt. Class.'!K$151</f>
        <v>0</v>
      </c>
      <c r="J422" s="136">
        <f t="shared" si="251"/>
        <v>0</v>
      </c>
      <c r="K422" s="136">
        <f t="shared" si="252"/>
        <v>0</v>
      </c>
      <c r="L422" s="136">
        <f t="shared" si="253"/>
        <v>0</v>
      </c>
      <c r="M422" s="136">
        <f t="shared" si="254"/>
        <v>0</v>
      </c>
      <c r="N422" s="136">
        <f t="shared" si="255"/>
        <v>0</v>
      </c>
      <c r="O422" s="136">
        <f t="shared" si="256"/>
        <v>0</v>
      </c>
      <c r="P422" s="136">
        <f t="shared" si="257"/>
        <v>0</v>
      </c>
      <c r="Q422" s="136">
        <f t="shared" si="258"/>
        <v>0</v>
      </c>
      <c r="R422" s="136">
        <f t="shared" si="259"/>
        <v>0</v>
      </c>
      <c r="S422" s="136">
        <f t="shared" si="260"/>
        <v>0</v>
      </c>
      <c r="T422" s="136">
        <f t="shared" si="261"/>
        <v>0</v>
      </c>
      <c r="U422" s="136">
        <f t="shared" si="262"/>
        <v>0</v>
      </c>
      <c r="V422" s="136">
        <f t="shared" si="263"/>
        <v>0</v>
      </c>
      <c r="W422" s="136">
        <f t="shared" si="264"/>
        <v>0</v>
      </c>
      <c r="X422" s="136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2">
        <v>38900</v>
      </c>
      <c r="E423" s="138" t="s">
        <v>125</v>
      </c>
      <c r="G423" s="43">
        <v>6.4</v>
      </c>
      <c r="H423" s="136" t="str">
        <f t="shared" si="250"/>
        <v>P, S, T &amp; D Plant - Demand</v>
      </c>
      <c r="I423" s="42">
        <f>'Plt. Class.'!K$152</f>
        <v>0</v>
      </c>
      <c r="J423" s="136">
        <f t="shared" si="251"/>
        <v>0</v>
      </c>
      <c r="K423" s="136">
        <f t="shared" si="252"/>
        <v>0</v>
      </c>
      <c r="L423" s="136">
        <f t="shared" si="253"/>
        <v>0</v>
      </c>
      <c r="M423" s="136">
        <f t="shared" si="254"/>
        <v>0</v>
      </c>
      <c r="N423" s="136">
        <f t="shared" si="255"/>
        <v>0</v>
      </c>
      <c r="O423" s="136">
        <f t="shared" si="256"/>
        <v>0</v>
      </c>
      <c r="P423" s="136">
        <f t="shared" si="257"/>
        <v>0</v>
      </c>
      <c r="Q423" s="136">
        <f t="shared" si="258"/>
        <v>0</v>
      </c>
      <c r="R423" s="136">
        <f t="shared" si="259"/>
        <v>0</v>
      </c>
      <c r="S423" s="136">
        <f t="shared" si="260"/>
        <v>0</v>
      </c>
      <c r="T423" s="136">
        <f t="shared" si="261"/>
        <v>0</v>
      </c>
      <c r="U423" s="136">
        <f t="shared" si="262"/>
        <v>0</v>
      </c>
      <c r="V423" s="136">
        <f t="shared" si="263"/>
        <v>0</v>
      </c>
      <c r="W423" s="136">
        <f t="shared" si="264"/>
        <v>0</v>
      </c>
      <c r="X423" s="136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2">
        <v>39004</v>
      </c>
      <c r="E424" s="138" t="s">
        <v>306</v>
      </c>
      <c r="G424" s="43">
        <v>6.4</v>
      </c>
      <c r="H424" s="136" t="str">
        <f t="shared" si="250"/>
        <v>P, S, T &amp; D Plant - Demand</v>
      </c>
      <c r="I424" s="42">
        <f>'Plt. Class.'!K$153</f>
        <v>901.96754358086434</v>
      </c>
      <c r="J424" s="136">
        <f t="shared" si="251"/>
        <v>487.10697639806489</v>
      </c>
      <c r="K424" s="136">
        <f t="shared" si="252"/>
        <v>271.80400944778779</v>
      </c>
      <c r="L424" s="136">
        <f t="shared" si="253"/>
        <v>0</v>
      </c>
      <c r="M424" s="136">
        <f t="shared" si="254"/>
        <v>143.05655773501158</v>
      </c>
      <c r="N424" s="136">
        <f t="shared" si="255"/>
        <v>0</v>
      </c>
      <c r="O424" s="136">
        <f t="shared" si="256"/>
        <v>0</v>
      </c>
      <c r="P424" s="136">
        <f t="shared" si="257"/>
        <v>0</v>
      </c>
      <c r="Q424" s="136">
        <f t="shared" si="258"/>
        <v>0</v>
      </c>
      <c r="R424" s="136">
        <f t="shared" si="259"/>
        <v>0</v>
      </c>
      <c r="S424" s="136">
        <f t="shared" si="260"/>
        <v>0</v>
      </c>
      <c r="T424" s="136">
        <f t="shared" si="261"/>
        <v>0</v>
      </c>
      <c r="U424" s="136">
        <f t="shared" si="262"/>
        <v>0</v>
      </c>
      <c r="V424" s="136">
        <f t="shared" si="263"/>
        <v>0</v>
      </c>
      <c r="W424" s="136">
        <f t="shared" si="264"/>
        <v>0</v>
      </c>
      <c r="X424" s="136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2">
        <v>39009</v>
      </c>
      <c r="E425" s="138" t="s">
        <v>307</v>
      </c>
      <c r="G425" s="43">
        <v>6.4</v>
      </c>
      <c r="H425" s="136" t="str">
        <f t="shared" si="250"/>
        <v>P, S, T &amp; D Plant - Demand</v>
      </c>
      <c r="I425" s="42">
        <f>'Plt. Class.'!K$154</f>
        <v>24103.307172570378</v>
      </c>
      <c r="J425" s="136">
        <f t="shared" si="251"/>
        <v>13016.975124639768</v>
      </c>
      <c r="K425" s="136">
        <f t="shared" si="252"/>
        <v>7263.4271344697208</v>
      </c>
      <c r="L425" s="136">
        <f t="shared" si="253"/>
        <v>0</v>
      </c>
      <c r="M425" s="136">
        <f t="shared" si="254"/>
        <v>3822.9049134608872</v>
      </c>
      <c r="N425" s="136">
        <f t="shared" si="255"/>
        <v>0</v>
      </c>
      <c r="O425" s="136">
        <f t="shared" si="256"/>
        <v>0</v>
      </c>
      <c r="P425" s="136">
        <f t="shared" si="257"/>
        <v>0</v>
      </c>
      <c r="Q425" s="136">
        <f t="shared" si="258"/>
        <v>0</v>
      </c>
      <c r="R425" s="136">
        <f t="shared" si="259"/>
        <v>0</v>
      </c>
      <c r="S425" s="136">
        <f t="shared" si="260"/>
        <v>0</v>
      </c>
      <c r="T425" s="136">
        <f t="shared" si="261"/>
        <v>0</v>
      </c>
      <c r="U425" s="136">
        <f t="shared" si="262"/>
        <v>0</v>
      </c>
      <c r="V425" s="136">
        <f t="shared" si="263"/>
        <v>0</v>
      </c>
      <c r="W425" s="136">
        <f t="shared" si="264"/>
        <v>0</v>
      </c>
      <c r="X425" s="136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2">
        <v>39100</v>
      </c>
      <c r="E426" s="138" t="s">
        <v>308</v>
      </c>
      <c r="G426" s="43">
        <v>6.4</v>
      </c>
      <c r="H426" s="136" t="str">
        <f t="shared" si="250"/>
        <v>P, S, T &amp; D Plant - Demand</v>
      </c>
      <c r="I426" s="42">
        <f>'Plt. Class.'!K$155</f>
        <v>6666.3419307220202</v>
      </c>
      <c r="J426" s="136">
        <f t="shared" si="251"/>
        <v>3600.1535583176083</v>
      </c>
      <c r="K426" s="136">
        <f t="shared" si="252"/>
        <v>2008.8732438493844</v>
      </c>
      <c r="L426" s="136">
        <f t="shared" si="253"/>
        <v>0</v>
      </c>
      <c r="M426" s="136">
        <f t="shared" si="254"/>
        <v>1057.3151285550268</v>
      </c>
      <c r="N426" s="136">
        <f t="shared" si="255"/>
        <v>0</v>
      </c>
      <c r="O426" s="136">
        <f t="shared" si="256"/>
        <v>0</v>
      </c>
      <c r="P426" s="136">
        <f t="shared" si="257"/>
        <v>0</v>
      </c>
      <c r="Q426" s="136">
        <f t="shared" si="258"/>
        <v>0</v>
      </c>
      <c r="R426" s="136">
        <f t="shared" si="259"/>
        <v>0</v>
      </c>
      <c r="S426" s="136">
        <f t="shared" si="260"/>
        <v>0</v>
      </c>
      <c r="T426" s="136">
        <f t="shared" si="261"/>
        <v>0</v>
      </c>
      <c r="U426" s="136">
        <f t="shared" si="262"/>
        <v>0</v>
      </c>
      <c r="V426" s="136">
        <f t="shared" si="263"/>
        <v>0</v>
      </c>
      <c r="W426" s="136">
        <f t="shared" si="264"/>
        <v>0</v>
      </c>
      <c r="X426" s="136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2">
        <v>39102</v>
      </c>
      <c r="E427" s="138" t="s">
        <v>309</v>
      </c>
      <c r="G427" s="43">
        <v>6.4</v>
      </c>
      <c r="H427" s="136" t="str">
        <f t="shared" si="250"/>
        <v>P, S, T &amp; D Plant - Demand</v>
      </c>
      <c r="I427" s="42">
        <f>'Plt. Class.'!K$156</f>
        <v>0</v>
      </c>
      <c r="J427" s="136">
        <f t="shared" si="251"/>
        <v>0</v>
      </c>
      <c r="K427" s="136">
        <f t="shared" si="252"/>
        <v>0</v>
      </c>
      <c r="L427" s="136">
        <f t="shared" si="253"/>
        <v>0</v>
      </c>
      <c r="M427" s="136">
        <f t="shared" si="254"/>
        <v>0</v>
      </c>
      <c r="N427" s="136">
        <f t="shared" si="255"/>
        <v>0</v>
      </c>
      <c r="O427" s="136">
        <f t="shared" si="256"/>
        <v>0</v>
      </c>
      <c r="P427" s="136">
        <f t="shared" si="257"/>
        <v>0</v>
      </c>
      <c r="Q427" s="136">
        <f t="shared" si="258"/>
        <v>0</v>
      </c>
      <c r="R427" s="136">
        <f t="shared" si="259"/>
        <v>0</v>
      </c>
      <c r="S427" s="136">
        <f t="shared" si="260"/>
        <v>0</v>
      </c>
      <c r="T427" s="136">
        <f t="shared" si="261"/>
        <v>0</v>
      </c>
      <c r="U427" s="136">
        <f t="shared" si="262"/>
        <v>0</v>
      </c>
      <c r="V427" s="136">
        <f t="shared" si="263"/>
        <v>0</v>
      </c>
      <c r="W427" s="136">
        <f t="shared" si="264"/>
        <v>0</v>
      </c>
      <c r="X427" s="136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2">
        <v>39103</v>
      </c>
      <c r="E428" s="138" t="s">
        <v>310</v>
      </c>
      <c r="G428" s="43">
        <v>6.4</v>
      </c>
      <c r="H428" s="136" t="str">
        <f t="shared" si="250"/>
        <v>P, S, T &amp; D Plant - Demand</v>
      </c>
      <c r="I428" s="42">
        <f>'Plt. Class.'!K$157</f>
        <v>0</v>
      </c>
      <c r="J428" s="136">
        <f t="shared" si="251"/>
        <v>0</v>
      </c>
      <c r="K428" s="136">
        <f t="shared" si="252"/>
        <v>0</v>
      </c>
      <c r="L428" s="136">
        <f t="shared" si="253"/>
        <v>0</v>
      </c>
      <c r="M428" s="136">
        <f t="shared" si="254"/>
        <v>0</v>
      </c>
      <c r="N428" s="136">
        <f t="shared" si="255"/>
        <v>0</v>
      </c>
      <c r="O428" s="136">
        <f t="shared" si="256"/>
        <v>0</v>
      </c>
      <c r="P428" s="136">
        <f t="shared" si="257"/>
        <v>0</v>
      </c>
      <c r="Q428" s="136">
        <f t="shared" si="258"/>
        <v>0</v>
      </c>
      <c r="R428" s="136">
        <f t="shared" si="259"/>
        <v>0</v>
      </c>
      <c r="S428" s="136">
        <f t="shared" si="260"/>
        <v>0</v>
      </c>
      <c r="T428" s="136">
        <f t="shared" si="261"/>
        <v>0</v>
      </c>
      <c r="U428" s="136">
        <f t="shared" si="262"/>
        <v>0</v>
      </c>
      <c r="V428" s="136">
        <f t="shared" si="263"/>
        <v>0</v>
      </c>
      <c r="W428" s="136">
        <f t="shared" si="264"/>
        <v>0</v>
      </c>
      <c r="X428" s="136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2">
        <v>39200</v>
      </c>
      <c r="E429" s="138" t="s">
        <v>311</v>
      </c>
      <c r="G429" s="43">
        <v>6.4</v>
      </c>
      <c r="H429" s="136" t="str">
        <f t="shared" si="250"/>
        <v>P, S, T &amp; D Plant - Demand</v>
      </c>
      <c r="I429" s="42">
        <f>'Plt. Class.'!K$158</f>
        <v>642.31623534549351</v>
      </c>
      <c r="J429" s="136">
        <f t="shared" si="251"/>
        <v>346.88245881707911</v>
      </c>
      <c r="K429" s="136">
        <f t="shared" si="252"/>
        <v>193.55921323643722</v>
      </c>
      <c r="L429" s="136">
        <f t="shared" si="253"/>
        <v>0</v>
      </c>
      <c r="M429" s="136">
        <f t="shared" si="254"/>
        <v>101.87456329197711</v>
      </c>
      <c r="N429" s="136">
        <f t="shared" si="255"/>
        <v>0</v>
      </c>
      <c r="O429" s="136">
        <f t="shared" si="256"/>
        <v>0</v>
      </c>
      <c r="P429" s="136">
        <f t="shared" si="257"/>
        <v>0</v>
      </c>
      <c r="Q429" s="136">
        <f t="shared" si="258"/>
        <v>0</v>
      </c>
      <c r="R429" s="136">
        <f t="shared" si="259"/>
        <v>0</v>
      </c>
      <c r="S429" s="136">
        <f t="shared" si="260"/>
        <v>0</v>
      </c>
      <c r="T429" s="136">
        <f t="shared" si="261"/>
        <v>0</v>
      </c>
      <c r="U429" s="136">
        <f t="shared" si="262"/>
        <v>0</v>
      </c>
      <c r="V429" s="136">
        <f t="shared" si="263"/>
        <v>0</v>
      </c>
      <c r="W429" s="136">
        <f t="shared" si="264"/>
        <v>0</v>
      </c>
      <c r="X429" s="136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2">
        <v>39201</v>
      </c>
      <c r="E430" s="138" t="s">
        <v>312</v>
      </c>
      <c r="G430" s="43">
        <v>6.4</v>
      </c>
      <c r="H430" s="136" t="str">
        <f t="shared" si="250"/>
        <v>P, S, T &amp; D Plant - Demand</v>
      </c>
      <c r="I430" s="42">
        <f>'Plt. Class.'!K$159</f>
        <v>0</v>
      </c>
      <c r="J430" s="136">
        <f t="shared" si="251"/>
        <v>0</v>
      </c>
      <c r="K430" s="136">
        <f t="shared" si="252"/>
        <v>0</v>
      </c>
      <c r="L430" s="136">
        <f t="shared" si="253"/>
        <v>0</v>
      </c>
      <c r="M430" s="136">
        <f t="shared" si="254"/>
        <v>0</v>
      </c>
      <c r="N430" s="136">
        <f t="shared" si="255"/>
        <v>0</v>
      </c>
      <c r="O430" s="136">
        <f t="shared" si="256"/>
        <v>0</v>
      </c>
      <c r="P430" s="136">
        <f t="shared" si="257"/>
        <v>0</v>
      </c>
      <c r="Q430" s="136">
        <f t="shared" si="258"/>
        <v>0</v>
      </c>
      <c r="R430" s="136">
        <f t="shared" si="259"/>
        <v>0</v>
      </c>
      <c r="S430" s="136">
        <f t="shared" si="260"/>
        <v>0</v>
      </c>
      <c r="T430" s="136">
        <f t="shared" si="261"/>
        <v>0</v>
      </c>
      <c r="U430" s="136">
        <f t="shared" si="262"/>
        <v>0</v>
      </c>
      <c r="V430" s="136">
        <f t="shared" si="263"/>
        <v>0</v>
      </c>
      <c r="W430" s="136">
        <f t="shared" si="264"/>
        <v>0</v>
      </c>
      <c r="X430" s="136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2">
        <v>39202</v>
      </c>
      <c r="E431" s="138" t="s">
        <v>313</v>
      </c>
      <c r="G431" s="43">
        <v>6.4</v>
      </c>
      <c r="H431" s="136" t="str">
        <f t="shared" si="250"/>
        <v>P, S, T &amp; D Plant - Demand</v>
      </c>
      <c r="I431" s="42">
        <f>'Plt. Class.'!K$160</f>
        <v>0</v>
      </c>
      <c r="J431" s="136">
        <f t="shared" si="251"/>
        <v>0</v>
      </c>
      <c r="K431" s="136">
        <f t="shared" si="252"/>
        <v>0</v>
      </c>
      <c r="L431" s="136">
        <f t="shared" si="253"/>
        <v>0</v>
      </c>
      <c r="M431" s="136">
        <f t="shared" si="254"/>
        <v>0</v>
      </c>
      <c r="N431" s="136">
        <f t="shared" si="255"/>
        <v>0</v>
      </c>
      <c r="O431" s="136">
        <f t="shared" si="256"/>
        <v>0</v>
      </c>
      <c r="P431" s="136">
        <f t="shared" si="257"/>
        <v>0</v>
      </c>
      <c r="Q431" s="136">
        <f t="shared" si="258"/>
        <v>0</v>
      </c>
      <c r="R431" s="136">
        <f t="shared" si="259"/>
        <v>0</v>
      </c>
      <c r="S431" s="136">
        <f t="shared" si="260"/>
        <v>0</v>
      </c>
      <c r="T431" s="136">
        <f t="shared" si="261"/>
        <v>0</v>
      </c>
      <c r="U431" s="136">
        <f t="shared" si="262"/>
        <v>0</v>
      </c>
      <c r="V431" s="136">
        <f t="shared" si="263"/>
        <v>0</v>
      </c>
      <c r="W431" s="136">
        <f t="shared" si="264"/>
        <v>0</v>
      </c>
      <c r="X431" s="136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2">
        <v>39300</v>
      </c>
      <c r="E432" s="138" t="s">
        <v>198</v>
      </c>
      <c r="G432" s="43">
        <v>6.4</v>
      </c>
      <c r="H432" s="136" t="str">
        <f t="shared" si="250"/>
        <v>P, S, T &amp; D Plant - Demand</v>
      </c>
      <c r="I432" s="42">
        <f>'Plt. Class.'!K$161</f>
        <v>0</v>
      </c>
      <c r="J432" s="136">
        <f t="shared" si="251"/>
        <v>0</v>
      </c>
      <c r="K432" s="136">
        <f t="shared" si="252"/>
        <v>0</v>
      </c>
      <c r="L432" s="136">
        <f t="shared" si="253"/>
        <v>0</v>
      </c>
      <c r="M432" s="136">
        <f t="shared" si="254"/>
        <v>0</v>
      </c>
      <c r="N432" s="136">
        <f t="shared" si="255"/>
        <v>0</v>
      </c>
      <c r="O432" s="136">
        <f t="shared" si="256"/>
        <v>0</v>
      </c>
      <c r="P432" s="136">
        <f t="shared" si="257"/>
        <v>0</v>
      </c>
      <c r="Q432" s="136">
        <f t="shared" si="258"/>
        <v>0</v>
      </c>
      <c r="R432" s="136">
        <f t="shared" si="259"/>
        <v>0</v>
      </c>
      <c r="S432" s="136">
        <f t="shared" si="260"/>
        <v>0</v>
      </c>
      <c r="T432" s="136">
        <f t="shared" si="261"/>
        <v>0</v>
      </c>
      <c r="U432" s="136">
        <f t="shared" si="262"/>
        <v>0</v>
      </c>
      <c r="V432" s="136">
        <f t="shared" si="263"/>
        <v>0</v>
      </c>
      <c r="W432" s="136">
        <f t="shared" si="264"/>
        <v>0</v>
      </c>
      <c r="X432" s="136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2">
        <v>39400</v>
      </c>
      <c r="E433" s="138" t="s">
        <v>314</v>
      </c>
      <c r="G433" s="43">
        <v>6.4</v>
      </c>
      <c r="H433" s="136" t="str">
        <f t="shared" si="250"/>
        <v>P, S, T &amp; D Plant - Demand</v>
      </c>
      <c r="I433" s="42">
        <f>'Plt. Class.'!K$162</f>
        <v>25586.34821730421</v>
      </c>
      <c r="J433" s="136">
        <f t="shared" si="251"/>
        <v>13817.890461688987</v>
      </c>
      <c r="K433" s="136">
        <f t="shared" si="252"/>
        <v>7710.3351246774109</v>
      </c>
      <c r="L433" s="136">
        <f t="shared" si="253"/>
        <v>0</v>
      </c>
      <c r="M433" s="136">
        <f t="shared" si="254"/>
        <v>4058.1226309378094</v>
      </c>
      <c r="N433" s="136">
        <f t="shared" si="255"/>
        <v>0</v>
      </c>
      <c r="O433" s="136">
        <f t="shared" si="256"/>
        <v>0</v>
      </c>
      <c r="P433" s="136">
        <f t="shared" si="257"/>
        <v>0</v>
      </c>
      <c r="Q433" s="136">
        <f t="shared" si="258"/>
        <v>0</v>
      </c>
      <c r="R433" s="136">
        <f t="shared" si="259"/>
        <v>0</v>
      </c>
      <c r="S433" s="136">
        <f t="shared" si="260"/>
        <v>0</v>
      </c>
      <c r="T433" s="136">
        <f t="shared" si="261"/>
        <v>0</v>
      </c>
      <c r="U433" s="136">
        <f t="shared" si="262"/>
        <v>0</v>
      </c>
      <c r="V433" s="136">
        <f t="shared" si="263"/>
        <v>0</v>
      </c>
      <c r="W433" s="136">
        <f t="shared" si="264"/>
        <v>0</v>
      </c>
      <c r="X433" s="136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2">
        <v>39600</v>
      </c>
      <c r="E434" s="138" t="s">
        <v>315</v>
      </c>
      <c r="G434" s="43">
        <v>6.4</v>
      </c>
      <c r="H434" s="136" t="str">
        <f t="shared" si="250"/>
        <v>P, S, T &amp; D Plant - Demand</v>
      </c>
      <c r="I434" s="42">
        <f>'Plt. Class.'!K$163</f>
        <v>1725.0336359356108</v>
      </c>
      <c r="J434" s="136">
        <f t="shared" si="251"/>
        <v>931.60327615516042</v>
      </c>
      <c r="K434" s="136">
        <f t="shared" si="252"/>
        <v>519.8314085872189</v>
      </c>
      <c r="L434" s="136">
        <f t="shared" si="253"/>
        <v>0</v>
      </c>
      <c r="M434" s="136">
        <f t="shared" si="254"/>
        <v>273.59895119323136</v>
      </c>
      <c r="N434" s="136">
        <f t="shared" si="255"/>
        <v>0</v>
      </c>
      <c r="O434" s="136">
        <f t="shared" si="256"/>
        <v>0</v>
      </c>
      <c r="P434" s="136">
        <f t="shared" si="257"/>
        <v>0</v>
      </c>
      <c r="Q434" s="136">
        <f t="shared" si="258"/>
        <v>0</v>
      </c>
      <c r="R434" s="136">
        <f t="shared" si="259"/>
        <v>0</v>
      </c>
      <c r="S434" s="136">
        <f t="shared" si="260"/>
        <v>0</v>
      </c>
      <c r="T434" s="136">
        <f t="shared" si="261"/>
        <v>0</v>
      </c>
      <c r="U434" s="136">
        <f t="shared" si="262"/>
        <v>0</v>
      </c>
      <c r="V434" s="136">
        <f t="shared" si="263"/>
        <v>0</v>
      </c>
      <c r="W434" s="136">
        <f t="shared" si="264"/>
        <v>0</v>
      </c>
      <c r="X434" s="136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2">
        <v>39603</v>
      </c>
      <c r="E435" s="138" t="s">
        <v>316</v>
      </c>
      <c r="G435" s="43">
        <v>6.4</v>
      </c>
      <c r="H435" s="136" t="str">
        <f t="shared" si="250"/>
        <v>P, S, T &amp; D Plant - Demand</v>
      </c>
      <c r="I435" s="42">
        <f>'Plt. Class.'!K$164</f>
        <v>0</v>
      </c>
      <c r="J435" s="136">
        <f t="shared" si="251"/>
        <v>0</v>
      </c>
      <c r="K435" s="136">
        <f t="shared" si="252"/>
        <v>0</v>
      </c>
      <c r="L435" s="136">
        <f t="shared" si="253"/>
        <v>0</v>
      </c>
      <c r="M435" s="136">
        <f t="shared" si="254"/>
        <v>0</v>
      </c>
      <c r="N435" s="136">
        <f t="shared" si="255"/>
        <v>0</v>
      </c>
      <c r="O435" s="136">
        <f t="shared" si="256"/>
        <v>0</v>
      </c>
      <c r="P435" s="136">
        <f t="shared" si="257"/>
        <v>0</v>
      </c>
      <c r="Q435" s="136">
        <f t="shared" si="258"/>
        <v>0</v>
      </c>
      <c r="R435" s="136">
        <f t="shared" si="259"/>
        <v>0</v>
      </c>
      <c r="S435" s="136">
        <f t="shared" si="260"/>
        <v>0</v>
      </c>
      <c r="T435" s="136">
        <f t="shared" si="261"/>
        <v>0</v>
      </c>
      <c r="U435" s="136">
        <f t="shared" si="262"/>
        <v>0</v>
      </c>
      <c r="V435" s="136">
        <f t="shared" si="263"/>
        <v>0</v>
      </c>
      <c r="W435" s="136">
        <f t="shared" si="264"/>
        <v>0</v>
      </c>
      <c r="X435" s="136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2">
        <v>39604</v>
      </c>
      <c r="E436" s="138" t="s">
        <v>317</v>
      </c>
      <c r="G436" s="43">
        <v>6.4</v>
      </c>
      <c r="H436" s="136" t="str">
        <f t="shared" si="250"/>
        <v>P, S, T &amp; D Plant - Demand</v>
      </c>
      <c r="I436" s="42">
        <f>'Plt. Class.'!K$165</f>
        <v>0</v>
      </c>
      <c r="J436" s="136">
        <f t="shared" si="251"/>
        <v>0</v>
      </c>
      <c r="K436" s="136">
        <f t="shared" si="252"/>
        <v>0</v>
      </c>
      <c r="L436" s="136">
        <f t="shared" si="253"/>
        <v>0</v>
      </c>
      <c r="M436" s="136">
        <f t="shared" si="254"/>
        <v>0</v>
      </c>
      <c r="N436" s="136">
        <f t="shared" si="255"/>
        <v>0</v>
      </c>
      <c r="O436" s="136">
        <f t="shared" si="256"/>
        <v>0</v>
      </c>
      <c r="P436" s="136">
        <f t="shared" si="257"/>
        <v>0</v>
      </c>
      <c r="Q436" s="136">
        <f t="shared" si="258"/>
        <v>0</v>
      </c>
      <c r="R436" s="136">
        <f t="shared" si="259"/>
        <v>0</v>
      </c>
      <c r="S436" s="136">
        <f t="shared" si="260"/>
        <v>0</v>
      </c>
      <c r="T436" s="136">
        <f t="shared" si="261"/>
        <v>0</v>
      </c>
      <c r="U436" s="136">
        <f t="shared" si="262"/>
        <v>0</v>
      </c>
      <c r="V436" s="136">
        <f t="shared" si="263"/>
        <v>0</v>
      </c>
      <c r="W436" s="136">
        <f t="shared" si="264"/>
        <v>0</v>
      </c>
      <c r="X436" s="136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2">
        <v>39605</v>
      </c>
      <c r="E437" s="141" t="s">
        <v>318</v>
      </c>
      <c r="G437" s="43">
        <v>6.4</v>
      </c>
      <c r="H437" s="136" t="str">
        <f t="shared" si="250"/>
        <v>P, S, T &amp; D Plant - Demand</v>
      </c>
      <c r="I437" s="42">
        <f>'Plt. Class.'!K$166</f>
        <v>0</v>
      </c>
      <c r="J437" s="136">
        <f t="shared" si="251"/>
        <v>0</v>
      </c>
      <c r="K437" s="136">
        <f t="shared" si="252"/>
        <v>0</v>
      </c>
      <c r="L437" s="136">
        <f t="shared" si="253"/>
        <v>0</v>
      </c>
      <c r="M437" s="136">
        <f t="shared" si="254"/>
        <v>0</v>
      </c>
      <c r="N437" s="136">
        <f t="shared" si="255"/>
        <v>0</v>
      </c>
      <c r="O437" s="136">
        <f t="shared" si="256"/>
        <v>0</v>
      </c>
      <c r="P437" s="136">
        <f t="shared" si="257"/>
        <v>0</v>
      </c>
      <c r="Q437" s="136">
        <f t="shared" si="258"/>
        <v>0</v>
      </c>
      <c r="R437" s="136">
        <f t="shared" si="259"/>
        <v>0</v>
      </c>
      <c r="S437" s="136">
        <f t="shared" si="260"/>
        <v>0</v>
      </c>
      <c r="T437" s="136">
        <f t="shared" si="261"/>
        <v>0</v>
      </c>
      <c r="U437" s="136">
        <f t="shared" si="262"/>
        <v>0</v>
      </c>
      <c r="V437" s="136">
        <f t="shared" si="263"/>
        <v>0</v>
      </c>
      <c r="W437" s="136">
        <f t="shared" si="264"/>
        <v>0</v>
      </c>
      <c r="X437" s="136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2">
        <v>39700</v>
      </c>
      <c r="E438" s="138" t="s">
        <v>319</v>
      </c>
      <c r="G438" s="43">
        <v>6.4</v>
      </c>
      <c r="H438" s="136" t="str">
        <f t="shared" si="250"/>
        <v>P, S, T &amp; D Plant - Demand</v>
      </c>
      <c r="I438" s="42">
        <f>'Plt. Class.'!K$167</f>
        <v>35261.848302042083</v>
      </c>
      <c r="J438" s="136">
        <f t="shared" si="251"/>
        <v>19043.137894323849</v>
      </c>
      <c r="K438" s="136">
        <f t="shared" si="252"/>
        <v>10626.005134269491</v>
      </c>
      <c r="L438" s="136">
        <f t="shared" si="253"/>
        <v>0</v>
      </c>
      <c r="M438" s="136">
        <f t="shared" si="254"/>
        <v>5592.705273448737</v>
      </c>
      <c r="N438" s="136">
        <f t="shared" si="255"/>
        <v>0</v>
      </c>
      <c r="O438" s="136">
        <f t="shared" si="256"/>
        <v>0</v>
      </c>
      <c r="P438" s="136">
        <f t="shared" si="257"/>
        <v>0</v>
      </c>
      <c r="Q438" s="136">
        <f t="shared" si="258"/>
        <v>0</v>
      </c>
      <c r="R438" s="136">
        <f t="shared" si="259"/>
        <v>0</v>
      </c>
      <c r="S438" s="136">
        <f t="shared" si="260"/>
        <v>0</v>
      </c>
      <c r="T438" s="136">
        <f t="shared" si="261"/>
        <v>0</v>
      </c>
      <c r="U438" s="136">
        <f t="shared" si="262"/>
        <v>0</v>
      </c>
      <c r="V438" s="136">
        <f t="shared" si="263"/>
        <v>0</v>
      </c>
      <c r="W438" s="136">
        <f t="shared" si="264"/>
        <v>0</v>
      </c>
      <c r="X438" s="136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2">
        <v>39701</v>
      </c>
      <c r="E439" s="138" t="s">
        <v>320</v>
      </c>
      <c r="G439" s="43">
        <v>6.4</v>
      </c>
      <c r="H439" s="136" t="str">
        <f t="shared" si="250"/>
        <v>P, S, T &amp; D Plant - Demand</v>
      </c>
      <c r="I439" s="42">
        <f>'Plt. Class.'!K$168</f>
        <v>0</v>
      </c>
      <c r="J439" s="136">
        <f t="shared" si="251"/>
        <v>0</v>
      </c>
      <c r="K439" s="136">
        <f t="shared" si="252"/>
        <v>0</v>
      </c>
      <c r="L439" s="136">
        <f t="shared" si="253"/>
        <v>0</v>
      </c>
      <c r="M439" s="136">
        <f t="shared" si="254"/>
        <v>0</v>
      </c>
      <c r="N439" s="136">
        <f t="shared" si="255"/>
        <v>0</v>
      </c>
      <c r="O439" s="136">
        <f t="shared" si="256"/>
        <v>0</v>
      </c>
      <c r="P439" s="136">
        <f t="shared" si="257"/>
        <v>0</v>
      </c>
      <c r="Q439" s="136">
        <f t="shared" si="258"/>
        <v>0</v>
      </c>
      <c r="R439" s="136">
        <f t="shared" si="259"/>
        <v>0</v>
      </c>
      <c r="S439" s="136">
        <f t="shared" si="260"/>
        <v>0</v>
      </c>
      <c r="T439" s="136">
        <f t="shared" si="261"/>
        <v>0</v>
      </c>
      <c r="U439" s="136">
        <f t="shared" si="262"/>
        <v>0</v>
      </c>
      <c r="V439" s="136">
        <f t="shared" si="263"/>
        <v>0</v>
      </c>
      <c r="W439" s="136">
        <f t="shared" si="264"/>
        <v>0</v>
      </c>
      <c r="X439" s="136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2">
        <v>39702</v>
      </c>
      <c r="E440" s="138" t="s">
        <v>321</v>
      </c>
      <c r="G440" s="43">
        <v>6.4</v>
      </c>
      <c r="H440" s="136" t="str">
        <f t="shared" si="250"/>
        <v>P, S, T &amp; D Plant - Demand</v>
      </c>
      <c r="I440" s="42">
        <f>'Plt. Class.'!K$169</f>
        <v>0</v>
      </c>
      <c r="J440" s="136">
        <f t="shared" si="251"/>
        <v>0</v>
      </c>
      <c r="K440" s="136">
        <f t="shared" si="252"/>
        <v>0</v>
      </c>
      <c r="L440" s="136">
        <f t="shared" si="253"/>
        <v>0</v>
      </c>
      <c r="M440" s="136">
        <f t="shared" si="254"/>
        <v>0</v>
      </c>
      <c r="N440" s="136">
        <f t="shared" si="255"/>
        <v>0</v>
      </c>
      <c r="O440" s="136">
        <f t="shared" si="256"/>
        <v>0</v>
      </c>
      <c r="P440" s="136">
        <f t="shared" si="257"/>
        <v>0</v>
      </c>
      <c r="Q440" s="136">
        <f t="shared" si="258"/>
        <v>0</v>
      </c>
      <c r="R440" s="136">
        <f t="shared" si="259"/>
        <v>0</v>
      </c>
      <c r="S440" s="136">
        <f t="shared" si="260"/>
        <v>0</v>
      </c>
      <c r="T440" s="136">
        <f t="shared" si="261"/>
        <v>0</v>
      </c>
      <c r="U440" s="136">
        <f t="shared" si="262"/>
        <v>0</v>
      </c>
      <c r="V440" s="136">
        <f t="shared" si="263"/>
        <v>0</v>
      </c>
      <c r="W440" s="136">
        <f t="shared" si="264"/>
        <v>0</v>
      </c>
      <c r="X440" s="136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2">
        <v>39705</v>
      </c>
      <c r="E441" s="138" t="s">
        <v>322</v>
      </c>
      <c r="G441" s="43">
        <v>6.4</v>
      </c>
      <c r="H441" s="136" t="str">
        <f t="shared" si="250"/>
        <v>P, S, T &amp; D Plant - Demand</v>
      </c>
      <c r="I441" s="42">
        <f>'Plt. Class.'!K$170</f>
        <v>0</v>
      </c>
      <c r="J441" s="136">
        <f t="shared" si="251"/>
        <v>0</v>
      </c>
      <c r="K441" s="136">
        <f t="shared" si="252"/>
        <v>0</v>
      </c>
      <c r="L441" s="136">
        <f t="shared" si="253"/>
        <v>0</v>
      </c>
      <c r="M441" s="136">
        <f t="shared" si="254"/>
        <v>0</v>
      </c>
      <c r="N441" s="136">
        <f t="shared" si="255"/>
        <v>0</v>
      </c>
      <c r="O441" s="136">
        <f t="shared" si="256"/>
        <v>0</v>
      </c>
      <c r="P441" s="136">
        <f t="shared" si="257"/>
        <v>0</v>
      </c>
      <c r="Q441" s="136">
        <f t="shared" si="258"/>
        <v>0</v>
      </c>
      <c r="R441" s="136">
        <f t="shared" si="259"/>
        <v>0</v>
      </c>
      <c r="S441" s="136">
        <f t="shared" si="260"/>
        <v>0</v>
      </c>
      <c r="T441" s="136">
        <f t="shared" si="261"/>
        <v>0</v>
      </c>
      <c r="U441" s="136">
        <f t="shared" si="262"/>
        <v>0</v>
      </c>
      <c r="V441" s="136">
        <f t="shared" si="263"/>
        <v>0</v>
      </c>
      <c r="W441" s="136">
        <f t="shared" si="264"/>
        <v>0</v>
      </c>
      <c r="X441" s="136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2">
        <v>39800</v>
      </c>
      <c r="E442" s="138" t="s">
        <v>323</v>
      </c>
      <c r="G442" s="43">
        <v>6.4</v>
      </c>
      <c r="H442" s="136" t="str">
        <f t="shared" si="250"/>
        <v>P, S, T &amp; D Plant - Demand</v>
      </c>
      <c r="I442" s="42">
        <f>'Plt. Class.'!K$171</f>
        <v>137886.18686404719</v>
      </c>
      <c r="J442" s="136">
        <f t="shared" si="251"/>
        <v>74465.344178299696</v>
      </c>
      <c r="K442" s="136">
        <f t="shared" si="252"/>
        <v>41551.404708339032</v>
      </c>
      <c r="L442" s="136">
        <f t="shared" si="253"/>
        <v>0</v>
      </c>
      <c r="M442" s="136">
        <f t="shared" si="254"/>
        <v>21869.437977408448</v>
      </c>
      <c r="N442" s="136">
        <f t="shared" si="255"/>
        <v>0</v>
      </c>
      <c r="O442" s="136">
        <f t="shared" si="256"/>
        <v>0</v>
      </c>
      <c r="P442" s="136">
        <f t="shared" si="257"/>
        <v>0</v>
      </c>
      <c r="Q442" s="136">
        <f t="shared" si="258"/>
        <v>0</v>
      </c>
      <c r="R442" s="136">
        <f t="shared" si="259"/>
        <v>0</v>
      </c>
      <c r="S442" s="136">
        <f t="shared" si="260"/>
        <v>0</v>
      </c>
      <c r="T442" s="136">
        <f t="shared" si="261"/>
        <v>0</v>
      </c>
      <c r="U442" s="136">
        <f t="shared" si="262"/>
        <v>0</v>
      </c>
      <c r="V442" s="136">
        <f t="shared" si="263"/>
        <v>0</v>
      </c>
      <c r="W442" s="136">
        <f t="shared" si="264"/>
        <v>0</v>
      </c>
      <c r="X442" s="136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2">
        <v>39900</v>
      </c>
      <c r="E443" s="138" t="s">
        <v>324</v>
      </c>
      <c r="G443" s="43">
        <v>6.4</v>
      </c>
      <c r="H443" s="136" t="str">
        <f t="shared" si="250"/>
        <v>P, S, T &amp; D Plant - Demand</v>
      </c>
      <c r="I443" s="42">
        <f>'Plt. Class.'!K$172</f>
        <v>12033.509879705609</v>
      </c>
      <c r="J443" s="136">
        <f t="shared" si="251"/>
        <v>6498.6890655607367</v>
      </c>
      <c r="K443" s="136">
        <f t="shared" si="252"/>
        <v>3626.2460399056667</v>
      </c>
      <c r="L443" s="136">
        <f t="shared" si="253"/>
        <v>0</v>
      </c>
      <c r="M443" s="136">
        <f t="shared" si="254"/>
        <v>1908.5747742392043</v>
      </c>
      <c r="N443" s="136">
        <f t="shared" si="255"/>
        <v>0</v>
      </c>
      <c r="O443" s="136">
        <f t="shared" si="256"/>
        <v>0</v>
      </c>
      <c r="P443" s="136">
        <f t="shared" si="257"/>
        <v>0</v>
      </c>
      <c r="Q443" s="136">
        <f t="shared" si="258"/>
        <v>0</v>
      </c>
      <c r="R443" s="136">
        <f t="shared" si="259"/>
        <v>0</v>
      </c>
      <c r="S443" s="136">
        <f t="shared" si="260"/>
        <v>0</v>
      </c>
      <c r="T443" s="136">
        <f t="shared" si="261"/>
        <v>0</v>
      </c>
      <c r="U443" s="136">
        <f t="shared" si="262"/>
        <v>0</v>
      </c>
      <c r="V443" s="136">
        <f t="shared" si="263"/>
        <v>0</v>
      </c>
      <c r="W443" s="136">
        <f t="shared" si="264"/>
        <v>0</v>
      </c>
      <c r="X443" s="136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2">
        <v>39901</v>
      </c>
      <c r="E444" s="138" t="s">
        <v>325</v>
      </c>
      <c r="G444" s="43">
        <v>6.4</v>
      </c>
      <c r="H444" s="136" t="str">
        <f t="shared" si="250"/>
        <v>P, S, T &amp; D Plant - Demand</v>
      </c>
      <c r="I444" s="42">
        <f>'Plt. Class.'!K$173</f>
        <v>53795.079152694845</v>
      </c>
      <c r="J444" s="136">
        <f t="shared" si="251"/>
        <v>29051.996978885181</v>
      </c>
      <c r="K444" s="136">
        <f t="shared" si="252"/>
        <v>16210.913914057794</v>
      </c>
      <c r="L444" s="136">
        <f t="shared" si="253"/>
        <v>0</v>
      </c>
      <c r="M444" s="136">
        <f t="shared" si="254"/>
        <v>8532.1682597518666</v>
      </c>
      <c r="N444" s="136">
        <f t="shared" si="255"/>
        <v>0</v>
      </c>
      <c r="O444" s="136">
        <f t="shared" si="256"/>
        <v>0</v>
      </c>
      <c r="P444" s="136">
        <f t="shared" si="257"/>
        <v>0</v>
      </c>
      <c r="Q444" s="136">
        <f t="shared" si="258"/>
        <v>0</v>
      </c>
      <c r="R444" s="136">
        <f t="shared" si="259"/>
        <v>0</v>
      </c>
      <c r="S444" s="136">
        <f t="shared" si="260"/>
        <v>0</v>
      </c>
      <c r="T444" s="136">
        <f t="shared" si="261"/>
        <v>0</v>
      </c>
      <c r="U444" s="136">
        <f t="shared" si="262"/>
        <v>0</v>
      </c>
      <c r="V444" s="136">
        <f t="shared" si="263"/>
        <v>0</v>
      </c>
      <c r="W444" s="136">
        <f t="shared" si="264"/>
        <v>0</v>
      </c>
      <c r="X444" s="136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2">
        <v>39902</v>
      </c>
      <c r="E445" s="138" t="s">
        <v>326</v>
      </c>
      <c r="G445" s="43">
        <v>6.4</v>
      </c>
      <c r="H445" s="136" t="str">
        <f t="shared" si="250"/>
        <v>P, S, T &amp; D Plant - Demand</v>
      </c>
      <c r="I445" s="42">
        <f>'Plt. Class.'!K$174</f>
        <v>1293.0347883383456</v>
      </c>
      <c r="J445" s="136">
        <f t="shared" si="251"/>
        <v>698.30258373208915</v>
      </c>
      <c r="K445" s="136">
        <f t="shared" si="252"/>
        <v>389.65042847389901</v>
      </c>
      <c r="L445" s="136">
        <f t="shared" si="253"/>
        <v>0</v>
      </c>
      <c r="M445" s="136">
        <f t="shared" si="254"/>
        <v>205.08177613235728</v>
      </c>
      <c r="N445" s="136">
        <f t="shared" si="255"/>
        <v>0</v>
      </c>
      <c r="O445" s="136">
        <f t="shared" si="256"/>
        <v>0</v>
      </c>
      <c r="P445" s="136">
        <f t="shared" si="257"/>
        <v>0</v>
      </c>
      <c r="Q445" s="136">
        <f t="shared" si="258"/>
        <v>0</v>
      </c>
      <c r="R445" s="136">
        <f t="shared" si="259"/>
        <v>0</v>
      </c>
      <c r="S445" s="136">
        <f t="shared" si="260"/>
        <v>0</v>
      </c>
      <c r="T445" s="136">
        <f t="shared" si="261"/>
        <v>0</v>
      </c>
      <c r="U445" s="136">
        <f t="shared" si="262"/>
        <v>0</v>
      </c>
      <c r="V445" s="136">
        <f t="shared" si="263"/>
        <v>0</v>
      </c>
      <c r="W445" s="136">
        <f t="shared" si="264"/>
        <v>0</v>
      </c>
      <c r="X445" s="136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2">
        <v>39903</v>
      </c>
      <c r="E446" s="138" t="s">
        <v>327</v>
      </c>
      <c r="G446" s="43">
        <v>6.4</v>
      </c>
      <c r="H446" s="136" t="str">
        <f t="shared" si="250"/>
        <v>P, S, T &amp; D Plant - Demand</v>
      </c>
      <c r="I446" s="42">
        <f>'Plt. Class.'!K$175</f>
        <v>32721.15999307534</v>
      </c>
      <c r="J446" s="136">
        <f t="shared" si="251"/>
        <v>17671.040850524016</v>
      </c>
      <c r="K446" s="136">
        <f t="shared" si="252"/>
        <v>9860.379725629311</v>
      </c>
      <c r="L446" s="136">
        <f t="shared" si="253"/>
        <v>0</v>
      </c>
      <c r="M446" s="136">
        <f t="shared" si="254"/>
        <v>5189.7394169220115</v>
      </c>
      <c r="N446" s="136">
        <f t="shared" si="255"/>
        <v>0</v>
      </c>
      <c r="O446" s="136">
        <f t="shared" si="256"/>
        <v>0</v>
      </c>
      <c r="P446" s="136">
        <f t="shared" si="257"/>
        <v>0</v>
      </c>
      <c r="Q446" s="136">
        <f t="shared" si="258"/>
        <v>0</v>
      </c>
      <c r="R446" s="136">
        <f t="shared" si="259"/>
        <v>0</v>
      </c>
      <c r="S446" s="136">
        <f t="shared" si="260"/>
        <v>0</v>
      </c>
      <c r="T446" s="136">
        <f t="shared" si="261"/>
        <v>0</v>
      </c>
      <c r="U446" s="136">
        <f t="shared" si="262"/>
        <v>0</v>
      </c>
      <c r="V446" s="136">
        <f t="shared" si="263"/>
        <v>0</v>
      </c>
      <c r="W446" s="136">
        <f t="shared" si="264"/>
        <v>0</v>
      </c>
      <c r="X446" s="136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2">
        <v>39904</v>
      </c>
      <c r="E447" s="138" t="s">
        <v>328</v>
      </c>
      <c r="G447" s="43">
        <v>6.4</v>
      </c>
      <c r="H447" s="136" t="str">
        <f t="shared" si="250"/>
        <v>P, S, T &amp; D Plant - Demand</v>
      </c>
      <c r="I447" s="42">
        <f>'Plt. Class.'!K$176</f>
        <v>0</v>
      </c>
      <c r="J447" s="136">
        <f t="shared" si="251"/>
        <v>0</v>
      </c>
      <c r="K447" s="136">
        <f t="shared" si="252"/>
        <v>0</v>
      </c>
      <c r="L447" s="136">
        <f t="shared" si="253"/>
        <v>0</v>
      </c>
      <c r="M447" s="136">
        <f t="shared" si="254"/>
        <v>0</v>
      </c>
      <c r="N447" s="136">
        <f t="shared" si="255"/>
        <v>0</v>
      </c>
      <c r="O447" s="136">
        <f t="shared" si="256"/>
        <v>0</v>
      </c>
      <c r="P447" s="136">
        <f t="shared" si="257"/>
        <v>0</v>
      </c>
      <c r="Q447" s="136">
        <f t="shared" si="258"/>
        <v>0</v>
      </c>
      <c r="R447" s="136">
        <f t="shared" si="259"/>
        <v>0</v>
      </c>
      <c r="S447" s="136">
        <f t="shared" si="260"/>
        <v>0</v>
      </c>
      <c r="T447" s="136">
        <f t="shared" si="261"/>
        <v>0</v>
      </c>
      <c r="U447" s="136">
        <f t="shared" si="262"/>
        <v>0</v>
      </c>
      <c r="V447" s="136">
        <f t="shared" si="263"/>
        <v>0</v>
      </c>
      <c r="W447" s="136">
        <f t="shared" si="264"/>
        <v>0</v>
      </c>
      <c r="X447" s="136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2">
        <v>39905</v>
      </c>
      <c r="E448" s="138" t="s">
        <v>329</v>
      </c>
      <c r="G448" s="43">
        <v>6.4</v>
      </c>
      <c r="H448" s="136" t="str">
        <f t="shared" si="250"/>
        <v>P, S, T &amp; D Plant - Demand</v>
      </c>
      <c r="I448" s="42">
        <f>'Plt. Class.'!K$177</f>
        <v>0</v>
      </c>
      <c r="J448" s="136">
        <f t="shared" si="251"/>
        <v>0</v>
      </c>
      <c r="K448" s="136">
        <f t="shared" si="252"/>
        <v>0</v>
      </c>
      <c r="L448" s="136">
        <f t="shared" si="253"/>
        <v>0</v>
      </c>
      <c r="M448" s="136">
        <f t="shared" si="254"/>
        <v>0</v>
      </c>
      <c r="N448" s="136">
        <f t="shared" si="255"/>
        <v>0</v>
      </c>
      <c r="O448" s="136">
        <f t="shared" si="256"/>
        <v>0</v>
      </c>
      <c r="P448" s="136">
        <f t="shared" si="257"/>
        <v>0</v>
      </c>
      <c r="Q448" s="136">
        <f t="shared" si="258"/>
        <v>0</v>
      </c>
      <c r="R448" s="136">
        <f t="shared" si="259"/>
        <v>0</v>
      </c>
      <c r="S448" s="136">
        <f t="shared" si="260"/>
        <v>0</v>
      </c>
      <c r="T448" s="136">
        <f t="shared" si="261"/>
        <v>0</v>
      </c>
      <c r="U448" s="136">
        <f t="shared" si="262"/>
        <v>0</v>
      </c>
      <c r="V448" s="136">
        <f t="shared" si="263"/>
        <v>0</v>
      </c>
      <c r="W448" s="136">
        <f t="shared" si="264"/>
        <v>0</v>
      </c>
      <c r="X448" s="136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2">
        <v>39906</v>
      </c>
      <c r="E449" s="138" t="s">
        <v>330</v>
      </c>
      <c r="G449" s="43">
        <v>6.4</v>
      </c>
      <c r="H449" s="136" t="str">
        <f t="shared" si="250"/>
        <v>P, S, T &amp; D Plant - Demand</v>
      </c>
      <c r="I449" s="42">
        <f>'Plt. Class.'!K$178</f>
        <v>50807.817663530092</v>
      </c>
      <c r="J449" s="136">
        <f t="shared" si="251"/>
        <v>27438.728383963764</v>
      </c>
      <c r="K449" s="136">
        <f t="shared" si="252"/>
        <v>15310.715613351249</v>
      </c>
      <c r="L449" s="136">
        <f t="shared" si="253"/>
        <v>0</v>
      </c>
      <c r="M449" s="136">
        <f t="shared" si="254"/>
        <v>8058.3736662150741</v>
      </c>
      <c r="N449" s="136">
        <f t="shared" si="255"/>
        <v>0</v>
      </c>
      <c r="O449" s="136">
        <f t="shared" si="256"/>
        <v>0</v>
      </c>
      <c r="P449" s="136">
        <f t="shared" si="257"/>
        <v>0</v>
      </c>
      <c r="Q449" s="136">
        <f t="shared" si="258"/>
        <v>0</v>
      </c>
      <c r="R449" s="136">
        <f t="shared" si="259"/>
        <v>0</v>
      </c>
      <c r="S449" s="136">
        <f t="shared" si="260"/>
        <v>0</v>
      </c>
      <c r="T449" s="136">
        <f t="shared" si="261"/>
        <v>0</v>
      </c>
      <c r="U449" s="136">
        <f t="shared" si="262"/>
        <v>0</v>
      </c>
      <c r="V449" s="136">
        <f t="shared" si="263"/>
        <v>0</v>
      </c>
      <c r="W449" s="136">
        <f t="shared" si="264"/>
        <v>0</v>
      </c>
      <c r="X449" s="136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2">
        <v>39907</v>
      </c>
      <c r="E450" s="138" t="s">
        <v>331</v>
      </c>
      <c r="G450" s="43">
        <v>6.4</v>
      </c>
      <c r="H450" s="136" t="str">
        <f t="shared" si="250"/>
        <v>P, S, T &amp; D Plant - Demand</v>
      </c>
      <c r="I450" s="42">
        <f>'Plt. Class.'!K$179</f>
        <v>11703.239092196016</v>
      </c>
      <c r="J450" s="136">
        <f t="shared" si="251"/>
        <v>6320.3265448233351</v>
      </c>
      <c r="K450" s="136">
        <f t="shared" si="252"/>
        <v>3526.7203697333257</v>
      </c>
      <c r="L450" s="136">
        <f t="shared" si="253"/>
        <v>0</v>
      </c>
      <c r="M450" s="136">
        <f t="shared" si="254"/>
        <v>1856.1921776393544</v>
      </c>
      <c r="N450" s="136">
        <f t="shared" si="255"/>
        <v>0</v>
      </c>
      <c r="O450" s="136">
        <f t="shared" si="256"/>
        <v>0</v>
      </c>
      <c r="P450" s="136">
        <f t="shared" si="257"/>
        <v>0</v>
      </c>
      <c r="Q450" s="136">
        <f t="shared" si="258"/>
        <v>0</v>
      </c>
      <c r="R450" s="136">
        <f t="shared" si="259"/>
        <v>0</v>
      </c>
      <c r="S450" s="136">
        <f t="shared" si="260"/>
        <v>0</v>
      </c>
      <c r="T450" s="136">
        <f t="shared" si="261"/>
        <v>0</v>
      </c>
      <c r="U450" s="136">
        <f t="shared" si="262"/>
        <v>0</v>
      </c>
      <c r="V450" s="136">
        <f t="shared" si="263"/>
        <v>0</v>
      </c>
      <c r="W450" s="136">
        <f t="shared" si="264"/>
        <v>0</v>
      </c>
      <c r="X450" s="136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2">
        <v>39908</v>
      </c>
      <c r="E451" s="138" t="s">
        <v>332</v>
      </c>
      <c r="G451" s="43">
        <v>6.4</v>
      </c>
      <c r="H451" s="136" t="str">
        <f t="shared" si="250"/>
        <v>P, S, T &amp; D Plant - Demand</v>
      </c>
      <c r="I451" s="42">
        <f>'Plt. Class.'!K$180</f>
        <v>140425.16063758635</v>
      </c>
      <c r="J451" s="136">
        <f t="shared" si="251"/>
        <v>75836.515288373863</v>
      </c>
      <c r="K451" s="136">
        <f t="shared" si="252"/>
        <v>42316.513449160208</v>
      </c>
      <c r="L451" s="136">
        <f t="shared" si="253"/>
        <v>0</v>
      </c>
      <c r="M451" s="136">
        <f t="shared" si="254"/>
        <v>22272.131900052264</v>
      </c>
      <c r="N451" s="136">
        <f t="shared" si="255"/>
        <v>0</v>
      </c>
      <c r="O451" s="136">
        <f t="shared" si="256"/>
        <v>0</v>
      </c>
      <c r="P451" s="136">
        <f t="shared" si="257"/>
        <v>0</v>
      </c>
      <c r="Q451" s="136">
        <f t="shared" si="258"/>
        <v>0</v>
      </c>
      <c r="R451" s="136">
        <f t="shared" si="259"/>
        <v>0</v>
      </c>
      <c r="S451" s="136">
        <f t="shared" si="260"/>
        <v>0</v>
      </c>
      <c r="T451" s="136">
        <f t="shared" si="261"/>
        <v>0</v>
      </c>
      <c r="U451" s="136">
        <f t="shared" si="262"/>
        <v>0</v>
      </c>
      <c r="V451" s="136">
        <f t="shared" si="263"/>
        <v>0</v>
      </c>
      <c r="W451" s="136">
        <f t="shared" si="264"/>
        <v>0</v>
      </c>
      <c r="X451" s="136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2">
        <v>39909</v>
      </c>
      <c r="E452" s="138" t="s">
        <v>333</v>
      </c>
      <c r="G452" s="43">
        <v>6.4</v>
      </c>
      <c r="H452" s="136" t="str">
        <f t="shared" si="250"/>
        <v>P, S, T &amp; D Plant - Demand</v>
      </c>
      <c r="I452" s="42">
        <f>'Plt. Class.'!K$181</f>
        <v>0</v>
      </c>
      <c r="J452" s="136">
        <f t="shared" si="251"/>
        <v>0</v>
      </c>
      <c r="K452" s="136">
        <f t="shared" si="252"/>
        <v>0</v>
      </c>
      <c r="L452" s="136">
        <f t="shared" si="253"/>
        <v>0</v>
      </c>
      <c r="M452" s="136">
        <f t="shared" si="254"/>
        <v>0</v>
      </c>
      <c r="N452" s="136">
        <f t="shared" si="255"/>
        <v>0</v>
      </c>
      <c r="O452" s="136">
        <f t="shared" si="256"/>
        <v>0</v>
      </c>
      <c r="P452" s="136">
        <f t="shared" si="257"/>
        <v>0</v>
      </c>
      <c r="Q452" s="136">
        <f t="shared" si="258"/>
        <v>0</v>
      </c>
      <c r="R452" s="136">
        <f t="shared" si="259"/>
        <v>0</v>
      </c>
      <c r="S452" s="136">
        <f t="shared" si="260"/>
        <v>0</v>
      </c>
      <c r="T452" s="136">
        <f t="shared" si="261"/>
        <v>0</v>
      </c>
      <c r="U452" s="136">
        <f t="shared" si="262"/>
        <v>0</v>
      </c>
      <c r="V452" s="136">
        <f t="shared" si="263"/>
        <v>0</v>
      </c>
      <c r="W452" s="136">
        <f t="shared" si="264"/>
        <v>0</v>
      </c>
      <c r="X452" s="136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2">
        <v>39924</v>
      </c>
      <c r="E453" s="138" t="s">
        <v>334</v>
      </c>
      <c r="G453" s="43">
        <v>6.4</v>
      </c>
      <c r="H453" s="136" t="str">
        <f t="shared" si="250"/>
        <v>P, S, T &amp; D Plant - Demand</v>
      </c>
      <c r="I453" s="42">
        <f>'Plt. Class.'!K$182</f>
        <v>0</v>
      </c>
      <c r="J453" s="136">
        <f t="shared" si="251"/>
        <v>0</v>
      </c>
      <c r="K453" s="136">
        <f t="shared" si="252"/>
        <v>0</v>
      </c>
      <c r="L453" s="136">
        <f t="shared" si="253"/>
        <v>0</v>
      </c>
      <c r="M453" s="136">
        <f t="shared" si="254"/>
        <v>0</v>
      </c>
      <c r="N453" s="136">
        <f t="shared" si="255"/>
        <v>0</v>
      </c>
      <c r="O453" s="136">
        <f t="shared" si="256"/>
        <v>0</v>
      </c>
      <c r="P453" s="136">
        <f t="shared" si="257"/>
        <v>0</v>
      </c>
      <c r="Q453" s="136">
        <f t="shared" si="258"/>
        <v>0</v>
      </c>
      <c r="R453" s="136">
        <f t="shared" si="259"/>
        <v>0</v>
      </c>
      <c r="S453" s="136">
        <f t="shared" si="260"/>
        <v>0</v>
      </c>
      <c r="T453" s="136">
        <f t="shared" si="261"/>
        <v>0</v>
      </c>
      <c r="U453" s="136">
        <f t="shared" si="262"/>
        <v>0</v>
      </c>
      <c r="V453" s="136">
        <f t="shared" si="263"/>
        <v>0</v>
      </c>
      <c r="W453" s="136">
        <f t="shared" si="264"/>
        <v>0</v>
      </c>
      <c r="X453" s="136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6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6"/>
      <c r="I455" s="42">
        <f>'Plt. Class.'!K$184</f>
        <v>563581.72632160597</v>
      </c>
      <c r="J455" s="42">
        <f>SUM(J420:J453)</f>
        <v>304361.93920220272</v>
      </c>
      <c r="K455" s="42">
        <f t="shared" ref="K455:X455" si="267">SUM(K420:K453)</f>
        <v>169832.91023706878</v>
      </c>
      <c r="L455" s="42">
        <f t="shared" si="267"/>
        <v>0</v>
      </c>
      <c r="M455" s="42">
        <f t="shared" si="267"/>
        <v>89386.876882334429</v>
      </c>
      <c r="N455" s="42">
        <f t="shared" si="267"/>
        <v>0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6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361</v>
      </c>
      <c r="E457" s="44"/>
      <c r="G457" s="43">
        <v>6.4</v>
      </c>
      <c r="H457" s="136" t="str">
        <f>VLOOKUP($G457,alloc,3)</f>
        <v>P, S, T &amp; D Plant - Demand</v>
      </c>
      <c r="I457" s="42">
        <f>'Plt. Class.'!K$186</f>
        <v>-27272.194481518793</v>
      </c>
      <c r="J457" s="136">
        <f>$I457*VLOOKUP($G457,alloc,6)</f>
        <v>-14728.330623619178</v>
      </c>
      <c r="K457" s="136">
        <f>$I457*VLOOKUP($G457,alloc,7)</f>
        <v>-8218.3575886642393</v>
      </c>
      <c r="L457" s="136">
        <f>$I457*VLOOKUP($G457,alloc,8)</f>
        <v>0</v>
      </c>
      <c r="M457" s="136">
        <f>$I457*VLOOKUP($G457,alloc,9)</f>
        <v>-4325.5062692353722</v>
      </c>
      <c r="N457" s="136">
        <f>$I457*VLOOKUP($G457,alloc,10)</f>
        <v>0</v>
      </c>
      <c r="O457" s="136">
        <f>$I457*VLOOKUP($G457,alloc,11)</f>
        <v>0</v>
      </c>
      <c r="P457" s="136">
        <f>$I457*VLOOKUP($G457,alloc,12)</f>
        <v>0</v>
      </c>
      <c r="Q457" s="136">
        <f>$I457*VLOOKUP($G457,alloc,13)</f>
        <v>0</v>
      </c>
      <c r="R457" s="136">
        <f>$I457*VLOOKUP($G457,alloc,14)</f>
        <v>0</v>
      </c>
      <c r="S457" s="136">
        <f>$I457*VLOOKUP($G457,alloc,15)</f>
        <v>0</v>
      </c>
      <c r="T457" s="136">
        <f>$I457*VLOOKUP($G457,alloc,16)</f>
        <v>0</v>
      </c>
      <c r="U457" s="136">
        <f>$I457*VLOOKUP($G457,alloc,17)</f>
        <v>0</v>
      </c>
      <c r="V457" s="136">
        <f>$I457*VLOOKUP($G457,alloc,18)</f>
        <v>0</v>
      </c>
      <c r="W457" s="136">
        <f>$I457*VLOOKUP($G457,alloc,19)</f>
        <v>0</v>
      </c>
      <c r="X457" s="136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6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363</v>
      </c>
      <c r="E459" s="44"/>
      <c r="G459" s="43"/>
      <c r="H459" s="136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6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6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6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2">
        <v>37400</v>
      </c>
      <c r="E463" s="138" t="s">
        <v>125</v>
      </c>
      <c r="G463" s="43">
        <v>6.4</v>
      </c>
      <c r="H463" s="136" t="str">
        <f t="shared" ref="H463:H496" si="268">VLOOKUP($G463,alloc,3)</f>
        <v>P, S, T &amp; D Plant - Demand</v>
      </c>
      <c r="I463" s="42">
        <f>'Plt. Class.'!K$192</f>
        <v>0</v>
      </c>
      <c r="J463" s="136">
        <f t="shared" ref="J463:J496" si="269">$I463*VLOOKUP($G463,alloc,6)</f>
        <v>0</v>
      </c>
      <c r="K463" s="136">
        <f t="shared" ref="K463:K496" si="270">$I463*VLOOKUP($G463,alloc,7)</f>
        <v>0</v>
      </c>
      <c r="L463" s="136">
        <f t="shared" ref="L463:L496" si="271">$I463*VLOOKUP($G463,alloc,8)</f>
        <v>0</v>
      </c>
      <c r="M463" s="136">
        <f t="shared" ref="M463:M496" si="272">$I463*VLOOKUP($G463,alloc,9)</f>
        <v>0</v>
      </c>
      <c r="N463" s="136">
        <f t="shared" ref="N463:N496" si="273">$I463*VLOOKUP($G463,alloc,10)</f>
        <v>0</v>
      </c>
      <c r="O463" s="136">
        <f t="shared" ref="O463:O496" si="274">$I463*VLOOKUP($G463,alloc,11)</f>
        <v>0</v>
      </c>
      <c r="P463" s="136">
        <f t="shared" ref="P463:P496" si="275">$I463*VLOOKUP($G463,alloc,12)</f>
        <v>0</v>
      </c>
      <c r="Q463" s="136">
        <f t="shared" ref="Q463:Q496" si="276">$I463*VLOOKUP($G463,alloc,13)</f>
        <v>0</v>
      </c>
      <c r="R463" s="136">
        <f t="shared" ref="R463:R496" si="277">$I463*VLOOKUP($G463,alloc,14)</f>
        <v>0</v>
      </c>
      <c r="S463" s="136">
        <f t="shared" ref="S463:S496" si="278">$I463*VLOOKUP($G463,alloc,15)</f>
        <v>0</v>
      </c>
      <c r="T463" s="136">
        <f t="shared" ref="T463:T496" si="279">$I463*VLOOKUP($G463,alloc,16)</f>
        <v>0</v>
      </c>
      <c r="U463" s="136">
        <f t="shared" ref="U463:U496" si="280">$I463*VLOOKUP($G463,alloc,17)</f>
        <v>0</v>
      </c>
      <c r="V463" s="136">
        <f t="shared" ref="V463:V496" si="281">$I463*VLOOKUP($G463,alloc,18)</f>
        <v>0</v>
      </c>
      <c r="W463" s="136">
        <f t="shared" ref="W463:W496" si="282">$I463*VLOOKUP($G463,alloc,19)</f>
        <v>0</v>
      </c>
      <c r="X463" s="136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2">
        <v>39001</v>
      </c>
      <c r="E464" s="138" t="s">
        <v>304</v>
      </c>
      <c r="G464" s="43">
        <v>6.4</v>
      </c>
      <c r="H464" s="136" t="str">
        <f t="shared" si="268"/>
        <v>P, S, T &amp; D Plant - Demand</v>
      </c>
      <c r="I464" s="42">
        <f>'Plt. Class.'!K$193</f>
        <v>0</v>
      </c>
      <c r="J464" s="136">
        <f t="shared" si="269"/>
        <v>0</v>
      </c>
      <c r="K464" s="136">
        <f t="shared" si="270"/>
        <v>0</v>
      </c>
      <c r="L464" s="136">
        <f t="shared" si="271"/>
        <v>0</v>
      </c>
      <c r="M464" s="136">
        <f t="shared" si="272"/>
        <v>0</v>
      </c>
      <c r="N464" s="136">
        <f t="shared" si="273"/>
        <v>0</v>
      </c>
      <c r="O464" s="136">
        <f t="shared" si="274"/>
        <v>0</v>
      </c>
      <c r="P464" s="136">
        <f t="shared" si="275"/>
        <v>0</v>
      </c>
      <c r="Q464" s="136">
        <f t="shared" si="276"/>
        <v>0</v>
      </c>
      <c r="R464" s="136">
        <f t="shared" si="277"/>
        <v>0</v>
      </c>
      <c r="S464" s="136">
        <f t="shared" si="278"/>
        <v>0</v>
      </c>
      <c r="T464" s="136">
        <f t="shared" si="279"/>
        <v>0</v>
      </c>
      <c r="U464" s="136">
        <f t="shared" si="280"/>
        <v>0</v>
      </c>
      <c r="V464" s="136">
        <f t="shared" si="281"/>
        <v>0</v>
      </c>
      <c r="W464" s="136">
        <f t="shared" si="282"/>
        <v>0</v>
      </c>
      <c r="X464" s="136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2">
        <v>36602</v>
      </c>
      <c r="E465" s="138" t="s">
        <v>149</v>
      </c>
      <c r="G465" s="43">
        <v>6.4</v>
      </c>
      <c r="H465" s="136" t="str">
        <f t="shared" si="268"/>
        <v>P, S, T &amp; D Plant - Demand</v>
      </c>
      <c r="I465" s="42">
        <f>'Plt. Class.'!K$194</f>
        <v>84130.842667809149</v>
      </c>
      <c r="J465" s="136">
        <f t="shared" si="269"/>
        <v>45434.806036414506</v>
      </c>
      <c r="K465" s="136">
        <f t="shared" si="270"/>
        <v>25352.464751168107</v>
      </c>
      <c r="L465" s="136">
        <f t="shared" si="271"/>
        <v>0</v>
      </c>
      <c r="M465" s="136">
        <f t="shared" si="272"/>
        <v>13343.571880226527</v>
      </c>
      <c r="N465" s="136">
        <f t="shared" si="273"/>
        <v>0</v>
      </c>
      <c r="O465" s="136">
        <f t="shared" si="274"/>
        <v>0</v>
      </c>
      <c r="P465" s="136">
        <f t="shared" si="275"/>
        <v>0</v>
      </c>
      <c r="Q465" s="136">
        <f t="shared" si="276"/>
        <v>0</v>
      </c>
      <c r="R465" s="136">
        <f t="shared" si="277"/>
        <v>0</v>
      </c>
      <c r="S465" s="136">
        <f t="shared" si="278"/>
        <v>0</v>
      </c>
      <c r="T465" s="136">
        <f t="shared" si="279"/>
        <v>0</v>
      </c>
      <c r="U465" s="136">
        <f t="shared" si="280"/>
        <v>0</v>
      </c>
      <c r="V465" s="136">
        <f t="shared" si="281"/>
        <v>0</v>
      </c>
      <c r="W465" s="136">
        <f t="shared" si="282"/>
        <v>0</v>
      </c>
      <c r="X465" s="136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2">
        <v>37503</v>
      </c>
      <c r="E466" s="138" t="s">
        <v>291</v>
      </c>
      <c r="G466" s="43">
        <v>6.4</v>
      </c>
      <c r="H466" s="136" t="str">
        <f t="shared" si="268"/>
        <v>P, S, T &amp; D Plant - Demand</v>
      </c>
      <c r="I466" s="42">
        <f>'Plt. Class.'!K$195</f>
        <v>0</v>
      </c>
      <c r="J466" s="136">
        <f t="shared" si="269"/>
        <v>0</v>
      </c>
      <c r="K466" s="136">
        <f t="shared" si="270"/>
        <v>0</v>
      </c>
      <c r="L466" s="136">
        <f t="shared" si="271"/>
        <v>0</v>
      </c>
      <c r="M466" s="136">
        <f t="shared" si="272"/>
        <v>0</v>
      </c>
      <c r="N466" s="136">
        <f t="shared" si="273"/>
        <v>0</v>
      </c>
      <c r="O466" s="136">
        <f t="shared" si="274"/>
        <v>0</v>
      </c>
      <c r="P466" s="136">
        <f t="shared" si="275"/>
        <v>0</v>
      </c>
      <c r="Q466" s="136">
        <f t="shared" si="276"/>
        <v>0</v>
      </c>
      <c r="R466" s="136">
        <f t="shared" si="277"/>
        <v>0</v>
      </c>
      <c r="S466" s="136">
        <f t="shared" si="278"/>
        <v>0</v>
      </c>
      <c r="T466" s="136">
        <f t="shared" si="279"/>
        <v>0</v>
      </c>
      <c r="U466" s="136">
        <f t="shared" si="280"/>
        <v>0</v>
      </c>
      <c r="V466" s="136">
        <f t="shared" si="281"/>
        <v>0</v>
      </c>
      <c r="W466" s="136">
        <f t="shared" si="282"/>
        <v>0</v>
      </c>
      <c r="X466" s="136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2">
        <v>39004</v>
      </c>
      <c r="E467" s="138" t="s">
        <v>306</v>
      </c>
      <c r="G467" s="43">
        <v>6.4</v>
      </c>
      <c r="H467" s="136" t="str">
        <f t="shared" si="268"/>
        <v>P, S, T &amp; D Plant - Demand</v>
      </c>
      <c r="I467" s="42">
        <f>'Plt. Class.'!K$196</f>
        <v>0</v>
      </c>
      <c r="J467" s="136">
        <f t="shared" si="269"/>
        <v>0</v>
      </c>
      <c r="K467" s="136">
        <f t="shared" si="270"/>
        <v>0</v>
      </c>
      <c r="L467" s="136">
        <f t="shared" si="271"/>
        <v>0</v>
      </c>
      <c r="M467" s="136">
        <f t="shared" si="272"/>
        <v>0</v>
      </c>
      <c r="N467" s="136">
        <f t="shared" si="273"/>
        <v>0</v>
      </c>
      <c r="O467" s="136">
        <f t="shared" si="274"/>
        <v>0</v>
      </c>
      <c r="P467" s="136">
        <f t="shared" si="275"/>
        <v>0</v>
      </c>
      <c r="Q467" s="136">
        <f t="shared" si="276"/>
        <v>0</v>
      </c>
      <c r="R467" s="136">
        <f t="shared" si="277"/>
        <v>0</v>
      </c>
      <c r="S467" s="136">
        <f t="shared" si="278"/>
        <v>0</v>
      </c>
      <c r="T467" s="136">
        <f t="shared" si="279"/>
        <v>0</v>
      </c>
      <c r="U467" s="136">
        <f t="shared" si="280"/>
        <v>0</v>
      </c>
      <c r="V467" s="136">
        <f t="shared" si="281"/>
        <v>0</v>
      </c>
      <c r="W467" s="136">
        <f t="shared" si="282"/>
        <v>0</v>
      </c>
      <c r="X467" s="136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2">
        <v>39009</v>
      </c>
      <c r="E468" s="138" t="s">
        <v>307</v>
      </c>
      <c r="G468" s="43">
        <v>6.4</v>
      </c>
      <c r="H468" s="136" t="str">
        <f t="shared" si="268"/>
        <v>P, S, T &amp; D Plant - Demand</v>
      </c>
      <c r="I468" s="42">
        <f>'Plt. Class.'!K$197</f>
        <v>161623.51155379575</v>
      </c>
      <c r="J468" s="136">
        <f t="shared" si="269"/>
        <v>87284.670704726901</v>
      </c>
      <c r="K468" s="136">
        <f t="shared" si="270"/>
        <v>48704.544608055599</v>
      </c>
      <c r="L468" s="136">
        <f t="shared" si="271"/>
        <v>0</v>
      </c>
      <c r="M468" s="136">
        <f t="shared" si="272"/>
        <v>25634.296241013239</v>
      </c>
      <c r="N468" s="136">
        <f t="shared" si="273"/>
        <v>0</v>
      </c>
      <c r="O468" s="136">
        <f t="shared" si="274"/>
        <v>0</v>
      </c>
      <c r="P468" s="136">
        <f t="shared" si="275"/>
        <v>0</v>
      </c>
      <c r="Q468" s="136">
        <f t="shared" si="276"/>
        <v>0</v>
      </c>
      <c r="R468" s="136">
        <f t="shared" si="277"/>
        <v>0</v>
      </c>
      <c r="S468" s="136">
        <f t="shared" si="278"/>
        <v>0</v>
      </c>
      <c r="T468" s="136">
        <f t="shared" si="279"/>
        <v>0</v>
      </c>
      <c r="U468" s="136">
        <f t="shared" si="280"/>
        <v>0</v>
      </c>
      <c r="V468" s="136">
        <f t="shared" si="281"/>
        <v>0</v>
      </c>
      <c r="W468" s="136">
        <f t="shared" si="282"/>
        <v>0</v>
      </c>
      <c r="X468" s="136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2">
        <v>39100</v>
      </c>
      <c r="E469" s="138" t="s">
        <v>308</v>
      </c>
      <c r="G469" s="43">
        <v>6.4</v>
      </c>
      <c r="H469" s="136" t="str">
        <f t="shared" si="268"/>
        <v>P, S, T &amp; D Plant - Demand</v>
      </c>
      <c r="I469" s="42">
        <f>'Plt. Class.'!K$198</f>
        <v>188172.02144505881</v>
      </c>
      <c r="J469" s="136">
        <f t="shared" si="269"/>
        <v>101622.17594318216</v>
      </c>
      <c r="K469" s="136">
        <f t="shared" si="270"/>
        <v>56704.822982443264</v>
      </c>
      <c r="L469" s="136">
        <f t="shared" si="271"/>
        <v>0</v>
      </c>
      <c r="M469" s="136">
        <f t="shared" si="272"/>
        <v>29845.022519433369</v>
      </c>
      <c r="N469" s="136">
        <f t="shared" si="273"/>
        <v>0</v>
      </c>
      <c r="O469" s="136">
        <f t="shared" si="274"/>
        <v>0</v>
      </c>
      <c r="P469" s="136">
        <f t="shared" si="275"/>
        <v>0</v>
      </c>
      <c r="Q469" s="136">
        <f t="shared" si="276"/>
        <v>0</v>
      </c>
      <c r="R469" s="136">
        <f t="shared" si="277"/>
        <v>0</v>
      </c>
      <c r="S469" s="136">
        <f t="shared" si="278"/>
        <v>0</v>
      </c>
      <c r="T469" s="136">
        <f t="shared" si="279"/>
        <v>0</v>
      </c>
      <c r="U469" s="136">
        <f t="shared" si="280"/>
        <v>0</v>
      </c>
      <c r="V469" s="136">
        <f t="shared" si="281"/>
        <v>0</v>
      </c>
      <c r="W469" s="136">
        <f t="shared" si="282"/>
        <v>0</v>
      </c>
      <c r="X469" s="136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2">
        <v>39102</v>
      </c>
      <c r="E470" s="138" t="s">
        <v>309</v>
      </c>
      <c r="G470" s="43">
        <v>6.4</v>
      </c>
      <c r="H470" s="136" t="str">
        <f t="shared" si="268"/>
        <v>P, S, T &amp; D Plant - Demand</v>
      </c>
      <c r="I470" s="42">
        <f>'Plt. Class.'!K$199</f>
        <v>0</v>
      </c>
      <c r="J470" s="136">
        <f t="shared" si="269"/>
        <v>0</v>
      </c>
      <c r="K470" s="136">
        <f t="shared" si="270"/>
        <v>0</v>
      </c>
      <c r="L470" s="136">
        <f t="shared" si="271"/>
        <v>0</v>
      </c>
      <c r="M470" s="136">
        <f t="shared" si="272"/>
        <v>0</v>
      </c>
      <c r="N470" s="136">
        <f t="shared" si="273"/>
        <v>0</v>
      </c>
      <c r="O470" s="136">
        <f t="shared" si="274"/>
        <v>0</v>
      </c>
      <c r="P470" s="136">
        <f t="shared" si="275"/>
        <v>0</v>
      </c>
      <c r="Q470" s="136">
        <f t="shared" si="276"/>
        <v>0</v>
      </c>
      <c r="R470" s="136">
        <f t="shared" si="277"/>
        <v>0</v>
      </c>
      <c r="S470" s="136">
        <f t="shared" si="278"/>
        <v>0</v>
      </c>
      <c r="T470" s="136">
        <f t="shared" si="279"/>
        <v>0</v>
      </c>
      <c r="U470" s="136">
        <f t="shared" si="280"/>
        <v>0</v>
      </c>
      <c r="V470" s="136">
        <f t="shared" si="281"/>
        <v>0</v>
      </c>
      <c r="W470" s="136">
        <f t="shared" si="282"/>
        <v>0</v>
      </c>
      <c r="X470" s="136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2">
        <v>39103</v>
      </c>
      <c r="E471" s="138" t="s">
        <v>310</v>
      </c>
      <c r="G471" s="43">
        <v>6.4</v>
      </c>
      <c r="H471" s="136" t="str">
        <f t="shared" si="268"/>
        <v>P, S, T &amp; D Plant - Demand</v>
      </c>
      <c r="I471" s="42">
        <f>'Plt. Class.'!K$200</f>
        <v>0</v>
      </c>
      <c r="J471" s="136">
        <f t="shared" si="269"/>
        <v>0</v>
      </c>
      <c r="K471" s="136">
        <f t="shared" si="270"/>
        <v>0</v>
      </c>
      <c r="L471" s="136">
        <f t="shared" si="271"/>
        <v>0</v>
      </c>
      <c r="M471" s="136">
        <f t="shared" si="272"/>
        <v>0</v>
      </c>
      <c r="N471" s="136">
        <f t="shared" si="273"/>
        <v>0</v>
      </c>
      <c r="O471" s="136">
        <f t="shared" si="274"/>
        <v>0</v>
      </c>
      <c r="P471" s="136">
        <f t="shared" si="275"/>
        <v>0</v>
      </c>
      <c r="Q471" s="136">
        <f t="shared" si="276"/>
        <v>0</v>
      </c>
      <c r="R471" s="136">
        <f t="shared" si="277"/>
        <v>0</v>
      </c>
      <c r="S471" s="136">
        <f t="shared" si="278"/>
        <v>0</v>
      </c>
      <c r="T471" s="136">
        <f t="shared" si="279"/>
        <v>0</v>
      </c>
      <c r="U471" s="136">
        <f t="shared" si="280"/>
        <v>0</v>
      </c>
      <c r="V471" s="136">
        <f t="shared" si="281"/>
        <v>0</v>
      </c>
      <c r="W471" s="136">
        <f t="shared" si="282"/>
        <v>0</v>
      </c>
      <c r="X471" s="136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2">
        <v>39200</v>
      </c>
      <c r="E472" s="138" t="s">
        <v>311</v>
      </c>
      <c r="G472" s="43">
        <v>6.4</v>
      </c>
      <c r="H472" s="136" t="str">
        <f t="shared" si="268"/>
        <v>P, S, T &amp; D Plant - Demand</v>
      </c>
      <c r="I472" s="42">
        <f>'Plt. Class.'!K$201</f>
        <v>1731.0734226971795</v>
      </c>
      <c r="J472" s="136">
        <f t="shared" si="269"/>
        <v>934.86505900805196</v>
      </c>
      <c r="K472" s="136">
        <f t="shared" si="270"/>
        <v>521.65147214680849</v>
      </c>
      <c r="L472" s="136">
        <f t="shared" si="271"/>
        <v>0</v>
      </c>
      <c r="M472" s="136">
        <f t="shared" si="272"/>
        <v>274.55689154231891</v>
      </c>
      <c r="N472" s="136">
        <f t="shared" si="273"/>
        <v>0</v>
      </c>
      <c r="O472" s="136">
        <f t="shared" si="274"/>
        <v>0</v>
      </c>
      <c r="P472" s="136">
        <f t="shared" si="275"/>
        <v>0</v>
      </c>
      <c r="Q472" s="136">
        <f t="shared" si="276"/>
        <v>0</v>
      </c>
      <c r="R472" s="136">
        <f t="shared" si="277"/>
        <v>0</v>
      </c>
      <c r="S472" s="136">
        <f t="shared" si="278"/>
        <v>0</v>
      </c>
      <c r="T472" s="136">
        <f t="shared" si="279"/>
        <v>0</v>
      </c>
      <c r="U472" s="136">
        <f t="shared" si="280"/>
        <v>0</v>
      </c>
      <c r="V472" s="136">
        <f t="shared" si="281"/>
        <v>0</v>
      </c>
      <c r="W472" s="136">
        <f t="shared" si="282"/>
        <v>0</v>
      </c>
      <c r="X472" s="136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2">
        <v>39201</v>
      </c>
      <c r="E473" s="138" t="s">
        <v>312</v>
      </c>
      <c r="G473" s="43">
        <v>6.4</v>
      </c>
      <c r="H473" s="136" t="str">
        <f t="shared" si="268"/>
        <v>P, S, T &amp; D Plant - Demand</v>
      </c>
      <c r="I473" s="42">
        <f>'Plt. Class.'!K$202</f>
        <v>0</v>
      </c>
      <c r="J473" s="136">
        <f t="shared" si="269"/>
        <v>0</v>
      </c>
      <c r="K473" s="136">
        <f t="shared" si="270"/>
        <v>0</v>
      </c>
      <c r="L473" s="136">
        <f t="shared" si="271"/>
        <v>0</v>
      </c>
      <c r="M473" s="136">
        <f t="shared" si="272"/>
        <v>0</v>
      </c>
      <c r="N473" s="136">
        <f t="shared" si="273"/>
        <v>0</v>
      </c>
      <c r="O473" s="136">
        <f t="shared" si="274"/>
        <v>0</v>
      </c>
      <c r="P473" s="136">
        <f t="shared" si="275"/>
        <v>0</v>
      </c>
      <c r="Q473" s="136">
        <f t="shared" si="276"/>
        <v>0</v>
      </c>
      <c r="R473" s="136">
        <f t="shared" si="277"/>
        <v>0</v>
      </c>
      <c r="S473" s="136">
        <f t="shared" si="278"/>
        <v>0</v>
      </c>
      <c r="T473" s="136">
        <f t="shared" si="279"/>
        <v>0</v>
      </c>
      <c r="U473" s="136">
        <f t="shared" si="280"/>
        <v>0</v>
      </c>
      <c r="V473" s="136">
        <f t="shared" si="281"/>
        <v>0</v>
      </c>
      <c r="W473" s="136">
        <f t="shared" si="282"/>
        <v>0</v>
      </c>
      <c r="X473" s="136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2">
        <v>39202</v>
      </c>
      <c r="E474" s="138" t="s">
        <v>313</v>
      </c>
      <c r="G474" s="43">
        <v>6.4</v>
      </c>
      <c r="H474" s="136" t="str">
        <f t="shared" si="268"/>
        <v>P, S, T &amp; D Plant - Demand</v>
      </c>
      <c r="I474" s="42">
        <f>'Plt. Class.'!K$203</f>
        <v>0</v>
      </c>
      <c r="J474" s="136">
        <f t="shared" si="269"/>
        <v>0</v>
      </c>
      <c r="K474" s="136">
        <f t="shared" si="270"/>
        <v>0</v>
      </c>
      <c r="L474" s="136">
        <f t="shared" si="271"/>
        <v>0</v>
      </c>
      <c r="M474" s="136">
        <f t="shared" si="272"/>
        <v>0</v>
      </c>
      <c r="N474" s="136">
        <f t="shared" si="273"/>
        <v>0</v>
      </c>
      <c r="O474" s="136">
        <f t="shared" si="274"/>
        <v>0</v>
      </c>
      <c r="P474" s="136">
        <f t="shared" si="275"/>
        <v>0</v>
      </c>
      <c r="Q474" s="136">
        <f t="shared" si="276"/>
        <v>0</v>
      </c>
      <c r="R474" s="136">
        <f t="shared" si="277"/>
        <v>0</v>
      </c>
      <c r="S474" s="136">
        <f t="shared" si="278"/>
        <v>0</v>
      </c>
      <c r="T474" s="136">
        <f t="shared" si="279"/>
        <v>0</v>
      </c>
      <c r="U474" s="136">
        <f t="shared" si="280"/>
        <v>0</v>
      </c>
      <c r="V474" s="136">
        <f t="shared" si="281"/>
        <v>0</v>
      </c>
      <c r="W474" s="136">
        <f t="shared" si="282"/>
        <v>0</v>
      </c>
      <c r="X474" s="136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2">
        <v>39300</v>
      </c>
      <c r="E475" s="138" t="s">
        <v>198</v>
      </c>
      <c r="G475" s="43">
        <v>6.4</v>
      </c>
      <c r="H475" s="136" t="str">
        <f t="shared" si="268"/>
        <v>P, S, T &amp; D Plant - Demand</v>
      </c>
      <c r="I475" s="42">
        <f>'Plt. Class.'!K$204</f>
        <v>0</v>
      </c>
      <c r="J475" s="136">
        <f t="shared" si="269"/>
        <v>0</v>
      </c>
      <c r="K475" s="136">
        <f t="shared" si="270"/>
        <v>0</v>
      </c>
      <c r="L475" s="136">
        <f t="shared" si="271"/>
        <v>0</v>
      </c>
      <c r="M475" s="136">
        <f t="shared" si="272"/>
        <v>0</v>
      </c>
      <c r="N475" s="136">
        <f t="shared" si="273"/>
        <v>0</v>
      </c>
      <c r="O475" s="136">
        <f t="shared" si="274"/>
        <v>0</v>
      </c>
      <c r="P475" s="136">
        <f t="shared" si="275"/>
        <v>0</v>
      </c>
      <c r="Q475" s="136">
        <f t="shared" si="276"/>
        <v>0</v>
      </c>
      <c r="R475" s="136">
        <f t="shared" si="277"/>
        <v>0</v>
      </c>
      <c r="S475" s="136">
        <f t="shared" si="278"/>
        <v>0</v>
      </c>
      <c r="T475" s="136">
        <f t="shared" si="279"/>
        <v>0</v>
      </c>
      <c r="U475" s="136">
        <f t="shared" si="280"/>
        <v>0</v>
      </c>
      <c r="V475" s="136">
        <f t="shared" si="281"/>
        <v>0</v>
      </c>
      <c r="W475" s="136">
        <f t="shared" si="282"/>
        <v>0</v>
      </c>
      <c r="X475" s="136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2">
        <v>39400</v>
      </c>
      <c r="E476" s="138" t="s">
        <v>314</v>
      </c>
      <c r="G476" s="43">
        <v>6.4</v>
      </c>
      <c r="H476" s="136" t="str">
        <f t="shared" si="268"/>
        <v>P, S, T &amp; D Plant - Demand</v>
      </c>
      <c r="I476" s="42">
        <f>'Plt. Class.'!K$205</f>
        <v>26808.13796048993</v>
      </c>
      <c r="J476" s="136">
        <f t="shared" si="269"/>
        <v>14477.717205825051</v>
      </c>
      <c r="K476" s="136">
        <f t="shared" si="270"/>
        <v>8078.5161676245389</v>
      </c>
      <c r="L476" s="136">
        <f t="shared" si="271"/>
        <v>0</v>
      </c>
      <c r="M476" s="136">
        <f t="shared" si="272"/>
        <v>4251.9045870403388</v>
      </c>
      <c r="N476" s="136">
        <f t="shared" si="273"/>
        <v>0</v>
      </c>
      <c r="O476" s="136">
        <f t="shared" si="274"/>
        <v>0</v>
      </c>
      <c r="P476" s="136">
        <f t="shared" si="275"/>
        <v>0</v>
      </c>
      <c r="Q476" s="136">
        <f t="shared" si="276"/>
        <v>0</v>
      </c>
      <c r="R476" s="136">
        <f t="shared" si="277"/>
        <v>0</v>
      </c>
      <c r="S476" s="136">
        <f t="shared" si="278"/>
        <v>0</v>
      </c>
      <c r="T476" s="136">
        <f t="shared" si="279"/>
        <v>0</v>
      </c>
      <c r="U476" s="136">
        <f t="shared" si="280"/>
        <v>0</v>
      </c>
      <c r="V476" s="136">
        <f t="shared" si="281"/>
        <v>0</v>
      </c>
      <c r="W476" s="136">
        <f t="shared" si="282"/>
        <v>0</v>
      </c>
      <c r="X476" s="136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2">
        <v>39600</v>
      </c>
      <c r="E477" s="138" t="s">
        <v>315</v>
      </c>
      <c r="G477" s="43">
        <v>6.4</v>
      </c>
      <c r="H477" s="136" t="str">
        <f t="shared" si="268"/>
        <v>P, S, T &amp; D Plant - Demand</v>
      </c>
      <c r="I477" s="42">
        <f>'Plt. Class.'!K$206</f>
        <v>395.57703511857295</v>
      </c>
      <c r="J477" s="136">
        <f t="shared" si="269"/>
        <v>213.63111664099924</v>
      </c>
      <c r="K477" s="136">
        <f t="shared" si="270"/>
        <v>119.20542480257997</v>
      </c>
      <c r="L477" s="136">
        <f t="shared" si="271"/>
        <v>0</v>
      </c>
      <c r="M477" s="136">
        <f t="shared" si="272"/>
        <v>62.740493674993715</v>
      </c>
      <c r="N477" s="136">
        <f t="shared" si="273"/>
        <v>0</v>
      </c>
      <c r="O477" s="136">
        <f t="shared" si="274"/>
        <v>0</v>
      </c>
      <c r="P477" s="136">
        <f t="shared" si="275"/>
        <v>0</v>
      </c>
      <c r="Q477" s="136">
        <f t="shared" si="276"/>
        <v>0</v>
      </c>
      <c r="R477" s="136">
        <f t="shared" si="277"/>
        <v>0</v>
      </c>
      <c r="S477" s="136">
        <f t="shared" si="278"/>
        <v>0</v>
      </c>
      <c r="T477" s="136">
        <f t="shared" si="279"/>
        <v>0</v>
      </c>
      <c r="U477" s="136">
        <f t="shared" si="280"/>
        <v>0</v>
      </c>
      <c r="V477" s="136">
        <f t="shared" si="281"/>
        <v>0</v>
      </c>
      <c r="W477" s="136">
        <f t="shared" si="282"/>
        <v>0</v>
      </c>
      <c r="X477" s="136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2">
        <v>39603</v>
      </c>
      <c r="E478" s="138" t="s">
        <v>316</v>
      </c>
      <c r="G478" s="43">
        <v>6.4</v>
      </c>
      <c r="H478" s="136" t="str">
        <f t="shared" si="268"/>
        <v>P, S, T &amp; D Plant - Demand</v>
      </c>
      <c r="I478" s="42">
        <f>'Plt. Class.'!K$207</f>
        <v>0</v>
      </c>
      <c r="J478" s="136">
        <f t="shared" si="269"/>
        <v>0</v>
      </c>
      <c r="K478" s="136">
        <f t="shared" si="270"/>
        <v>0</v>
      </c>
      <c r="L478" s="136">
        <f t="shared" si="271"/>
        <v>0</v>
      </c>
      <c r="M478" s="136">
        <f t="shared" si="272"/>
        <v>0</v>
      </c>
      <c r="N478" s="136">
        <f t="shared" si="273"/>
        <v>0</v>
      </c>
      <c r="O478" s="136">
        <f t="shared" si="274"/>
        <v>0</v>
      </c>
      <c r="P478" s="136">
        <f t="shared" si="275"/>
        <v>0</v>
      </c>
      <c r="Q478" s="136">
        <f t="shared" si="276"/>
        <v>0</v>
      </c>
      <c r="R478" s="136">
        <f t="shared" si="277"/>
        <v>0</v>
      </c>
      <c r="S478" s="136">
        <f t="shared" si="278"/>
        <v>0</v>
      </c>
      <c r="T478" s="136">
        <f t="shared" si="279"/>
        <v>0</v>
      </c>
      <c r="U478" s="136">
        <f t="shared" si="280"/>
        <v>0</v>
      </c>
      <c r="V478" s="136">
        <f t="shared" si="281"/>
        <v>0</v>
      </c>
      <c r="W478" s="136">
        <f t="shared" si="282"/>
        <v>0</v>
      </c>
      <c r="X478" s="136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2">
        <v>39604</v>
      </c>
      <c r="E479" s="138" t="s">
        <v>317</v>
      </c>
      <c r="G479" s="43">
        <v>6.4</v>
      </c>
      <c r="H479" s="136" t="str">
        <f t="shared" si="268"/>
        <v>P, S, T &amp; D Plant - Demand</v>
      </c>
      <c r="I479" s="42">
        <f>'Plt. Class.'!K$208</f>
        <v>0</v>
      </c>
      <c r="J479" s="136">
        <f t="shared" si="269"/>
        <v>0</v>
      </c>
      <c r="K479" s="136">
        <f t="shared" si="270"/>
        <v>0</v>
      </c>
      <c r="L479" s="136">
        <f t="shared" si="271"/>
        <v>0</v>
      </c>
      <c r="M479" s="136">
        <f t="shared" si="272"/>
        <v>0</v>
      </c>
      <c r="N479" s="136">
        <f t="shared" si="273"/>
        <v>0</v>
      </c>
      <c r="O479" s="136">
        <f t="shared" si="274"/>
        <v>0</v>
      </c>
      <c r="P479" s="136">
        <f t="shared" si="275"/>
        <v>0</v>
      </c>
      <c r="Q479" s="136">
        <f t="shared" si="276"/>
        <v>0</v>
      </c>
      <c r="R479" s="136">
        <f t="shared" si="277"/>
        <v>0</v>
      </c>
      <c r="S479" s="136">
        <f t="shared" si="278"/>
        <v>0</v>
      </c>
      <c r="T479" s="136">
        <f t="shared" si="279"/>
        <v>0</v>
      </c>
      <c r="U479" s="136">
        <f t="shared" si="280"/>
        <v>0</v>
      </c>
      <c r="V479" s="136">
        <f t="shared" si="281"/>
        <v>0</v>
      </c>
      <c r="W479" s="136">
        <f t="shared" si="282"/>
        <v>0</v>
      </c>
      <c r="X479" s="136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2">
        <v>39605</v>
      </c>
      <c r="E480" s="141" t="s">
        <v>318</v>
      </c>
      <c r="G480" s="43">
        <v>6.4</v>
      </c>
      <c r="H480" s="136" t="str">
        <f t="shared" si="268"/>
        <v>P, S, T &amp; D Plant - Demand</v>
      </c>
      <c r="I480" s="42">
        <f>'Plt. Class.'!K$209</f>
        <v>0</v>
      </c>
      <c r="J480" s="136">
        <f t="shared" si="269"/>
        <v>0</v>
      </c>
      <c r="K480" s="136">
        <f t="shared" si="270"/>
        <v>0</v>
      </c>
      <c r="L480" s="136">
        <f t="shared" si="271"/>
        <v>0</v>
      </c>
      <c r="M480" s="136">
        <f t="shared" si="272"/>
        <v>0</v>
      </c>
      <c r="N480" s="136">
        <f t="shared" si="273"/>
        <v>0</v>
      </c>
      <c r="O480" s="136">
        <f t="shared" si="274"/>
        <v>0</v>
      </c>
      <c r="P480" s="136">
        <f t="shared" si="275"/>
        <v>0</v>
      </c>
      <c r="Q480" s="136">
        <f t="shared" si="276"/>
        <v>0</v>
      </c>
      <c r="R480" s="136">
        <f t="shared" si="277"/>
        <v>0</v>
      </c>
      <c r="S480" s="136">
        <f t="shared" si="278"/>
        <v>0</v>
      </c>
      <c r="T480" s="136">
        <f t="shared" si="279"/>
        <v>0</v>
      </c>
      <c r="U480" s="136">
        <f t="shared" si="280"/>
        <v>0</v>
      </c>
      <c r="V480" s="136">
        <f t="shared" si="281"/>
        <v>0</v>
      </c>
      <c r="W480" s="136">
        <f t="shared" si="282"/>
        <v>0</v>
      </c>
      <c r="X480" s="136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2">
        <v>39700</v>
      </c>
      <c r="E481" s="138" t="s">
        <v>319</v>
      </c>
      <c r="G481" s="43">
        <v>6.4</v>
      </c>
      <c r="H481" s="136" t="str">
        <f t="shared" si="268"/>
        <v>P, S, T &amp; D Plant - Demand</v>
      </c>
      <c r="I481" s="42">
        <f>'Plt. Class.'!K$210</f>
        <v>42626.913218447728</v>
      </c>
      <c r="J481" s="136">
        <f t="shared" si="269"/>
        <v>23020.636339736793</v>
      </c>
      <c r="K481" s="136">
        <f t="shared" si="270"/>
        <v>12845.435521060142</v>
      </c>
      <c r="L481" s="136">
        <f t="shared" si="271"/>
        <v>0</v>
      </c>
      <c r="M481" s="136">
        <f t="shared" si="272"/>
        <v>6760.8413576507864</v>
      </c>
      <c r="N481" s="136">
        <f t="shared" si="273"/>
        <v>0</v>
      </c>
      <c r="O481" s="136">
        <f t="shared" si="274"/>
        <v>0</v>
      </c>
      <c r="P481" s="136">
        <f t="shared" si="275"/>
        <v>0</v>
      </c>
      <c r="Q481" s="136">
        <f t="shared" si="276"/>
        <v>0</v>
      </c>
      <c r="R481" s="136">
        <f t="shared" si="277"/>
        <v>0</v>
      </c>
      <c r="S481" s="136">
        <f t="shared" si="278"/>
        <v>0</v>
      </c>
      <c r="T481" s="136">
        <f t="shared" si="279"/>
        <v>0</v>
      </c>
      <c r="U481" s="136">
        <f t="shared" si="280"/>
        <v>0</v>
      </c>
      <c r="V481" s="136">
        <f t="shared" si="281"/>
        <v>0</v>
      </c>
      <c r="W481" s="136">
        <f t="shared" si="282"/>
        <v>0</v>
      </c>
      <c r="X481" s="136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2">
        <v>39701</v>
      </c>
      <c r="E482" s="138" t="s">
        <v>320</v>
      </c>
      <c r="G482" s="43">
        <v>6.4</v>
      </c>
      <c r="H482" s="136" t="str">
        <f t="shared" si="268"/>
        <v>P, S, T &amp; D Plant - Demand</v>
      </c>
      <c r="I482" s="42">
        <f>'Plt. Class.'!K$211</f>
        <v>0</v>
      </c>
      <c r="J482" s="136">
        <f t="shared" si="269"/>
        <v>0</v>
      </c>
      <c r="K482" s="136">
        <f t="shared" si="270"/>
        <v>0</v>
      </c>
      <c r="L482" s="136">
        <f t="shared" si="271"/>
        <v>0</v>
      </c>
      <c r="M482" s="136">
        <f t="shared" si="272"/>
        <v>0</v>
      </c>
      <c r="N482" s="136">
        <f t="shared" si="273"/>
        <v>0</v>
      </c>
      <c r="O482" s="136">
        <f t="shared" si="274"/>
        <v>0</v>
      </c>
      <c r="P482" s="136">
        <f t="shared" si="275"/>
        <v>0</v>
      </c>
      <c r="Q482" s="136">
        <f t="shared" si="276"/>
        <v>0</v>
      </c>
      <c r="R482" s="136">
        <f t="shared" si="277"/>
        <v>0</v>
      </c>
      <c r="S482" s="136">
        <f t="shared" si="278"/>
        <v>0</v>
      </c>
      <c r="T482" s="136">
        <f t="shared" si="279"/>
        <v>0</v>
      </c>
      <c r="U482" s="136">
        <f t="shared" si="280"/>
        <v>0</v>
      </c>
      <c r="V482" s="136">
        <f t="shared" si="281"/>
        <v>0</v>
      </c>
      <c r="W482" s="136">
        <f t="shared" si="282"/>
        <v>0</v>
      </c>
      <c r="X482" s="136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2">
        <v>39702</v>
      </c>
      <c r="E483" s="138" t="s">
        <v>321</v>
      </c>
      <c r="G483" s="43">
        <v>6.4</v>
      </c>
      <c r="H483" s="136" t="str">
        <f t="shared" si="268"/>
        <v>P, S, T &amp; D Plant - Demand</v>
      </c>
      <c r="I483" s="42">
        <f>'Plt. Class.'!K$212</f>
        <v>0</v>
      </c>
      <c r="J483" s="136">
        <f t="shared" si="269"/>
        <v>0</v>
      </c>
      <c r="K483" s="136">
        <f t="shared" si="270"/>
        <v>0</v>
      </c>
      <c r="L483" s="136">
        <f t="shared" si="271"/>
        <v>0</v>
      </c>
      <c r="M483" s="136">
        <f t="shared" si="272"/>
        <v>0</v>
      </c>
      <c r="N483" s="136">
        <f t="shared" si="273"/>
        <v>0</v>
      </c>
      <c r="O483" s="136">
        <f t="shared" si="274"/>
        <v>0</v>
      </c>
      <c r="P483" s="136">
        <f t="shared" si="275"/>
        <v>0</v>
      </c>
      <c r="Q483" s="136">
        <f t="shared" si="276"/>
        <v>0</v>
      </c>
      <c r="R483" s="136">
        <f t="shared" si="277"/>
        <v>0</v>
      </c>
      <c r="S483" s="136">
        <f t="shared" si="278"/>
        <v>0</v>
      </c>
      <c r="T483" s="136">
        <f t="shared" si="279"/>
        <v>0</v>
      </c>
      <c r="U483" s="136">
        <f t="shared" si="280"/>
        <v>0</v>
      </c>
      <c r="V483" s="136">
        <f t="shared" si="281"/>
        <v>0</v>
      </c>
      <c r="W483" s="136">
        <f t="shared" si="282"/>
        <v>0</v>
      </c>
      <c r="X483" s="136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2">
        <v>39705</v>
      </c>
      <c r="E484" s="138" t="s">
        <v>322</v>
      </c>
      <c r="G484" s="43">
        <v>6.4</v>
      </c>
      <c r="H484" s="136" t="str">
        <f t="shared" si="268"/>
        <v>P, S, T &amp; D Plant - Demand</v>
      </c>
      <c r="I484" s="42">
        <f>'Plt. Class.'!K$213</f>
        <v>0</v>
      </c>
      <c r="J484" s="136">
        <f t="shared" si="269"/>
        <v>0</v>
      </c>
      <c r="K484" s="136">
        <f t="shared" si="270"/>
        <v>0</v>
      </c>
      <c r="L484" s="136">
        <f t="shared" si="271"/>
        <v>0</v>
      </c>
      <c r="M484" s="136">
        <f t="shared" si="272"/>
        <v>0</v>
      </c>
      <c r="N484" s="136">
        <f t="shared" si="273"/>
        <v>0</v>
      </c>
      <c r="O484" s="136">
        <f t="shared" si="274"/>
        <v>0</v>
      </c>
      <c r="P484" s="136">
        <f t="shared" si="275"/>
        <v>0</v>
      </c>
      <c r="Q484" s="136">
        <f t="shared" si="276"/>
        <v>0</v>
      </c>
      <c r="R484" s="136">
        <f t="shared" si="277"/>
        <v>0</v>
      </c>
      <c r="S484" s="136">
        <f t="shared" si="278"/>
        <v>0</v>
      </c>
      <c r="T484" s="136">
        <f t="shared" si="279"/>
        <v>0</v>
      </c>
      <c r="U484" s="136">
        <f t="shared" si="280"/>
        <v>0</v>
      </c>
      <c r="V484" s="136">
        <f t="shared" si="281"/>
        <v>0</v>
      </c>
      <c r="W484" s="136">
        <f t="shared" si="282"/>
        <v>0</v>
      </c>
      <c r="X484" s="136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2">
        <v>39800</v>
      </c>
      <c r="E485" s="138" t="s">
        <v>323</v>
      </c>
      <c r="G485" s="43">
        <v>6.4</v>
      </c>
      <c r="H485" s="136" t="str">
        <f t="shared" si="268"/>
        <v>P, S, T &amp; D Plant - Demand</v>
      </c>
      <c r="I485" s="42">
        <f>'Plt. Class.'!K$214</f>
        <v>9205.5018819820543</v>
      </c>
      <c r="J485" s="136">
        <f t="shared" si="269"/>
        <v>4971.4252135470142</v>
      </c>
      <c r="K485" s="136">
        <f t="shared" si="270"/>
        <v>2774.0380885197096</v>
      </c>
      <c r="L485" s="136">
        <f t="shared" si="271"/>
        <v>0</v>
      </c>
      <c r="M485" s="136">
        <f t="shared" si="272"/>
        <v>1460.0385799153298</v>
      </c>
      <c r="N485" s="136">
        <f t="shared" si="273"/>
        <v>0</v>
      </c>
      <c r="O485" s="136">
        <f t="shared" si="274"/>
        <v>0</v>
      </c>
      <c r="P485" s="136">
        <f t="shared" si="275"/>
        <v>0</v>
      </c>
      <c r="Q485" s="136">
        <f t="shared" si="276"/>
        <v>0</v>
      </c>
      <c r="R485" s="136">
        <f t="shared" si="277"/>
        <v>0</v>
      </c>
      <c r="S485" s="136">
        <f t="shared" si="278"/>
        <v>0</v>
      </c>
      <c r="T485" s="136">
        <f t="shared" si="279"/>
        <v>0</v>
      </c>
      <c r="U485" s="136">
        <f t="shared" si="280"/>
        <v>0</v>
      </c>
      <c r="V485" s="136">
        <f t="shared" si="281"/>
        <v>0</v>
      </c>
      <c r="W485" s="136">
        <f t="shared" si="282"/>
        <v>0</v>
      </c>
      <c r="X485" s="136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2">
        <v>39900</v>
      </c>
      <c r="E486" s="138" t="s">
        <v>324</v>
      </c>
      <c r="G486" s="43">
        <v>6.4</v>
      </c>
      <c r="H486" s="136" t="str">
        <f t="shared" si="268"/>
        <v>P, S, T &amp; D Plant - Demand</v>
      </c>
      <c r="I486" s="42">
        <f>'Plt. Class.'!K$215</f>
        <v>2813.8798254934081</v>
      </c>
      <c r="J486" s="136">
        <f t="shared" si="269"/>
        <v>1519.633941928781</v>
      </c>
      <c r="K486" s="136">
        <f t="shared" si="270"/>
        <v>847.95048792659895</v>
      </c>
      <c r="L486" s="136">
        <f t="shared" si="271"/>
        <v>0</v>
      </c>
      <c r="M486" s="136">
        <f t="shared" si="272"/>
        <v>446.29539563802797</v>
      </c>
      <c r="N486" s="136">
        <f t="shared" si="273"/>
        <v>0</v>
      </c>
      <c r="O486" s="136">
        <f t="shared" si="274"/>
        <v>0</v>
      </c>
      <c r="P486" s="136">
        <f t="shared" si="275"/>
        <v>0</v>
      </c>
      <c r="Q486" s="136">
        <f t="shared" si="276"/>
        <v>0</v>
      </c>
      <c r="R486" s="136">
        <f t="shared" si="277"/>
        <v>0</v>
      </c>
      <c r="S486" s="136">
        <f t="shared" si="278"/>
        <v>0</v>
      </c>
      <c r="T486" s="136">
        <f t="shared" si="279"/>
        <v>0</v>
      </c>
      <c r="U486" s="136">
        <f t="shared" si="280"/>
        <v>0</v>
      </c>
      <c r="V486" s="136">
        <f t="shared" si="281"/>
        <v>0</v>
      </c>
      <c r="W486" s="136">
        <f t="shared" si="282"/>
        <v>0</v>
      </c>
      <c r="X486" s="136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2">
        <v>39901</v>
      </c>
      <c r="E487" s="138" t="s">
        <v>325</v>
      </c>
      <c r="G487" s="43">
        <v>6.4</v>
      </c>
      <c r="H487" s="136" t="str">
        <f t="shared" si="268"/>
        <v>P, S, T &amp; D Plant - Demand</v>
      </c>
      <c r="I487" s="42">
        <f>'Plt. Class.'!K$216</f>
        <v>526078.97039081017</v>
      </c>
      <c r="J487" s="136">
        <f t="shared" si="269"/>
        <v>284108.60062250163</v>
      </c>
      <c r="K487" s="136">
        <f t="shared" si="270"/>
        <v>158531.61730266482</v>
      </c>
      <c r="L487" s="136">
        <f t="shared" si="271"/>
        <v>0</v>
      </c>
      <c r="M487" s="136">
        <f t="shared" si="272"/>
        <v>83438.752465643644</v>
      </c>
      <c r="N487" s="136">
        <f t="shared" si="273"/>
        <v>0</v>
      </c>
      <c r="O487" s="136">
        <f t="shared" si="274"/>
        <v>0</v>
      </c>
      <c r="P487" s="136">
        <f t="shared" si="275"/>
        <v>0</v>
      </c>
      <c r="Q487" s="136">
        <f t="shared" si="276"/>
        <v>0</v>
      </c>
      <c r="R487" s="136">
        <f t="shared" si="277"/>
        <v>0</v>
      </c>
      <c r="S487" s="136">
        <f t="shared" si="278"/>
        <v>0</v>
      </c>
      <c r="T487" s="136">
        <f t="shared" si="279"/>
        <v>0</v>
      </c>
      <c r="U487" s="136">
        <f t="shared" si="280"/>
        <v>0</v>
      </c>
      <c r="V487" s="136">
        <f t="shared" si="281"/>
        <v>0</v>
      </c>
      <c r="W487" s="136">
        <f t="shared" si="282"/>
        <v>0</v>
      </c>
      <c r="X487" s="136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2">
        <v>39902</v>
      </c>
      <c r="E488" s="138" t="s">
        <v>326</v>
      </c>
      <c r="G488" s="43">
        <v>6.4</v>
      </c>
      <c r="H488" s="136" t="str">
        <f t="shared" si="268"/>
        <v>P, S, T &amp; D Plant - Demand</v>
      </c>
      <c r="I488" s="42">
        <f>'Plt. Class.'!K$217</f>
        <v>322524.79336427164</v>
      </c>
      <c r="J488" s="136">
        <f t="shared" si="269"/>
        <v>174179.30171341705</v>
      </c>
      <c r="K488" s="136">
        <f t="shared" si="270"/>
        <v>97191.448413652339</v>
      </c>
      <c r="L488" s="136">
        <f t="shared" si="271"/>
        <v>0</v>
      </c>
      <c r="M488" s="136">
        <f t="shared" si="272"/>
        <v>51154.043237202219</v>
      </c>
      <c r="N488" s="136">
        <f t="shared" si="273"/>
        <v>0</v>
      </c>
      <c r="O488" s="136">
        <f t="shared" si="274"/>
        <v>0</v>
      </c>
      <c r="P488" s="136">
        <f t="shared" si="275"/>
        <v>0</v>
      </c>
      <c r="Q488" s="136">
        <f t="shared" si="276"/>
        <v>0</v>
      </c>
      <c r="R488" s="136">
        <f t="shared" si="277"/>
        <v>0</v>
      </c>
      <c r="S488" s="136">
        <f t="shared" si="278"/>
        <v>0</v>
      </c>
      <c r="T488" s="136">
        <f t="shared" si="279"/>
        <v>0</v>
      </c>
      <c r="U488" s="136">
        <f t="shared" si="280"/>
        <v>0</v>
      </c>
      <c r="V488" s="136">
        <f t="shared" si="281"/>
        <v>0</v>
      </c>
      <c r="W488" s="136">
        <f t="shared" si="282"/>
        <v>0</v>
      </c>
      <c r="X488" s="136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2">
        <v>39903</v>
      </c>
      <c r="E489" s="138" t="s">
        <v>327</v>
      </c>
      <c r="G489" s="43">
        <v>6.4</v>
      </c>
      <c r="H489" s="136" t="str">
        <f t="shared" si="268"/>
        <v>P, S, T &amp; D Plant - Demand</v>
      </c>
      <c r="I489" s="42">
        <f>'Plt. Class.'!K$218</f>
        <v>56869.545500199216</v>
      </c>
      <c r="J489" s="136">
        <f t="shared" si="269"/>
        <v>30712.360499976996</v>
      </c>
      <c r="K489" s="136">
        <f t="shared" si="270"/>
        <v>17137.391020813091</v>
      </c>
      <c r="L489" s="136">
        <f t="shared" si="271"/>
        <v>0</v>
      </c>
      <c r="M489" s="136">
        <f t="shared" si="272"/>
        <v>9019.7939794091253</v>
      </c>
      <c r="N489" s="136">
        <f t="shared" si="273"/>
        <v>0</v>
      </c>
      <c r="O489" s="136">
        <f t="shared" si="274"/>
        <v>0</v>
      </c>
      <c r="P489" s="136">
        <f t="shared" si="275"/>
        <v>0</v>
      </c>
      <c r="Q489" s="136">
        <f t="shared" si="276"/>
        <v>0</v>
      </c>
      <c r="R489" s="136">
        <f t="shared" si="277"/>
        <v>0</v>
      </c>
      <c r="S489" s="136">
        <f t="shared" si="278"/>
        <v>0</v>
      </c>
      <c r="T489" s="136">
        <f t="shared" si="279"/>
        <v>0</v>
      </c>
      <c r="U489" s="136">
        <f t="shared" si="280"/>
        <v>0</v>
      </c>
      <c r="V489" s="136">
        <f t="shared" si="281"/>
        <v>0</v>
      </c>
      <c r="W489" s="136">
        <f t="shared" si="282"/>
        <v>0</v>
      </c>
      <c r="X489" s="136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2">
        <v>39904</v>
      </c>
      <c r="E490" s="138" t="s">
        <v>328</v>
      </c>
      <c r="G490" s="43">
        <v>6.4</v>
      </c>
      <c r="H490" s="136" t="str">
        <f t="shared" si="268"/>
        <v>P, S, T &amp; D Plant - Demand</v>
      </c>
      <c r="I490" s="42">
        <f>'Plt. Class.'!K$219</f>
        <v>0</v>
      </c>
      <c r="J490" s="136">
        <f t="shared" si="269"/>
        <v>0</v>
      </c>
      <c r="K490" s="136">
        <f t="shared" si="270"/>
        <v>0</v>
      </c>
      <c r="L490" s="136">
        <f t="shared" si="271"/>
        <v>0</v>
      </c>
      <c r="M490" s="136">
        <f t="shared" si="272"/>
        <v>0</v>
      </c>
      <c r="N490" s="136">
        <f t="shared" si="273"/>
        <v>0</v>
      </c>
      <c r="O490" s="136">
        <f t="shared" si="274"/>
        <v>0</v>
      </c>
      <c r="P490" s="136">
        <f t="shared" si="275"/>
        <v>0</v>
      </c>
      <c r="Q490" s="136">
        <f t="shared" si="276"/>
        <v>0</v>
      </c>
      <c r="R490" s="136">
        <f t="shared" si="277"/>
        <v>0</v>
      </c>
      <c r="S490" s="136">
        <f t="shared" si="278"/>
        <v>0</v>
      </c>
      <c r="T490" s="136">
        <f t="shared" si="279"/>
        <v>0</v>
      </c>
      <c r="U490" s="136">
        <f t="shared" si="280"/>
        <v>0</v>
      </c>
      <c r="V490" s="136">
        <f t="shared" si="281"/>
        <v>0</v>
      </c>
      <c r="W490" s="136">
        <f t="shared" si="282"/>
        <v>0</v>
      </c>
      <c r="X490" s="136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2">
        <v>39905</v>
      </c>
      <c r="E491" s="138" t="s">
        <v>329</v>
      </c>
      <c r="G491" s="43">
        <v>6.4</v>
      </c>
      <c r="H491" s="136" t="str">
        <f t="shared" si="268"/>
        <v>P, S, T &amp; D Plant - Demand</v>
      </c>
      <c r="I491" s="42">
        <f>'Plt. Class.'!K$220</f>
        <v>0</v>
      </c>
      <c r="J491" s="136">
        <f t="shared" si="269"/>
        <v>0</v>
      </c>
      <c r="K491" s="136">
        <f t="shared" si="270"/>
        <v>0</v>
      </c>
      <c r="L491" s="136">
        <f t="shared" si="271"/>
        <v>0</v>
      </c>
      <c r="M491" s="136">
        <f t="shared" si="272"/>
        <v>0</v>
      </c>
      <c r="N491" s="136">
        <f t="shared" si="273"/>
        <v>0</v>
      </c>
      <c r="O491" s="136">
        <f t="shared" si="274"/>
        <v>0</v>
      </c>
      <c r="P491" s="136">
        <f t="shared" si="275"/>
        <v>0</v>
      </c>
      <c r="Q491" s="136">
        <f t="shared" si="276"/>
        <v>0</v>
      </c>
      <c r="R491" s="136">
        <f t="shared" si="277"/>
        <v>0</v>
      </c>
      <c r="S491" s="136">
        <f t="shared" si="278"/>
        <v>0</v>
      </c>
      <c r="T491" s="136">
        <f t="shared" si="279"/>
        <v>0</v>
      </c>
      <c r="U491" s="136">
        <f t="shared" si="280"/>
        <v>0</v>
      </c>
      <c r="V491" s="136">
        <f t="shared" si="281"/>
        <v>0</v>
      </c>
      <c r="W491" s="136">
        <f t="shared" si="282"/>
        <v>0</v>
      </c>
      <c r="X491" s="136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2">
        <v>39906</v>
      </c>
      <c r="E492" s="138" t="s">
        <v>330</v>
      </c>
      <c r="G492" s="43">
        <v>6.4</v>
      </c>
      <c r="H492" s="136" t="str">
        <f t="shared" si="268"/>
        <v>P, S, T &amp; D Plant - Demand</v>
      </c>
      <c r="I492" s="42">
        <f>'Plt. Class.'!K$221</f>
        <v>38188.988597086449</v>
      </c>
      <c r="J492" s="136">
        <f t="shared" si="269"/>
        <v>20623.93807805482</v>
      </c>
      <c r="K492" s="136">
        <f t="shared" si="270"/>
        <v>11508.086173738637</v>
      </c>
      <c r="L492" s="136">
        <f t="shared" si="271"/>
        <v>0</v>
      </c>
      <c r="M492" s="136">
        <f t="shared" si="272"/>
        <v>6056.9643452929904</v>
      </c>
      <c r="N492" s="136">
        <f t="shared" si="273"/>
        <v>0</v>
      </c>
      <c r="O492" s="136">
        <f t="shared" si="274"/>
        <v>0</v>
      </c>
      <c r="P492" s="136">
        <f t="shared" si="275"/>
        <v>0</v>
      </c>
      <c r="Q492" s="136">
        <f t="shared" si="276"/>
        <v>0</v>
      </c>
      <c r="R492" s="136">
        <f t="shared" si="277"/>
        <v>0</v>
      </c>
      <c r="S492" s="136">
        <f t="shared" si="278"/>
        <v>0</v>
      </c>
      <c r="T492" s="136">
        <f t="shared" si="279"/>
        <v>0</v>
      </c>
      <c r="U492" s="136">
        <f t="shared" si="280"/>
        <v>0</v>
      </c>
      <c r="V492" s="136">
        <f t="shared" si="281"/>
        <v>0</v>
      </c>
      <c r="W492" s="136">
        <f t="shared" si="282"/>
        <v>0</v>
      </c>
      <c r="X492" s="136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2">
        <v>39907</v>
      </c>
      <c r="E493" s="138" t="s">
        <v>331</v>
      </c>
      <c r="G493" s="43">
        <v>6.4</v>
      </c>
      <c r="H493" s="136" t="str">
        <f t="shared" si="268"/>
        <v>P, S, T &amp; D Plant - Demand</v>
      </c>
      <c r="I493" s="42">
        <f>'Plt. Class.'!K$222</f>
        <v>11485.782647629865</v>
      </c>
      <c r="J493" s="136">
        <f t="shared" si="269"/>
        <v>6202.889335508281</v>
      </c>
      <c r="K493" s="136">
        <f t="shared" si="270"/>
        <v>3461.1908127842053</v>
      </c>
      <c r="L493" s="136">
        <f t="shared" si="271"/>
        <v>0</v>
      </c>
      <c r="M493" s="136">
        <f t="shared" si="272"/>
        <v>1821.7024993373782</v>
      </c>
      <c r="N493" s="136">
        <f t="shared" si="273"/>
        <v>0</v>
      </c>
      <c r="O493" s="136">
        <f t="shared" si="274"/>
        <v>0</v>
      </c>
      <c r="P493" s="136">
        <f t="shared" si="275"/>
        <v>0</v>
      </c>
      <c r="Q493" s="136">
        <f t="shared" si="276"/>
        <v>0</v>
      </c>
      <c r="R493" s="136">
        <f t="shared" si="277"/>
        <v>0</v>
      </c>
      <c r="S493" s="136">
        <f t="shared" si="278"/>
        <v>0</v>
      </c>
      <c r="T493" s="136">
        <f t="shared" si="279"/>
        <v>0</v>
      </c>
      <c r="U493" s="136">
        <f t="shared" si="280"/>
        <v>0</v>
      </c>
      <c r="V493" s="136">
        <f t="shared" si="281"/>
        <v>0</v>
      </c>
      <c r="W493" s="136">
        <f t="shared" si="282"/>
        <v>0</v>
      </c>
      <c r="X493" s="136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2">
        <v>39908</v>
      </c>
      <c r="E494" s="138" t="s">
        <v>332</v>
      </c>
      <c r="G494" s="43">
        <v>6.4</v>
      </c>
      <c r="H494" s="136" t="str">
        <f t="shared" si="268"/>
        <v>P, S, T &amp; D Plant - Demand</v>
      </c>
      <c r="I494" s="42">
        <f>'Plt. Class.'!K$223</f>
        <v>2047677.0549848143</v>
      </c>
      <c r="J494" s="136">
        <f t="shared" si="269"/>
        <v>1105846.6415914036</v>
      </c>
      <c r="K494" s="136">
        <f t="shared" si="270"/>
        <v>617058.60433681193</v>
      </c>
      <c r="L494" s="136">
        <f t="shared" si="271"/>
        <v>0</v>
      </c>
      <c r="M494" s="136">
        <f t="shared" si="272"/>
        <v>324771.8090565984</v>
      </c>
      <c r="N494" s="136">
        <f t="shared" si="273"/>
        <v>0</v>
      </c>
      <c r="O494" s="136">
        <f t="shared" si="274"/>
        <v>0</v>
      </c>
      <c r="P494" s="136">
        <f t="shared" si="275"/>
        <v>0</v>
      </c>
      <c r="Q494" s="136">
        <f t="shared" si="276"/>
        <v>0</v>
      </c>
      <c r="R494" s="136">
        <f t="shared" si="277"/>
        <v>0</v>
      </c>
      <c r="S494" s="136">
        <f t="shared" si="278"/>
        <v>0</v>
      </c>
      <c r="T494" s="136">
        <f t="shared" si="279"/>
        <v>0</v>
      </c>
      <c r="U494" s="136">
        <f t="shared" si="280"/>
        <v>0</v>
      </c>
      <c r="V494" s="136">
        <f t="shared" si="281"/>
        <v>0</v>
      </c>
      <c r="W494" s="136">
        <f t="shared" si="282"/>
        <v>0</v>
      </c>
      <c r="X494" s="136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2">
        <v>39909</v>
      </c>
      <c r="E495" s="138" t="s">
        <v>333</v>
      </c>
      <c r="G495" s="43">
        <v>6.4</v>
      </c>
      <c r="H495" s="136" t="str">
        <f t="shared" si="268"/>
        <v>P, S, T &amp; D Plant - Demand</v>
      </c>
      <c r="I495" s="42">
        <f>'Plt. Class.'!K$224</f>
        <v>16448.576867061096</v>
      </c>
      <c r="J495" s="136">
        <f t="shared" si="269"/>
        <v>8883.0430770893527</v>
      </c>
      <c r="K495" s="136">
        <f t="shared" si="270"/>
        <v>4956.7073383018214</v>
      </c>
      <c r="L495" s="136">
        <f t="shared" si="271"/>
        <v>0</v>
      </c>
      <c r="M495" s="136">
        <f t="shared" si="272"/>
        <v>2608.8264516699214</v>
      </c>
      <c r="N495" s="136">
        <f t="shared" si="273"/>
        <v>0</v>
      </c>
      <c r="O495" s="136">
        <f t="shared" si="274"/>
        <v>0</v>
      </c>
      <c r="P495" s="136">
        <f t="shared" si="275"/>
        <v>0</v>
      </c>
      <c r="Q495" s="136">
        <f t="shared" si="276"/>
        <v>0</v>
      </c>
      <c r="R495" s="136">
        <f t="shared" si="277"/>
        <v>0</v>
      </c>
      <c r="S495" s="136">
        <f t="shared" si="278"/>
        <v>0</v>
      </c>
      <c r="T495" s="136">
        <f t="shared" si="279"/>
        <v>0</v>
      </c>
      <c r="U495" s="136">
        <f t="shared" si="280"/>
        <v>0</v>
      </c>
      <c r="V495" s="136">
        <f t="shared" si="281"/>
        <v>0</v>
      </c>
      <c r="W495" s="136">
        <f t="shared" si="282"/>
        <v>0</v>
      </c>
      <c r="X495" s="136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2">
        <v>39924</v>
      </c>
      <c r="E496" s="138" t="s">
        <v>334</v>
      </c>
      <c r="G496" s="43">
        <v>6.4</v>
      </c>
      <c r="H496" s="136" t="str">
        <f t="shared" si="268"/>
        <v>P, S, T &amp; D Plant - Demand</v>
      </c>
      <c r="I496" s="42">
        <f>'Plt. Class.'!K$225</f>
        <v>0</v>
      </c>
      <c r="J496" s="136">
        <f t="shared" si="269"/>
        <v>0</v>
      </c>
      <c r="K496" s="136">
        <f t="shared" si="270"/>
        <v>0</v>
      </c>
      <c r="L496" s="136">
        <f t="shared" si="271"/>
        <v>0</v>
      </c>
      <c r="M496" s="136">
        <f t="shared" si="272"/>
        <v>0</v>
      </c>
      <c r="N496" s="136">
        <f t="shared" si="273"/>
        <v>0</v>
      </c>
      <c r="O496" s="136">
        <f t="shared" si="274"/>
        <v>0</v>
      </c>
      <c r="P496" s="136">
        <f t="shared" si="275"/>
        <v>0</v>
      </c>
      <c r="Q496" s="136">
        <f t="shared" si="276"/>
        <v>0</v>
      </c>
      <c r="R496" s="136">
        <f t="shared" si="277"/>
        <v>0</v>
      </c>
      <c r="S496" s="136">
        <f t="shared" si="278"/>
        <v>0</v>
      </c>
      <c r="T496" s="136">
        <f t="shared" si="279"/>
        <v>0</v>
      </c>
      <c r="U496" s="136">
        <f t="shared" si="280"/>
        <v>0</v>
      </c>
      <c r="V496" s="136">
        <f t="shared" si="281"/>
        <v>0</v>
      </c>
      <c r="W496" s="136">
        <f t="shared" si="282"/>
        <v>0</v>
      </c>
      <c r="X496" s="136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6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6"/>
      <c r="I498" s="42">
        <f>'Plt. Class.'!K$227</f>
        <v>3536781.1713627656</v>
      </c>
      <c r="J498" s="42">
        <f>SUM(J463:J496)</f>
        <v>1910036.3364789621</v>
      </c>
      <c r="K498" s="42">
        <f t="shared" ref="K498:X498" si="286">SUM(K463:K496)</f>
        <v>1065793.6749025143</v>
      </c>
      <c r="L498" s="42">
        <f t="shared" si="286"/>
        <v>0</v>
      </c>
      <c r="M498" s="42">
        <f t="shared" si="286"/>
        <v>560951.1599812886</v>
      </c>
      <c r="N498" s="42">
        <f t="shared" si="286"/>
        <v>0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6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361</v>
      </c>
      <c r="E500" s="44"/>
      <c r="G500" s="43">
        <v>6.4</v>
      </c>
      <c r="H500" s="136" t="str">
        <f>VLOOKUP($G500,alloc,3)</f>
        <v>P, S, T &amp; D Plant - Demand</v>
      </c>
      <c r="I500" s="42">
        <f>'Plt. Class.'!K$229</f>
        <v>197473.23964576318</v>
      </c>
      <c r="J500" s="136">
        <f>$I500*VLOOKUP($G500,alloc,6)</f>
        <v>106645.29269145966</v>
      </c>
      <c r="K500" s="136">
        <f>$I500*VLOOKUP($G500,alloc,7)</f>
        <v>59507.704768702941</v>
      </c>
      <c r="L500" s="136">
        <f>$I500*VLOOKUP($G500,alloc,8)</f>
        <v>0</v>
      </c>
      <c r="M500" s="136">
        <f>$I500*VLOOKUP($G500,alloc,9)</f>
        <v>31320.24218560056</v>
      </c>
      <c r="N500" s="136">
        <f>$I500*VLOOKUP($G500,alloc,10)</f>
        <v>0</v>
      </c>
      <c r="O500" s="136">
        <f>$I500*VLOOKUP($G500,alloc,11)</f>
        <v>0</v>
      </c>
      <c r="P500" s="136">
        <f>$I500*VLOOKUP($G500,alloc,12)</f>
        <v>0</v>
      </c>
      <c r="Q500" s="136">
        <f>$I500*VLOOKUP($G500,alloc,13)</f>
        <v>0</v>
      </c>
      <c r="R500" s="136">
        <f>$I500*VLOOKUP($G500,alloc,14)</f>
        <v>0</v>
      </c>
      <c r="S500" s="136">
        <f>$I500*VLOOKUP($G500,alloc,15)</f>
        <v>0</v>
      </c>
      <c r="T500" s="136">
        <f>$I500*VLOOKUP($G500,alloc,16)</f>
        <v>0</v>
      </c>
      <c r="U500" s="136">
        <f>$I500*VLOOKUP($G500,alloc,17)</f>
        <v>0</v>
      </c>
      <c r="V500" s="136">
        <f>$I500*VLOOKUP($G500,alloc,18)</f>
        <v>0</v>
      </c>
      <c r="W500" s="136">
        <f>$I500*VLOOKUP($G500,alloc,19)</f>
        <v>0</v>
      </c>
      <c r="X500" s="136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6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365</v>
      </c>
      <c r="E502" s="44"/>
      <c r="G502" s="43"/>
      <c r="H502" s="136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6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6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6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2">
        <v>37400</v>
      </c>
      <c r="E506" s="138" t="s">
        <v>125</v>
      </c>
      <c r="G506" s="43">
        <v>6.4</v>
      </c>
      <c r="H506" s="136" t="str">
        <f t="shared" ref="H506:H539" si="287">VLOOKUP($G506,alloc,3)</f>
        <v>P, S, T &amp; D Plant - Demand</v>
      </c>
      <c r="I506" s="42">
        <f>'Plt. Class.'!K$235</f>
        <v>58785.040631284421</v>
      </c>
      <c r="J506" s="136">
        <f t="shared" ref="J506:J539" si="288">$I506*VLOOKUP($G506,alloc,6)</f>
        <v>31746.822380837875</v>
      </c>
      <c r="K506" s="136">
        <f t="shared" ref="K506:K539" si="289">$I506*VLOOKUP($G506,alloc,7)</f>
        <v>17714.617175359304</v>
      </c>
      <c r="L506" s="136">
        <f t="shared" ref="L506:L539" si="290">$I506*VLOOKUP($G506,alloc,8)</f>
        <v>0</v>
      </c>
      <c r="M506" s="136">
        <f t="shared" ref="M506:M539" si="291">$I506*VLOOKUP($G506,alloc,9)</f>
        <v>9323.6010750872374</v>
      </c>
      <c r="N506" s="136">
        <f t="shared" ref="N506:N539" si="292">$I506*VLOOKUP($G506,alloc,10)</f>
        <v>0</v>
      </c>
      <c r="O506" s="136">
        <f t="shared" ref="O506:O539" si="293">$I506*VLOOKUP($G506,alloc,11)</f>
        <v>0</v>
      </c>
      <c r="P506" s="136">
        <f t="shared" ref="P506:P539" si="294">$I506*VLOOKUP($G506,alloc,12)</f>
        <v>0</v>
      </c>
      <c r="Q506" s="136">
        <f t="shared" ref="Q506:Q539" si="295">$I506*VLOOKUP($G506,alloc,13)</f>
        <v>0</v>
      </c>
      <c r="R506" s="136">
        <f t="shared" ref="R506:R539" si="296">$I506*VLOOKUP($G506,alloc,14)</f>
        <v>0</v>
      </c>
      <c r="S506" s="136">
        <f t="shared" ref="S506:S539" si="297">$I506*VLOOKUP($G506,alloc,15)</f>
        <v>0</v>
      </c>
      <c r="T506" s="136">
        <f t="shared" ref="T506:T539" si="298">$I506*VLOOKUP($G506,alloc,16)</f>
        <v>0</v>
      </c>
      <c r="U506" s="136">
        <f t="shared" ref="U506:U539" si="299">$I506*VLOOKUP($G506,alloc,17)</f>
        <v>0</v>
      </c>
      <c r="V506" s="136">
        <f t="shared" ref="V506:V539" si="300">$I506*VLOOKUP($G506,alloc,18)</f>
        <v>0</v>
      </c>
      <c r="W506" s="136">
        <f t="shared" ref="W506:W539" si="301">$I506*VLOOKUP($G506,alloc,19)</f>
        <v>0</v>
      </c>
      <c r="X506" s="136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2">
        <v>39001</v>
      </c>
      <c r="E507" s="138" t="s">
        <v>304</v>
      </c>
      <c r="G507" s="43">
        <v>6.4</v>
      </c>
      <c r="H507" s="136" t="str">
        <f t="shared" si="287"/>
        <v>P, S, T &amp; D Plant - Demand</v>
      </c>
      <c r="I507" s="42">
        <f>'Plt. Class.'!K$236</f>
        <v>0</v>
      </c>
      <c r="J507" s="136">
        <f t="shared" si="288"/>
        <v>0</v>
      </c>
      <c r="K507" s="136">
        <f t="shared" si="289"/>
        <v>0</v>
      </c>
      <c r="L507" s="136">
        <f t="shared" si="290"/>
        <v>0</v>
      </c>
      <c r="M507" s="136">
        <f t="shared" si="291"/>
        <v>0</v>
      </c>
      <c r="N507" s="136">
        <f t="shared" si="292"/>
        <v>0</v>
      </c>
      <c r="O507" s="136">
        <f t="shared" si="293"/>
        <v>0</v>
      </c>
      <c r="P507" s="136">
        <f t="shared" si="294"/>
        <v>0</v>
      </c>
      <c r="Q507" s="136">
        <f t="shared" si="295"/>
        <v>0</v>
      </c>
      <c r="R507" s="136">
        <f t="shared" si="296"/>
        <v>0</v>
      </c>
      <c r="S507" s="136">
        <f t="shared" si="297"/>
        <v>0</v>
      </c>
      <c r="T507" s="136">
        <f t="shared" si="298"/>
        <v>0</v>
      </c>
      <c r="U507" s="136">
        <f t="shared" si="299"/>
        <v>0</v>
      </c>
      <c r="V507" s="136">
        <f t="shared" si="300"/>
        <v>0</v>
      </c>
      <c r="W507" s="136">
        <f t="shared" si="301"/>
        <v>0</v>
      </c>
      <c r="X507" s="136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2">
        <v>36602</v>
      </c>
      <c r="E508" s="138" t="s">
        <v>149</v>
      </c>
      <c r="G508" s="43">
        <v>6.4</v>
      </c>
      <c r="H508" s="136" t="str">
        <f t="shared" si="287"/>
        <v>P, S, T &amp; D Plant - Demand</v>
      </c>
      <c r="I508" s="42">
        <f>'Plt. Class.'!K$237</f>
        <v>266700.10585579317</v>
      </c>
      <c r="J508" s="136">
        <f t="shared" si="288"/>
        <v>144031.21608201443</v>
      </c>
      <c r="K508" s="136">
        <f t="shared" si="289"/>
        <v>80368.920819438586</v>
      </c>
      <c r="L508" s="136">
        <f t="shared" si="290"/>
        <v>0</v>
      </c>
      <c r="M508" s="136">
        <f t="shared" si="291"/>
        <v>42299.968954340118</v>
      </c>
      <c r="N508" s="136">
        <f t="shared" si="292"/>
        <v>0</v>
      </c>
      <c r="O508" s="136">
        <f t="shared" si="293"/>
        <v>0</v>
      </c>
      <c r="P508" s="136">
        <f t="shared" si="294"/>
        <v>0</v>
      </c>
      <c r="Q508" s="136">
        <f t="shared" si="295"/>
        <v>0</v>
      </c>
      <c r="R508" s="136">
        <f t="shared" si="296"/>
        <v>0</v>
      </c>
      <c r="S508" s="136">
        <f t="shared" si="297"/>
        <v>0</v>
      </c>
      <c r="T508" s="136">
        <f t="shared" si="298"/>
        <v>0</v>
      </c>
      <c r="U508" s="136">
        <f t="shared" si="299"/>
        <v>0</v>
      </c>
      <c r="V508" s="136">
        <f t="shared" si="300"/>
        <v>0</v>
      </c>
      <c r="W508" s="136">
        <f t="shared" si="301"/>
        <v>0</v>
      </c>
      <c r="X508" s="136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2">
        <v>37503</v>
      </c>
      <c r="E509" s="138" t="s">
        <v>291</v>
      </c>
      <c r="G509" s="43">
        <v>6.4</v>
      </c>
      <c r="H509" s="136" t="str">
        <f t="shared" si="287"/>
        <v>P, S, T &amp; D Plant - Demand</v>
      </c>
      <c r="I509" s="42">
        <f>'Plt. Class.'!K$238</f>
        <v>0</v>
      </c>
      <c r="J509" s="136">
        <f t="shared" si="288"/>
        <v>0</v>
      </c>
      <c r="K509" s="136">
        <f t="shared" si="289"/>
        <v>0</v>
      </c>
      <c r="L509" s="136">
        <f t="shared" si="290"/>
        <v>0</v>
      </c>
      <c r="M509" s="136">
        <f t="shared" si="291"/>
        <v>0</v>
      </c>
      <c r="N509" s="136">
        <f t="shared" si="292"/>
        <v>0</v>
      </c>
      <c r="O509" s="136">
        <f t="shared" si="293"/>
        <v>0</v>
      </c>
      <c r="P509" s="136">
        <f t="shared" si="294"/>
        <v>0</v>
      </c>
      <c r="Q509" s="136">
        <f t="shared" si="295"/>
        <v>0</v>
      </c>
      <c r="R509" s="136">
        <f t="shared" si="296"/>
        <v>0</v>
      </c>
      <c r="S509" s="136">
        <f t="shared" si="297"/>
        <v>0</v>
      </c>
      <c r="T509" s="136">
        <f t="shared" si="298"/>
        <v>0</v>
      </c>
      <c r="U509" s="136">
        <f t="shared" si="299"/>
        <v>0</v>
      </c>
      <c r="V509" s="136">
        <f t="shared" si="300"/>
        <v>0</v>
      </c>
      <c r="W509" s="136">
        <f t="shared" si="301"/>
        <v>0</v>
      </c>
      <c r="X509" s="136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2">
        <v>39004</v>
      </c>
      <c r="E510" s="138" t="s">
        <v>306</v>
      </c>
      <c r="G510" s="43">
        <v>6.4</v>
      </c>
      <c r="H510" s="136" t="str">
        <f t="shared" si="287"/>
        <v>P, S, T &amp; D Plant - Demand</v>
      </c>
      <c r="I510" s="42">
        <f>'Plt. Class.'!K$239</f>
        <v>0</v>
      </c>
      <c r="J510" s="136">
        <f t="shared" si="288"/>
        <v>0</v>
      </c>
      <c r="K510" s="136">
        <f t="shared" si="289"/>
        <v>0</v>
      </c>
      <c r="L510" s="136">
        <f t="shared" si="290"/>
        <v>0</v>
      </c>
      <c r="M510" s="136">
        <f t="shared" si="291"/>
        <v>0</v>
      </c>
      <c r="N510" s="136">
        <f t="shared" si="292"/>
        <v>0</v>
      </c>
      <c r="O510" s="136">
        <f t="shared" si="293"/>
        <v>0</v>
      </c>
      <c r="P510" s="136">
        <f t="shared" si="294"/>
        <v>0</v>
      </c>
      <c r="Q510" s="136">
        <f t="shared" si="295"/>
        <v>0</v>
      </c>
      <c r="R510" s="136">
        <f t="shared" si="296"/>
        <v>0</v>
      </c>
      <c r="S510" s="136">
        <f t="shared" si="297"/>
        <v>0</v>
      </c>
      <c r="T510" s="136">
        <f t="shared" si="298"/>
        <v>0</v>
      </c>
      <c r="U510" s="136">
        <f t="shared" si="299"/>
        <v>0</v>
      </c>
      <c r="V510" s="136">
        <f t="shared" si="300"/>
        <v>0</v>
      </c>
      <c r="W510" s="136">
        <f t="shared" si="301"/>
        <v>0</v>
      </c>
      <c r="X510" s="136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2">
        <v>39009</v>
      </c>
      <c r="E511" s="138" t="s">
        <v>307</v>
      </c>
      <c r="G511" s="43">
        <v>6.4</v>
      </c>
      <c r="H511" s="136" t="str">
        <f t="shared" si="287"/>
        <v>P, S, T &amp; D Plant - Demand</v>
      </c>
      <c r="I511" s="42">
        <f>'Plt. Class.'!K$240</f>
        <v>78173.668383924814</v>
      </c>
      <c r="J511" s="136">
        <f t="shared" si="288"/>
        <v>42217.637997552527</v>
      </c>
      <c r="K511" s="136">
        <f t="shared" si="289"/>
        <v>23557.296103623696</v>
      </c>
      <c r="L511" s="136">
        <f t="shared" si="290"/>
        <v>0</v>
      </c>
      <c r="M511" s="136">
        <f t="shared" si="291"/>
        <v>12398.734282748585</v>
      </c>
      <c r="N511" s="136">
        <f t="shared" si="292"/>
        <v>0</v>
      </c>
      <c r="O511" s="136">
        <f t="shared" si="293"/>
        <v>0</v>
      </c>
      <c r="P511" s="136">
        <f t="shared" si="294"/>
        <v>0</v>
      </c>
      <c r="Q511" s="136">
        <f t="shared" si="295"/>
        <v>0</v>
      </c>
      <c r="R511" s="136">
        <f t="shared" si="296"/>
        <v>0</v>
      </c>
      <c r="S511" s="136">
        <f t="shared" si="297"/>
        <v>0</v>
      </c>
      <c r="T511" s="136">
        <f t="shared" si="298"/>
        <v>0</v>
      </c>
      <c r="U511" s="136">
        <f t="shared" si="299"/>
        <v>0</v>
      </c>
      <c r="V511" s="136">
        <f t="shared" si="300"/>
        <v>0</v>
      </c>
      <c r="W511" s="136">
        <f t="shared" si="301"/>
        <v>0</v>
      </c>
      <c r="X511" s="136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2">
        <v>39100</v>
      </c>
      <c r="E512" s="138" t="s">
        <v>308</v>
      </c>
      <c r="G512" s="43">
        <v>6.4</v>
      </c>
      <c r="H512" s="136" t="str">
        <f t="shared" si="287"/>
        <v>P, S, T &amp; D Plant - Demand</v>
      </c>
      <c r="I512" s="42">
        <f>'Plt. Class.'!K$241</f>
        <v>41604.939049419576</v>
      </c>
      <c r="J512" s="136">
        <f t="shared" si="288"/>
        <v>22468.719864498795</v>
      </c>
      <c r="K512" s="136">
        <f t="shared" si="289"/>
        <v>12537.468035233398</v>
      </c>
      <c r="L512" s="136">
        <f t="shared" si="290"/>
        <v>0</v>
      </c>
      <c r="M512" s="136">
        <f t="shared" si="291"/>
        <v>6598.7511496873794</v>
      </c>
      <c r="N512" s="136">
        <f t="shared" si="292"/>
        <v>0</v>
      </c>
      <c r="O512" s="136">
        <f t="shared" si="293"/>
        <v>0</v>
      </c>
      <c r="P512" s="136">
        <f t="shared" si="294"/>
        <v>0</v>
      </c>
      <c r="Q512" s="136">
        <f t="shared" si="295"/>
        <v>0</v>
      </c>
      <c r="R512" s="136">
        <f t="shared" si="296"/>
        <v>0</v>
      </c>
      <c r="S512" s="136">
        <f t="shared" si="297"/>
        <v>0</v>
      </c>
      <c r="T512" s="136">
        <f t="shared" si="298"/>
        <v>0</v>
      </c>
      <c r="U512" s="136">
        <f t="shared" si="299"/>
        <v>0</v>
      </c>
      <c r="V512" s="136">
        <f t="shared" si="300"/>
        <v>0</v>
      </c>
      <c r="W512" s="136">
        <f t="shared" si="301"/>
        <v>0</v>
      </c>
      <c r="X512" s="136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2">
        <v>39102</v>
      </c>
      <c r="E513" s="138" t="s">
        <v>309</v>
      </c>
      <c r="G513" s="43">
        <v>6.4</v>
      </c>
      <c r="H513" s="136" t="str">
        <f t="shared" si="287"/>
        <v>P, S, T &amp; D Plant - Demand</v>
      </c>
      <c r="I513" s="42">
        <f>'Plt. Class.'!K$242</f>
        <v>0</v>
      </c>
      <c r="J513" s="136">
        <f t="shared" si="288"/>
        <v>0</v>
      </c>
      <c r="K513" s="136">
        <f t="shared" si="289"/>
        <v>0</v>
      </c>
      <c r="L513" s="136">
        <f t="shared" si="290"/>
        <v>0</v>
      </c>
      <c r="M513" s="136">
        <f t="shared" si="291"/>
        <v>0</v>
      </c>
      <c r="N513" s="136">
        <f t="shared" si="292"/>
        <v>0</v>
      </c>
      <c r="O513" s="136">
        <f t="shared" si="293"/>
        <v>0</v>
      </c>
      <c r="P513" s="136">
        <f t="shared" si="294"/>
        <v>0</v>
      </c>
      <c r="Q513" s="136">
        <f t="shared" si="295"/>
        <v>0</v>
      </c>
      <c r="R513" s="136">
        <f t="shared" si="296"/>
        <v>0</v>
      </c>
      <c r="S513" s="136">
        <f t="shared" si="297"/>
        <v>0</v>
      </c>
      <c r="T513" s="136">
        <f t="shared" si="298"/>
        <v>0</v>
      </c>
      <c r="U513" s="136">
        <f t="shared" si="299"/>
        <v>0</v>
      </c>
      <c r="V513" s="136">
        <f t="shared" si="300"/>
        <v>0</v>
      </c>
      <c r="W513" s="136">
        <f t="shared" si="301"/>
        <v>0</v>
      </c>
      <c r="X513" s="136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2">
        <v>39103</v>
      </c>
      <c r="E514" s="138" t="s">
        <v>310</v>
      </c>
      <c r="G514" s="43">
        <v>6.4</v>
      </c>
      <c r="H514" s="136" t="str">
        <f t="shared" si="287"/>
        <v>P, S, T &amp; D Plant - Demand</v>
      </c>
      <c r="I514" s="42">
        <f>'Plt. Class.'!K$243</f>
        <v>0</v>
      </c>
      <c r="J514" s="136">
        <f t="shared" si="288"/>
        <v>0</v>
      </c>
      <c r="K514" s="136">
        <f t="shared" si="289"/>
        <v>0</v>
      </c>
      <c r="L514" s="136">
        <f t="shared" si="290"/>
        <v>0</v>
      </c>
      <c r="M514" s="136">
        <f t="shared" si="291"/>
        <v>0</v>
      </c>
      <c r="N514" s="136">
        <f t="shared" si="292"/>
        <v>0</v>
      </c>
      <c r="O514" s="136">
        <f t="shared" si="293"/>
        <v>0</v>
      </c>
      <c r="P514" s="136">
        <f t="shared" si="294"/>
        <v>0</v>
      </c>
      <c r="Q514" s="136">
        <f t="shared" si="295"/>
        <v>0</v>
      </c>
      <c r="R514" s="136">
        <f t="shared" si="296"/>
        <v>0</v>
      </c>
      <c r="S514" s="136">
        <f t="shared" si="297"/>
        <v>0</v>
      </c>
      <c r="T514" s="136">
        <f t="shared" si="298"/>
        <v>0</v>
      </c>
      <c r="U514" s="136">
        <f t="shared" si="299"/>
        <v>0</v>
      </c>
      <c r="V514" s="136">
        <f t="shared" si="300"/>
        <v>0</v>
      </c>
      <c r="W514" s="136">
        <f t="shared" si="301"/>
        <v>0</v>
      </c>
      <c r="X514" s="136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2">
        <v>39200</v>
      </c>
      <c r="E515" s="138" t="s">
        <v>311</v>
      </c>
      <c r="G515" s="43">
        <v>6.4</v>
      </c>
      <c r="H515" s="136" t="str">
        <f t="shared" si="287"/>
        <v>P, S, T &amp; D Plant - Demand</v>
      </c>
      <c r="I515" s="42">
        <f>'Plt. Class.'!K$244</f>
        <v>0</v>
      </c>
      <c r="J515" s="136">
        <f t="shared" si="288"/>
        <v>0</v>
      </c>
      <c r="K515" s="136">
        <f t="shared" si="289"/>
        <v>0</v>
      </c>
      <c r="L515" s="136">
        <f t="shared" si="290"/>
        <v>0</v>
      </c>
      <c r="M515" s="136">
        <f t="shared" si="291"/>
        <v>0</v>
      </c>
      <c r="N515" s="136">
        <f t="shared" si="292"/>
        <v>0</v>
      </c>
      <c r="O515" s="136">
        <f t="shared" si="293"/>
        <v>0</v>
      </c>
      <c r="P515" s="136">
        <f t="shared" si="294"/>
        <v>0</v>
      </c>
      <c r="Q515" s="136">
        <f t="shared" si="295"/>
        <v>0</v>
      </c>
      <c r="R515" s="136">
        <f t="shared" si="296"/>
        <v>0</v>
      </c>
      <c r="S515" s="136">
        <f t="shared" si="297"/>
        <v>0</v>
      </c>
      <c r="T515" s="136">
        <f t="shared" si="298"/>
        <v>0</v>
      </c>
      <c r="U515" s="136">
        <f t="shared" si="299"/>
        <v>0</v>
      </c>
      <c r="V515" s="136">
        <f t="shared" si="300"/>
        <v>0</v>
      </c>
      <c r="W515" s="136">
        <f t="shared" si="301"/>
        <v>0</v>
      </c>
      <c r="X515" s="136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2">
        <v>39201</v>
      </c>
      <c r="E516" s="138" t="s">
        <v>312</v>
      </c>
      <c r="G516" s="43">
        <v>6.4</v>
      </c>
      <c r="H516" s="136" t="str">
        <f t="shared" si="287"/>
        <v>P, S, T &amp; D Plant - Demand</v>
      </c>
      <c r="I516" s="42">
        <f>'Plt. Class.'!K$245</f>
        <v>0</v>
      </c>
      <c r="J516" s="136">
        <f t="shared" si="288"/>
        <v>0</v>
      </c>
      <c r="K516" s="136">
        <f t="shared" si="289"/>
        <v>0</v>
      </c>
      <c r="L516" s="136">
        <f t="shared" si="290"/>
        <v>0</v>
      </c>
      <c r="M516" s="136">
        <f t="shared" si="291"/>
        <v>0</v>
      </c>
      <c r="N516" s="136">
        <f t="shared" si="292"/>
        <v>0</v>
      </c>
      <c r="O516" s="136">
        <f t="shared" si="293"/>
        <v>0</v>
      </c>
      <c r="P516" s="136">
        <f t="shared" si="294"/>
        <v>0</v>
      </c>
      <c r="Q516" s="136">
        <f t="shared" si="295"/>
        <v>0</v>
      </c>
      <c r="R516" s="136">
        <f t="shared" si="296"/>
        <v>0</v>
      </c>
      <c r="S516" s="136">
        <f t="shared" si="297"/>
        <v>0</v>
      </c>
      <c r="T516" s="136">
        <f t="shared" si="298"/>
        <v>0</v>
      </c>
      <c r="U516" s="136">
        <f t="shared" si="299"/>
        <v>0</v>
      </c>
      <c r="V516" s="136">
        <f t="shared" si="300"/>
        <v>0</v>
      </c>
      <c r="W516" s="136">
        <f t="shared" si="301"/>
        <v>0</v>
      </c>
      <c r="X516" s="136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2">
        <v>39202</v>
      </c>
      <c r="E517" s="138" t="s">
        <v>313</v>
      </c>
      <c r="G517" s="43">
        <v>6.4</v>
      </c>
      <c r="H517" s="136" t="str">
        <f t="shared" si="287"/>
        <v>P, S, T &amp; D Plant - Demand</v>
      </c>
      <c r="I517" s="42">
        <f>'Plt. Class.'!K$246</f>
        <v>0</v>
      </c>
      <c r="J517" s="136">
        <f t="shared" si="288"/>
        <v>0</v>
      </c>
      <c r="K517" s="136">
        <f t="shared" si="289"/>
        <v>0</v>
      </c>
      <c r="L517" s="136">
        <f t="shared" si="290"/>
        <v>0</v>
      </c>
      <c r="M517" s="136">
        <f t="shared" si="291"/>
        <v>0</v>
      </c>
      <c r="N517" s="136">
        <f t="shared" si="292"/>
        <v>0</v>
      </c>
      <c r="O517" s="136">
        <f t="shared" si="293"/>
        <v>0</v>
      </c>
      <c r="P517" s="136">
        <f t="shared" si="294"/>
        <v>0</v>
      </c>
      <c r="Q517" s="136">
        <f t="shared" si="295"/>
        <v>0</v>
      </c>
      <c r="R517" s="136">
        <f t="shared" si="296"/>
        <v>0</v>
      </c>
      <c r="S517" s="136">
        <f t="shared" si="297"/>
        <v>0</v>
      </c>
      <c r="T517" s="136">
        <f t="shared" si="298"/>
        <v>0</v>
      </c>
      <c r="U517" s="136">
        <f t="shared" si="299"/>
        <v>0</v>
      </c>
      <c r="V517" s="136">
        <f t="shared" si="300"/>
        <v>0</v>
      </c>
      <c r="W517" s="136">
        <f t="shared" si="301"/>
        <v>0</v>
      </c>
      <c r="X517" s="136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2">
        <v>39300</v>
      </c>
      <c r="E518" s="138" t="s">
        <v>198</v>
      </c>
      <c r="G518" s="43">
        <v>6.4</v>
      </c>
      <c r="H518" s="136" t="str">
        <f t="shared" si="287"/>
        <v>P, S, T &amp; D Plant - Demand</v>
      </c>
      <c r="I518" s="42">
        <f>'Plt. Class.'!K$247</f>
        <v>0</v>
      </c>
      <c r="J518" s="136">
        <f t="shared" si="288"/>
        <v>0</v>
      </c>
      <c r="K518" s="136">
        <f t="shared" si="289"/>
        <v>0</v>
      </c>
      <c r="L518" s="136">
        <f t="shared" si="290"/>
        <v>0</v>
      </c>
      <c r="M518" s="136">
        <f t="shared" si="291"/>
        <v>0</v>
      </c>
      <c r="N518" s="136">
        <f t="shared" si="292"/>
        <v>0</v>
      </c>
      <c r="O518" s="136">
        <f t="shared" si="293"/>
        <v>0</v>
      </c>
      <c r="P518" s="136">
        <f t="shared" si="294"/>
        <v>0</v>
      </c>
      <c r="Q518" s="136">
        <f t="shared" si="295"/>
        <v>0</v>
      </c>
      <c r="R518" s="136">
        <f t="shared" si="296"/>
        <v>0</v>
      </c>
      <c r="S518" s="136">
        <f t="shared" si="297"/>
        <v>0</v>
      </c>
      <c r="T518" s="136">
        <f t="shared" si="298"/>
        <v>0</v>
      </c>
      <c r="U518" s="136">
        <f t="shared" si="299"/>
        <v>0</v>
      </c>
      <c r="V518" s="136">
        <f t="shared" si="300"/>
        <v>0</v>
      </c>
      <c r="W518" s="136">
        <f t="shared" si="301"/>
        <v>0</v>
      </c>
      <c r="X518" s="136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2">
        <v>39400</v>
      </c>
      <c r="E519" s="138" t="s">
        <v>314</v>
      </c>
      <c r="G519" s="43">
        <v>6.4</v>
      </c>
      <c r="H519" s="136" t="str">
        <f t="shared" si="287"/>
        <v>P, S, T &amp; D Plant - Demand</v>
      </c>
      <c r="I519" s="42">
        <f>'Plt. Class.'!K$248</f>
        <v>0</v>
      </c>
      <c r="J519" s="136">
        <f t="shared" si="288"/>
        <v>0</v>
      </c>
      <c r="K519" s="136">
        <f t="shared" si="289"/>
        <v>0</v>
      </c>
      <c r="L519" s="136">
        <f t="shared" si="290"/>
        <v>0</v>
      </c>
      <c r="M519" s="136">
        <f t="shared" si="291"/>
        <v>0</v>
      </c>
      <c r="N519" s="136">
        <f t="shared" si="292"/>
        <v>0</v>
      </c>
      <c r="O519" s="136">
        <f t="shared" si="293"/>
        <v>0</v>
      </c>
      <c r="P519" s="136">
        <f t="shared" si="294"/>
        <v>0</v>
      </c>
      <c r="Q519" s="136">
        <f t="shared" si="295"/>
        <v>0</v>
      </c>
      <c r="R519" s="136">
        <f t="shared" si="296"/>
        <v>0</v>
      </c>
      <c r="S519" s="136">
        <f t="shared" si="297"/>
        <v>0</v>
      </c>
      <c r="T519" s="136">
        <f t="shared" si="298"/>
        <v>0</v>
      </c>
      <c r="U519" s="136">
        <f t="shared" si="299"/>
        <v>0</v>
      </c>
      <c r="V519" s="136">
        <f t="shared" si="300"/>
        <v>0</v>
      </c>
      <c r="W519" s="136">
        <f t="shared" si="301"/>
        <v>0</v>
      </c>
      <c r="X519" s="136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2">
        <v>39600</v>
      </c>
      <c r="E520" s="138" t="s">
        <v>315</v>
      </c>
      <c r="G520" s="43">
        <v>6.4</v>
      </c>
      <c r="H520" s="136" t="str">
        <f t="shared" si="287"/>
        <v>P, S, T &amp; D Plant - Demand</v>
      </c>
      <c r="I520" s="42">
        <f>'Plt. Class.'!K$249</f>
        <v>0</v>
      </c>
      <c r="J520" s="136">
        <f t="shared" si="288"/>
        <v>0</v>
      </c>
      <c r="K520" s="136">
        <f t="shared" si="289"/>
        <v>0</v>
      </c>
      <c r="L520" s="136">
        <f t="shared" si="290"/>
        <v>0</v>
      </c>
      <c r="M520" s="136">
        <f t="shared" si="291"/>
        <v>0</v>
      </c>
      <c r="N520" s="136">
        <f t="shared" si="292"/>
        <v>0</v>
      </c>
      <c r="O520" s="136">
        <f t="shared" si="293"/>
        <v>0</v>
      </c>
      <c r="P520" s="136">
        <f t="shared" si="294"/>
        <v>0</v>
      </c>
      <c r="Q520" s="136">
        <f t="shared" si="295"/>
        <v>0</v>
      </c>
      <c r="R520" s="136">
        <f t="shared" si="296"/>
        <v>0</v>
      </c>
      <c r="S520" s="136">
        <f t="shared" si="297"/>
        <v>0</v>
      </c>
      <c r="T520" s="136">
        <f t="shared" si="298"/>
        <v>0</v>
      </c>
      <c r="U520" s="136">
        <f t="shared" si="299"/>
        <v>0</v>
      </c>
      <c r="V520" s="136">
        <f t="shared" si="300"/>
        <v>0</v>
      </c>
      <c r="W520" s="136">
        <f t="shared" si="301"/>
        <v>0</v>
      </c>
      <c r="X520" s="136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2">
        <v>39603</v>
      </c>
      <c r="E521" s="138" t="s">
        <v>316</v>
      </c>
      <c r="G521" s="43">
        <v>6.4</v>
      </c>
      <c r="H521" s="136" t="str">
        <f t="shared" si="287"/>
        <v>P, S, T &amp; D Plant - Demand</v>
      </c>
      <c r="I521" s="42">
        <f>'Plt. Class.'!K$250</f>
        <v>0</v>
      </c>
      <c r="J521" s="136">
        <f t="shared" si="288"/>
        <v>0</v>
      </c>
      <c r="K521" s="136">
        <f t="shared" si="289"/>
        <v>0</v>
      </c>
      <c r="L521" s="136">
        <f t="shared" si="290"/>
        <v>0</v>
      </c>
      <c r="M521" s="136">
        <f t="shared" si="291"/>
        <v>0</v>
      </c>
      <c r="N521" s="136">
        <f t="shared" si="292"/>
        <v>0</v>
      </c>
      <c r="O521" s="136">
        <f t="shared" si="293"/>
        <v>0</v>
      </c>
      <c r="P521" s="136">
        <f t="shared" si="294"/>
        <v>0</v>
      </c>
      <c r="Q521" s="136">
        <f t="shared" si="295"/>
        <v>0</v>
      </c>
      <c r="R521" s="136">
        <f t="shared" si="296"/>
        <v>0</v>
      </c>
      <c r="S521" s="136">
        <f t="shared" si="297"/>
        <v>0</v>
      </c>
      <c r="T521" s="136">
        <f t="shared" si="298"/>
        <v>0</v>
      </c>
      <c r="U521" s="136">
        <f t="shared" si="299"/>
        <v>0</v>
      </c>
      <c r="V521" s="136">
        <f t="shared" si="300"/>
        <v>0</v>
      </c>
      <c r="W521" s="136">
        <f t="shared" si="301"/>
        <v>0</v>
      </c>
      <c r="X521" s="136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2">
        <v>39604</v>
      </c>
      <c r="E522" s="138" t="s">
        <v>317</v>
      </c>
      <c r="G522" s="43">
        <v>6.4</v>
      </c>
      <c r="H522" s="136" t="str">
        <f t="shared" si="287"/>
        <v>P, S, T &amp; D Plant - Demand</v>
      </c>
      <c r="I522" s="42">
        <f>'Plt. Class.'!K$251</f>
        <v>0</v>
      </c>
      <c r="J522" s="136">
        <f t="shared" si="288"/>
        <v>0</v>
      </c>
      <c r="K522" s="136">
        <f t="shared" si="289"/>
        <v>0</v>
      </c>
      <c r="L522" s="136">
        <f t="shared" si="290"/>
        <v>0</v>
      </c>
      <c r="M522" s="136">
        <f t="shared" si="291"/>
        <v>0</v>
      </c>
      <c r="N522" s="136">
        <f t="shared" si="292"/>
        <v>0</v>
      </c>
      <c r="O522" s="136">
        <f t="shared" si="293"/>
        <v>0</v>
      </c>
      <c r="P522" s="136">
        <f t="shared" si="294"/>
        <v>0</v>
      </c>
      <c r="Q522" s="136">
        <f t="shared" si="295"/>
        <v>0</v>
      </c>
      <c r="R522" s="136">
        <f t="shared" si="296"/>
        <v>0</v>
      </c>
      <c r="S522" s="136">
        <f t="shared" si="297"/>
        <v>0</v>
      </c>
      <c r="T522" s="136">
        <f t="shared" si="298"/>
        <v>0</v>
      </c>
      <c r="U522" s="136">
        <f t="shared" si="299"/>
        <v>0</v>
      </c>
      <c r="V522" s="136">
        <f t="shared" si="300"/>
        <v>0</v>
      </c>
      <c r="W522" s="136">
        <f t="shared" si="301"/>
        <v>0</v>
      </c>
      <c r="X522" s="136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2">
        <v>39605</v>
      </c>
      <c r="E523" s="141" t="s">
        <v>318</v>
      </c>
      <c r="G523" s="43">
        <v>6.4</v>
      </c>
      <c r="H523" s="136" t="str">
        <f t="shared" si="287"/>
        <v>P, S, T &amp; D Plant - Demand</v>
      </c>
      <c r="I523" s="42">
        <f>'Plt. Class.'!K$252</f>
        <v>0</v>
      </c>
      <c r="J523" s="136">
        <f t="shared" si="288"/>
        <v>0</v>
      </c>
      <c r="K523" s="136">
        <f t="shared" si="289"/>
        <v>0</v>
      </c>
      <c r="L523" s="136">
        <f t="shared" si="290"/>
        <v>0</v>
      </c>
      <c r="M523" s="136">
        <f t="shared" si="291"/>
        <v>0</v>
      </c>
      <c r="N523" s="136">
        <f t="shared" si="292"/>
        <v>0</v>
      </c>
      <c r="O523" s="136">
        <f t="shared" si="293"/>
        <v>0</v>
      </c>
      <c r="P523" s="136">
        <f t="shared" si="294"/>
        <v>0</v>
      </c>
      <c r="Q523" s="136">
        <f t="shared" si="295"/>
        <v>0</v>
      </c>
      <c r="R523" s="136">
        <f t="shared" si="296"/>
        <v>0</v>
      </c>
      <c r="S523" s="136">
        <f t="shared" si="297"/>
        <v>0</v>
      </c>
      <c r="T523" s="136">
        <f t="shared" si="298"/>
        <v>0</v>
      </c>
      <c r="U523" s="136">
        <f t="shared" si="299"/>
        <v>0</v>
      </c>
      <c r="V523" s="136">
        <f t="shared" si="300"/>
        <v>0</v>
      </c>
      <c r="W523" s="136">
        <f t="shared" si="301"/>
        <v>0</v>
      </c>
      <c r="X523" s="136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2">
        <v>39700</v>
      </c>
      <c r="E524" s="138" t="s">
        <v>319</v>
      </c>
      <c r="G524" s="43">
        <v>6.4</v>
      </c>
      <c r="H524" s="136" t="str">
        <f t="shared" si="287"/>
        <v>P, S, T &amp; D Plant - Demand</v>
      </c>
      <c r="I524" s="42">
        <f>'Plt. Class.'!K$253</f>
        <v>36633.651271295392</v>
      </c>
      <c r="J524" s="136">
        <f t="shared" si="288"/>
        <v>19783.979182153362</v>
      </c>
      <c r="K524" s="136">
        <f t="shared" si="289"/>
        <v>11039.392012621176</v>
      </c>
      <c r="L524" s="136">
        <f t="shared" si="290"/>
        <v>0</v>
      </c>
      <c r="M524" s="136">
        <f t="shared" si="291"/>
        <v>5810.2800765208522</v>
      </c>
      <c r="N524" s="136">
        <f t="shared" si="292"/>
        <v>0</v>
      </c>
      <c r="O524" s="136">
        <f t="shared" si="293"/>
        <v>0</v>
      </c>
      <c r="P524" s="136">
        <f t="shared" si="294"/>
        <v>0</v>
      </c>
      <c r="Q524" s="136">
        <f t="shared" si="295"/>
        <v>0</v>
      </c>
      <c r="R524" s="136">
        <f t="shared" si="296"/>
        <v>0</v>
      </c>
      <c r="S524" s="136">
        <f t="shared" si="297"/>
        <v>0</v>
      </c>
      <c r="T524" s="136">
        <f t="shared" si="298"/>
        <v>0</v>
      </c>
      <c r="U524" s="136">
        <f t="shared" si="299"/>
        <v>0</v>
      </c>
      <c r="V524" s="136">
        <f t="shared" si="300"/>
        <v>0</v>
      </c>
      <c r="W524" s="136">
        <f t="shared" si="301"/>
        <v>0</v>
      </c>
      <c r="X524" s="136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2">
        <v>39701</v>
      </c>
      <c r="E525" s="138" t="s">
        <v>320</v>
      </c>
      <c r="G525" s="43">
        <v>6.4</v>
      </c>
      <c r="H525" s="136" t="str">
        <f t="shared" si="287"/>
        <v>P, S, T &amp; D Plant - Demand</v>
      </c>
      <c r="I525" s="42">
        <f>'Plt. Class.'!K$254</f>
        <v>0</v>
      </c>
      <c r="J525" s="136">
        <f t="shared" si="288"/>
        <v>0</v>
      </c>
      <c r="K525" s="136">
        <f t="shared" si="289"/>
        <v>0</v>
      </c>
      <c r="L525" s="136">
        <f t="shared" si="290"/>
        <v>0</v>
      </c>
      <c r="M525" s="136">
        <f t="shared" si="291"/>
        <v>0</v>
      </c>
      <c r="N525" s="136">
        <f t="shared" si="292"/>
        <v>0</v>
      </c>
      <c r="O525" s="136">
        <f t="shared" si="293"/>
        <v>0</v>
      </c>
      <c r="P525" s="136">
        <f t="shared" si="294"/>
        <v>0</v>
      </c>
      <c r="Q525" s="136">
        <f t="shared" si="295"/>
        <v>0</v>
      </c>
      <c r="R525" s="136">
        <f t="shared" si="296"/>
        <v>0</v>
      </c>
      <c r="S525" s="136">
        <f t="shared" si="297"/>
        <v>0</v>
      </c>
      <c r="T525" s="136">
        <f t="shared" si="298"/>
        <v>0</v>
      </c>
      <c r="U525" s="136">
        <f t="shared" si="299"/>
        <v>0</v>
      </c>
      <c r="V525" s="136">
        <f t="shared" si="300"/>
        <v>0</v>
      </c>
      <c r="W525" s="136">
        <f t="shared" si="301"/>
        <v>0</v>
      </c>
      <c r="X525" s="136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2">
        <v>39702</v>
      </c>
      <c r="E526" s="138" t="s">
        <v>321</v>
      </c>
      <c r="G526" s="43">
        <v>6.4</v>
      </c>
      <c r="H526" s="136" t="str">
        <f t="shared" si="287"/>
        <v>P, S, T &amp; D Plant - Demand</v>
      </c>
      <c r="I526" s="42">
        <f>'Plt. Class.'!K$255</f>
        <v>0</v>
      </c>
      <c r="J526" s="136">
        <f t="shared" si="288"/>
        <v>0</v>
      </c>
      <c r="K526" s="136">
        <f t="shared" si="289"/>
        <v>0</v>
      </c>
      <c r="L526" s="136">
        <f t="shared" si="290"/>
        <v>0</v>
      </c>
      <c r="M526" s="136">
        <f t="shared" si="291"/>
        <v>0</v>
      </c>
      <c r="N526" s="136">
        <f t="shared" si="292"/>
        <v>0</v>
      </c>
      <c r="O526" s="136">
        <f t="shared" si="293"/>
        <v>0</v>
      </c>
      <c r="P526" s="136">
        <f t="shared" si="294"/>
        <v>0</v>
      </c>
      <c r="Q526" s="136">
        <f t="shared" si="295"/>
        <v>0</v>
      </c>
      <c r="R526" s="136">
        <f t="shared" si="296"/>
        <v>0</v>
      </c>
      <c r="S526" s="136">
        <f t="shared" si="297"/>
        <v>0</v>
      </c>
      <c r="T526" s="136">
        <f t="shared" si="298"/>
        <v>0</v>
      </c>
      <c r="U526" s="136">
        <f t="shared" si="299"/>
        <v>0</v>
      </c>
      <c r="V526" s="136">
        <f t="shared" si="300"/>
        <v>0</v>
      </c>
      <c r="W526" s="136">
        <f t="shared" si="301"/>
        <v>0</v>
      </c>
      <c r="X526" s="136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2">
        <v>39705</v>
      </c>
      <c r="E527" s="138" t="s">
        <v>322</v>
      </c>
      <c r="G527" s="43">
        <v>6.4</v>
      </c>
      <c r="H527" s="136" t="str">
        <f t="shared" si="287"/>
        <v>P, S, T &amp; D Plant - Demand</v>
      </c>
      <c r="I527" s="42">
        <f>'Plt. Class.'!K$256</f>
        <v>0</v>
      </c>
      <c r="J527" s="136">
        <f t="shared" si="288"/>
        <v>0</v>
      </c>
      <c r="K527" s="136">
        <f t="shared" si="289"/>
        <v>0</v>
      </c>
      <c r="L527" s="136">
        <f t="shared" si="290"/>
        <v>0</v>
      </c>
      <c r="M527" s="136">
        <f t="shared" si="291"/>
        <v>0</v>
      </c>
      <c r="N527" s="136">
        <f t="shared" si="292"/>
        <v>0</v>
      </c>
      <c r="O527" s="136">
        <f t="shared" si="293"/>
        <v>0</v>
      </c>
      <c r="P527" s="136">
        <f t="shared" si="294"/>
        <v>0</v>
      </c>
      <c r="Q527" s="136">
        <f t="shared" si="295"/>
        <v>0</v>
      </c>
      <c r="R527" s="136">
        <f t="shared" si="296"/>
        <v>0</v>
      </c>
      <c r="S527" s="136">
        <f t="shared" si="297"/>
        <v>0</v>
      </c>
      <c r="T527" s="136">
        <f t="shared" si="298"/>
        <v>0</v>
      </c>
      <c r="U527" s="136">
        <f t="shared" si="299"/>
        <v>0</v>
      </c>
      <c r="V527" s="136">
        <f t="shared" si="300"/>
        <v>0</v>
      </c>
      <c r="W527" s="136">
        <f t="shared" si="301"/>
        <v>0</v>
      </c>
      <c r="X527" s="136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2">
        <v>39800</v>
      </c>
      <c r="E528" s="138" t="s">
        <v>323</v>
      </c>
      <c r="G528" s="43">
        <v>6.4</v>
      </c>
      <c r="H528" s="136" t="str">
        <f t="shared" si="287"/>
        <v>P, S, T &amp; D Plant - Demand</v>
      </c>
      <c r="I528" s="42">
        <f>'Plt. Class.'!K$257</f>
        <v>1106.528375815144</v>
      </c>
      <c r="J528" s="136">
        <f t="shared" si="288"/>
        <v>597.57991878745861</v>
      </c>
      <c r="K528" s="136">
        <f t="shared" si="289"/>
        <v>333.44752952004717</v>
      </c>
      <c r="L528" s="136">
        <f t="shared" si="290"/>
        <v>0</v>
      </c>
      <c r="M528" s="136">
        <f t="shared" si="291"/>
        <v>175.50092750763818</v>
      </c>
      <c r="N528" s="136">
        <f t="shared" si="292"/>
        <v>0</v>
      </c>
      <c r="O528" s="136">
        <f t="shared" si="293"/>
        <v>0</v>
      </c>
      <c r="P528" s="136">
        <f t="shared" si="294"/>
        <v>0</v>
      </c>
      <c r="Q528" s="136">
        <f t="shared" si="295"/>
        <v>0</v>
      </c>
      <c r="R528" s="136">
        <f t="shared" si="296"/>
        <v>0</v>
      </c>
      <c r="S528" s="136">
        <f t="shared" si="297"/>
        <v>0</v>
      </c>
      <c r="T528" s="136">
        <f t="shared" si="298"/>
        <v>0</v>
      </c>
      <c r="U528" s="136">
        <f t="shared" si="299"/>
        <v>0</v>
      </c>
      <c r="V528" s="136">
        <f t="shared" si="300"/>
        <v>0</v>
      </c>
      <c r="W528" s="136">
        <f t="shared" si="301"/>
        <v>0</v>
      </c>
      <c r="X528" s="136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2">
        <v>39900</v>
      </c>
      <c r="E529" s="138" t="s">
        <v>324</v>
      </c>
      <c r="G529" s="43">
        <v>6.4</v>
      </c>
      <c r="H529" s="136" t="str">
        <f t="shared" si="287"/>
        <v>P, S, T &amp; D Plant - Demand</v>
      </c>
      <c r="I529" s="42">
        <f>'Plt. Class.'!K$258</f>
        <v>11759.834246205639</v>
      </c>
      <c r="J529" s="136">
        <f t="shared" si="288"/>
        <v>6350.8907203799899</v>
      </c>
      <c r="K529" s="136">
        <f t="shared" si="289"/>
        <v>3543.7750740678744</v>
      </c>
      <c r="L529" s="136">
        <f t="shared" si="290"/>
        <v>0</v>
      </c>
      <c r="M529" s="136">
        <f t="shared" si="291"/>
        <v>1865.1684517577742</v>
      </c>
      <c r="N529" s="136">
        <f t="shared" si="292"/>
        <v>0</v>
      </c>
      <c r="O529" s="136">
        <f t="shared" si="293"/>
        <v>0</v>
      </c>
      <c r="P529" s="136">
        <f t="shared" si="294"/>
        <v>0</v>
      </c>
      <c r="Q529" s="136">
        <f t="shared" si="295"/>
        <v>0</v>
      </c>
      <c r="R529" s="136">
        <f t="shared" si="296"/>
        <v>0</v>
      </c>
      <c r="S529" s="136">
        <f t="shared" si="297"/>
        <v>0</v>
      </c>
      <c r="T529" s="136">
        <f t="shared" si="298"/>
        <v>0</v>
      </c>
      <c r="U529" s="136">
        <f t="shared" si="299"/>
        <v>0</v>
      </c>
      <c r="V529" s="136">
        <f t="shared" si="300"/>
        <v>0</v>
      </c>
      <c r="W529" s="136">
        <f t="shared" si="301"/>
        <v>0</v>
      </c>
      <c r="X529" s="136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2">
        <v>39901</v>
      </c>
      <c r="E530" s="138" t="s">
        <v>325</v>
      </c>
      <c r="G530" s="43">
        <v>6.4</v>
      </c>
      <c r="H530" s="136" t="str">
        <f t="shared" si="287"/>
        <v>P, S, T &amp; D Plant - Demand</v>
      </c>
      <c r="I530" s="42">
        <f>'Plt. Class.'!K$259</f>
        <v>149290.23463260016</v>
      </c>
      <c r="J530" s="136">
        <f t="shared" si="288"/>
        <v>80624.092646326928</v>
      </c>
      <c r="K530" s="136">
        <f t="shared" si="289"/>
        <v>44987.965069614271</v>
      </c>
      <c r="L530" s="136">
        <f t="shared" si="290"/>
        <v>0</v>
      </c>
      <c r="M530" s="136">
        <f t="shared" si="291"/>
        <v>23678.176916658944</v>
      </c>
      <c r="N530" s="136">
        <f t="shared" si="292"/>
        <v>0</v>
      </c>
      <c r="O530" s="136">
        <f t="shared" si="293"/>
        <v>0</v>
      </c>
      <c r="P530" s="136">
        <f t="shared" si="294"/>
        <v>0</v>
      </c>
      <c r="Q530" s="136">
        <f t="shared" si="295"/>
        <v>0</v>
      </c>
      <c r="R530" s="136">
        <f t="shared" si="296"/>
        <v>0</v>
      </c>
      <c r="S530" s="136">
        <f t="shared" si="297"/>
        <v>0</v>
      </c>
      <c r="T530" s="136">
        <f t="shared" si="298"/>
        <v>0</v>
      </c>
      <c r="U530" s="136">
        <f t="shared" si="299"/>
        <v>0</v>
      </c>
      <c r="V530" s="136">
        <f t="shared" si="300"/>
        <v>0</v>
      </c>
      <c r="W530" s="136">
        <f t="shared" si="301"/>
        <v>0</v>
      </c>
      <c r="X530" s="136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2">
        <v>39902</v>
      </c>
      <c r="E531" s="138" t="s">
        <v>326</v>
      </c>
      <c r="G531" s="43">
        <v>6.4</v>
      </c>
      <c r="H531" s="136" t="str">
        <f t="shared" si="287"/>
        <v>P, S, T &amp; D Plant - Demand</v>
      </c>
      <c r="I531" s="42">
        <f>'Plt. Class.'!K$260</f>
        <v>33386.817910029575</v>
      </c>
      <c r="J531" s="136">
        <f t="shared" si="288"/>
        <v>18030.528969082843</v>
      </c>
      <c r="K531" s="136">
        <f t="shared" si="289"/>
        <v>10060.972853438019</v>
      </c>
      <c r="L531" s="136">
        <f t="shared" si="290"/>
        <v>0</v>
      </c>
      <c r="M531" s="136">
        <f t="shared" si="291"/>
        <v>5295.3160875087106</v>
      </c>
      <c r="N531" s="136">
        <f t="shared" si="292"/>
        <v>0</v>
      </c>
      <c r="O531" s="136">
        <f t="shared" si="293"/>
        <v>0</v>
      </c>
      <c r="P531" s="136">
        <f t="shared" si="294"/>
        <v>0</v>
      </c>
      <c r="Q531" s="136">
        <f t="shared" si="295"/>
        <v>0</v>
      </c>
      <c r="R531" s="136">
        <f t="shared" si="296"/>
        <v>0</v>
      </c>
      <c r="S531" s="136">
        <f t="shared" si="297"/>
        <v>0</v>
      </c>
      <c r="T531" s="136">
        <f t="shared" si="298"/>
        <v>0</v>
      </c>
      <c r="U531" s="136">
        <f t="shared" si="299"/>
        <v>0</v>
      </c>
      <c r="V531" s="136">
        <f t="shared" si="300"/>
        <v>0</v>
      </c>
      <c r="W531" s="136">
        <f t="shared" si="301"/>
        <v>0</v>
      </c>
      <c r="X531" s="136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2">
        <v>39903</v>
      </c>
      <c r="E532" s="138" t="s">
        <v>327</v>
      </c>
      <c r="G532" s="43">
        <v>6.4</v>
      </c>
      <c r="H532" s="136" t="str">
        <f t="shared" si="287"/>
        <v>P, S, T &amp; D Plant - Demand</v>
      </c>
      <c r="I532" s="42">
        <f>'Plt. Class.'!K$261</f>
        <v>11482.774046347624</v>
      </c>
      <c r="J532" s="136">
        <f t="shared" si="288"/>
        <v>6201.2645423721979</v>
      </c>
      <c r="K532" s="136">
        <f t="shared" si="289"/>
        <v>3460.284183829358</v>
      </c>
      <c r="L532" s="136">
        <f t="shared" si="290"/>
        <v>0</v>
      </c>
      <c r="M532" s="136">
        <f t="shared" si="291"/>
        <v>1821.2253201460671</v>
      </c>
      <c r="N532" s="136">
        <f t="shared" si="292"/>
        <v>0</v>
      </c>
      <c r="O532" s="136">
        <f t="shared" si="293"/>
        <v>0</v>
      </c>
      <c r="P532" s="136">
        <f t="shared" si="294"/>
        <v>0</v>
      </c>
      <c r="Q532" s="136">
        <f t="shared" si="295"/>
        <v>0</v>
      </c>
      <c r="R532" s="136">
        <f t="shared" si="296"/>
        <v>0</v>
      </c>
      <c r="S532" s="136">
        <f t="shared" si="297"/>
        <v>0</v>
      </c>
      <c r="T532" s="136">
        <f t="shared" si="298"/>
        <v>0</v>
      </c>
      <c r="U532" s="136">
        <f t="shared" si="299"/>
        <v>0</v>
      </c>
      <c r="V532" s="136">
        <f t="shared" si="300"/>
        <v>0</v>
      </c>
      <c r="W532" s="136">
        <f t="shared" si="301"/>
        <v>0</v>
      </c>
      <c r="X532" s="136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2">
        <v>39904</v>
      </c>
      <c r="E533" s="138" t="s">
        <v>328</v>
      </c>
      <c r="G533" s="43">
        <v>6.4</v>
      </c>
      <c r="H533" s="136" t="str">
        <f t="shared" si="287"/>
        <v>P, S, T &amp; D Plant - Demand</v>
      </c>
      <c r="I533" s="42">
        <f>'Plt. Class.'!K$262</f>
        <v>0</v>
      </c>
      <c r="J533" s="136">
        <f t="shared" si="288"/>
        <v>0</v>
      </c>
      <c r="K533" s="136">
        <f t="shared" si="289"/>
        <v>0</v>
      </c>
      <c r="L533" s="136">
        <f t="shared" si="290"/>
        <v>0</v>
      </c>
      <c r="M533" s="136">
        <f t="shared" si="291"/>
        <v>0</v>
      </c>
      <c r="N533" s="136">
        <f t="shared" si="292"/>
        <v>0</v>
      </c>
      <c r="O533" s="136">
        <f t="shared" si="293"/>
        <v>0</v>
      </c>
      <c r="P533" s="136">
        <f t="shared" si="294"/>
        <v>0</v>
      </c>
      <c r="Q533" s="136">
        <f t="shared" si="295"/>
        <v>0</v>
      </c>
      <c r="R533" s="136">
        <f t="shared" si="296"/>
        <v>0</v>
      </c>
      <c r="S533" s="136">
        <f t="shared" si="297"/>
        <v>0</v>
      </c>
      <c r="T533" s="136">
        <f t="shared" si="298"/>
        <v>0</v>
      </c>
      <c r="U533" s="136">
        <f t="shared" si="299"/>
        <v>0</v>
      </c>
      <c r="V533" s="136">
        <f t="shared" si="300"/>
        <v>0</v>
      </c>
      <c r="W533" s="136">
        <f t="shared" si="301"/>
        <v>0</v>
      </c>
      <c r="X533" s="136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2">
        <v>39905</v>
      </c>
      <c r="E534" s="138" t="s">
        <v>329</v>
      </c>
      <c r="G534" s="43">
        <v>6.4</v>
      </c>
      <c r="H534" s="136" t="str">
        <f t="shared" si="287"/>
        <v>P, S, T &amp; D Plant - Demand</v>
      </c>
      <c r="I534" s="42">
        <f>'Plt. Class.'!K$263</f>
        <v>0</v>
      </c>
      <c r="J534" s="136">
        <f t="shared" si="288"/>
        <v>0</v>
      </c>
      <c r="K534" s="136">
        <f t="shared" si="289"/>
        <v>0</v>
      </c>
      <c r="L534" s="136">
        <f t="shared" si="290"/>
        <v>0</v>
      </c>
      <c r="M534" s="136">
        <f t="shared" si="291"/>
        <v>0</v>
      </c>
      <c r="N534" s="136">
        <f t="shared" si="292"/>
        <v>0</v>
      </c>
      <c r="O534" s="136">
        <f t="shared" si="293"/>
        <v>0</v>
      </c>
      <c r="P534" s="136">
        <f t="shared" si="294"/>
        <v>0</v>
      </c>
      <c r="Q534" s="136">
        <f t="shared" si="295"/>
        <v>0</v>
      </c>
      <c r="R534" s="136">
        <f t="shared" si="296"/>
        <v>0</v>
      </c>
      <c r="S534" s="136">
        <f t="shared" si="297"/>
        <v>0</v>
      </c>
      <c r="T534" s="136">
        <f t="shared" si="298"/>
        <v>0</v>
      </c>
      <c r="U534" s="136">
        <f t="shared" si="299"/>
        <v>0</v>
      </c>
      <c r="V534" s="136">
        <f t="shared" si="300"/>
        <v>0</v>
      </c>
      <c r="W534" s="136">
        <f t="shared" si="301"/>
        <v>0</v>
      </c>
      <c r="X534" s="136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2">
        <v>39906</v>
      </c>
      <c r="E535" s="138" t="s">
        <v>330</v>
      </c>
      <c r="G535" s="43">
        <v>6.4</v>
      </c>
      <c r="H535" s="136" t="str">
        <f t="shared" si="287"/>
        <v>P, S, T &amp; D Plant - Demand</v>
      </c>
      <c r="I535" s="42">
        <f>'Plt. Class.'!K$264</f>
        <v>19064.84850187405</v>
      </c>
      <c r="J535" s="136">
        <f t="shared" si="288"/>
        <v>10295.958846109488</v>
      </c>
      <c r="K535" s="136">
        <f t="shared" si="289"/>
        <v>5745.1094545503929</v>
      </c>
      <c r="L535" s="136">
        <f t="shared" si="290"/>
        <v>0</v>
      </c>
      <c r="M535" s="136">
        <f t="shared" si="291"/>
        <v>3023.7802012141674</v>
      </c>
      <c r="N535" s="136">
        <f t="shared" si="292"/>
        <v>0</v>
      </c>
      <c r="O535" s="136">
        <f t="shared" si="293"/>
        <v>0</v>
      </c>
      <c r="P535" s="136">
        <f t="shared" si="294"/>
        <v>0</v>
      </c>
      <c r="Q535" s="136">
        <f t="shared" si="295"/>
        <v>0</v>
      </c>
      <c r="R535" s="136">
        <f t="shared" si="296"/>
        <v>0</v>
      </c>
      <c r="S535" s="136">
        <f t="shared" si="297"/>
        <v>0</v>
      </c>
      <c r="T535" s="136">
        <f t="shared" si="298"/>
        <v>0</v>
      </c>
      <c r="U535" s="136">
        <f t="shared" si="299"/>
        <v>0</v>
      </c>
      <c r="V535" s="136">
        <f t="shared" si="300"/>
        <v>0</v>
      </c>
      <c r="W535" s="136">
        <f t="shared" si="301"/>
        <v>0</v>
      </c>
      <c r="X535" s="136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2">
        <v>39907</v>
      </c>
      <c r="E536" s="138" t="s">
        <v>331</v>
      </c>
      <c r="G536" s="43">
        <v>6.4</v>
      </c>
      <c r="H536" s="136" t="str">
        <f t="shared" si="287"/>
        <v>P, S, T &amp; D Plant - Demand</v>
      </c>
      <c r="I536" s="42">
        <f>'Plt. Class.'!K$265</f>
        <v>3745.7448812448611</v>
      </c>
      <c r="J536" s="136">
        <f t="shared" si="288"/>
        <v>2022.887050035114</v>
      </c>
      <c r="K536" s="136">
        <f t="shared" si="289"/>
        <v>1128.7639830685373</v>
      </c>
      <c r="L536" s="136">
        <f t="shared" si="290"/>
        <v>0</v>
      </c>
      <c r="M536" s="136">
        <f t="shared" si="291"/>
        <v>594.09384814120926</v>
      </c>
      <c r="N536" s="136">
        <f t="shared" si="292"/>
        <v>0</v>
      </c>
      <c r="O536" s="136">
        <f t="shared" si="293"/>
        <v>0</v>
      </c>
      <c r="P536" s="136">
        <f t="shared" si="294"/>
        <v>0</v>
      </c>
      <c r="Q536" s="136">
        <f t="shared" si="295"/>
        <v>0</v>
      </c>
      <c r="R536" s="136">
        <f t="shared" si="296"/>
        <v>0</v>
      </c>
      <c r="S536" s="136">
        <f t="shared" si="297"/>
        <v>0</v>
      </c>
      <c r="T536" s="136">
        <f t="shared" si="298"/>
        <v>0</v>
      </c>
      <c r="U536" s="136">
        <f t="shared" si="299"/>
        <v>0</v>
      </c>
      <c r="V536" s="136">
        <f t="shared" si="300"/>
        <v>0</v>
      </c>
      <c r="W536" s="136">
        <f t="shared" si="301"/>
        <v>0</v>
      </c>
      <c r="X536" s="136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2">
        <v>39908</v>
      </c>
      <c r="E537" s="138" t="s">
        <v>332</v>
      </c>
      <c r="G537" s="43">
        <v>6.4</v>
      </c>
      <c r="H537" s="136" t="str">
        <f t="shared" si="287"/>
        <v>P, S, T &amp; D Plant - Demand</v>
      </c>
      <c r="I537" s="42">
        <f>'Plt. Class.'!K$266</f>
        <v>2047611.7769806469</v>
      </c>
      <c r="J537" s="136">
        <f t="shared" si="288"/>
        <v>1105811.3882483521</v>
      </c>
      <c r="K537" s="136">
        <f t="shared" si="289"/>
        <v>617038.93309322046</v>
      </c>
      <c r="L537" s="136">
        <f t="shared" si="290"/>
        <v>0</v>
      </c>
      <c r="M537" s="136">
        <f t="shared" si="291"/>
        <v>324761.45563907421</v>
      </c>
      <c r="N537" s="136">
        <f t="shared" si="292"/>
        <v>0</v>
      </c>
      <c r="O537" s="136">
        <f t="shared" si="293"/>
        <v>0</v>
      </c>
      <c r="P537" s="136">
        <f t="shared" si="294"/>
        <v>0</v>
      </c>
      <c r="Q537" s="136">
        <f t="shared" si="295"/>
        <v>0</v>
      </c>
      <c r="R537" s="136">
        <f t="shared" si="296"/>
        <v>0</v>
      </c>
      <c r="S537" s="136">
        <f t="shared" si="297"/>
        <v>0</v>
      </c>
      <c r="T537" s="136">
        <f t="shared" si="298"/>
        <v>0</v>
      </c>
      <c r="U537" s="136">
        <f t="shared" si="299"/>
        <v>0</v>
      </c>
      <c r="V537" s="136">
        <f t="shared" si="300"/>
        <v>0</v>
      </c>
      <c r="W537" s="136">
        <f t="shared" si="301"/>
        <v>0</v>
      </c>
      <c r="X537" s="136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2">
        <v>39909</v>
      </c>
      <c r="E538" s="138" t="s">
        <v>333</v>
      </c>
      <c r="G538" s="43">
        <v>6.4</v>
      </c>
      <c r="H538" s="136" t="str">
        <f t="shared" si="287"/>
        <v>P, S, T &amp; D Plant - Demand</v>
      </c>
      <c r="I538" s="42">
        <f>'Plt. Class.'!K$267</f>
        <v>0</v>
      </c>
      <c r="J538" s="136">
        <f t="shared" si="288"/>
        <v>0</v>
      </c>
      <c r="K538" s="136">
        <f t="shared" si="289"/>
        <v>0</v>
      </c>
      <c r="L538" s="136">
        <f t="shared" si="290"/>
        <v>0</v>
      </c>
      <c r="M538" s="136">
        <f t="shared" si="291"/>
        <v>0</v>
      </c>
      <c r="N538" s="136">
        <f t="shared" si="292"/>
        <v>0</v>
      </c>
      <c r="O538" s="136">
        <f t="shared" si="293"/>
        <v>0</v>
      </c>
      <c r="P538" s="136">
        <f t="shared" si="294"/>
        <v>0</v>
      </c>
      <c r="Q538" s="136">
        <f t="shared" si="295"/>
        <v>0</v>
      </c>
      <c r="R538" s="136">
        <f t="shared" si="296"/>
        <v>0</v>
      </c>
      <c r="S538" s="136">
        <f t="shared" si="297"/>
        <v>0</v>
      </c>
      <c r="T538" s="136">
        <f t="shared" si="298"/>
        <v>0</v>
      </c>
      <c r="U538" s="136">
        <f t="shared" si="299"/>
        <v>0</v>
      </c>
      <c r="V538" s="136">
        <f t="shared" si="300"/>
        <v>0</v>
      </c>
      <c r="W538" s="136">
        <f t="shared" si="301"/>
        <v>0</v>
      </c>
      <c r="X538" s="136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2">
        <v>39924</v>
      </c>
      <c r="E539" s="138" t="s">
        <v>334</v>
      </c>
      <c r="G539" s="43">
        <v>6.4</v>
      </c>
      <c r="H539" s="136" t="str">
        <f t="shared" si="287"/>
        <v>P, S, T &amp; D Plant - Demand</v>
      </c>
      <c r="I539" s="42">
        <f>'Plt. Class.'!K$268</f>
        <v>0</v>
      </c>
      <c r="J539" s="136">
        <f t="shared" si="288"/>
        <v>0</v>
      </c>
      <c r="K539" s="136">
        <f t="shared" si="289"/>
        <v>0</v>
      </c>
      <c r="L539" s="136">
        <f t="shared" si="290"/>
        <v>0</v>
      </c>
      <c r="M539" s="136">
        <f t="shared" si="291"/>
        <v>0</v>
      </c>
      <c r="N539" s="136">
        <f t="shared" si="292"/>
        <v>0</v>
      </c>
      <c r="O539" s="136">
        <f t="shared" si="293"/>
        <v>0</v>
      </c>
      <c r="P539" s="136">
        <f t="shared" si="294"/>
        <v>0</v>
      </c>
      <c r="Q539" s="136">
        <f t="shared" si="295"/>
        <v>0</v>
      </c>
      <c r="R539" s="136">
        <f t="shared" si="296"/>
        <v>0</v>
      </c>
      <c r="S539" s="136">
        <f t="shared" si="297"/>
        <v>0</v>
      </c>
      <c r="T539" s="136">
        <f t="shared" si="298"/>
        <v>0</v>
      </c>
      <c r="U539" s="136">
        <f t="shared" si="299"/>
        <v>0</v>
      </c>
      <c r="V539" s="136">
        <f t="shared" si="300"/>
        <v>0</v>
      </c>
      <c r="W539" s="136">
        <f t="shared" si="301"/>
        <v>0</v>
      </c>
      <c r="X539" s="136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6"/>
      <c r="I540" s="42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6"/>
      <c r="I541" s="42">
        <f>'Plt. Class.'!K$270</f>
        <v>2759345.964766481</v>
      </c>
      <c r="J541" s="42">
        <f>SUM(J506:J539)</f>
        <v>1490182.9664485031</v>
      </c>
      <c r="K541" s="42">
        <f t="shared" ref="K541:X541" si="305">SUM(K506:K539)</f>
        <v>831516.94538758521</v>
      </c>
      <c r="L541" s="42">
        <f t="shared" si="305"/>
        <v>0</v>
      </c>
      <c r="M541" s="42">
        <f t="shared" si="305"/>
        <v>437646.05293039291</v>
      </c>
      <c r="N541" s="42">
        <f t="shared" si="305"/>
        <v>0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6"/>
      <c r="I542" s="42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361</v>
      </c>
      <c r="E543" s="44"/>
      <c r="G543" s="43">
        <v>6.4</v>
      </c>
      <c r="H543" s="136" t="str">
        <f>VLOOKUP($G543,alloc,3)</f>
        <v>P, S, T &amp; D Plant - Demand</v>
      </c>
      <c r="I543" s="42">
        <f>'Plt. Class.'!K$272</f>
        <v>23601.39278818915</v>
      </c>
      <c r="J543" s="136">
        <f>$I543*VLOOKUP($G543,alloc,6)</f>
        <v>12745.916592737376</v>
      </c>
      <c r="K543" s="136">
        <f>$I543*VLOOKUP($G543,alloc,7)</f>
        <v>7112.1774104134302</v>
      </c>
      <c r="L543" s="136">
        <f>$I543*VLOOKUP($G543,alloc,8)</f>
        <v>0</v>
      </c>
      <c r="M543" s="136">
        <f>$I543*VLOOKUP($G543,alloc,9)</f>
        <v>3743.298785038342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175935258.94842029</v>
      </c>
      <c r="J545" s="42">
        <f t="shared" ref="J545:X545" si="306">J404+J416+J455+J498+J541</f>
        <v>95013720.436041847</v>
      </c>
      <c r="K545" s="42">
        <f t="shared" si="306"/>
        <v>53017327.64747563</v>
      </c>
      <c r="L545" s="42">
        <f t="shared" si="306"/>
        <v>0</v>
      </c>
      <c r="M545" s="42">
        <f t="shared" si="306"/>
        <v>27904210.864902873</v>
      </c>
      <c r="N545" s="42">
        <f t="shared" si="306"/>
        <v>0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388</v>
      </c>
      <c r="E547" s="44"/>
      <c r="G547" s="43"/>
      <c r="H547" s="44"/>
      <c r="I547" s="42">
        <f>'Plt. Class.'!K$276</f>
        <v>4690258.3331911294</v>
      </c>
      <c r="J547" s="42">
        <f t="shared" ref="J547:X547" si="307">J406+J418+J457+J500+J543</f>
        <v>2532970.916155512</v>
      </c>
      <c r="K547" s="42">
        <f t="shared" si="307"/>
        <v>1413389.017576057</v>
      </c>
      <c r="L547" s="42">
        <f t="shared" si="307"/>
        <v>0</v>
      </c>
      <c r="M547" s="42">
        <f t="shared" si="307"/>
        <v>743898.39945956005</v>
      </c>
      <c r="N547" s="42">
        <f t="shared" si="307"/>
        <v>0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9"/>
      <c r="H550" s="44"/>
      <c r="I550" s="44"/>
      <c r="J550" s="44"/>
      <c r="K550" s="44"/>
      <c r="L550" s="44"/>
      <c r="M550" s="44"/>
      <c r="N550" s="132"/>
      <c r="O550" s="132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1" t="s">
        <v>38</v>
      </c>
      <c r="H551" s="149" t="s">
        <v>38</v>
      </c>
      <c r="I551" s="45" t="s">
        <v>1</v>
      </c>
      <c r="J551" s="3" t="s">
        <v>56</v>
      </c>
      <c r="K551" s="3" t="s">
        <v>519</v>
      </c>
      <c r="L551" s="3" t="s">
        <v>519</v>
      </c>
      <c r="M551" s="69" t="s">
        <v>180</v>
      </c>
      <c r="N551" s="69" t="s">
        <v>180</v>
      </c>
      <c r="O551" s="45"/>
      <c r="P551" s="45"/>
      <c r="Q551" s="45"/>
      <c r="R551" s="45"/>
      <c r="S551" s="45"/>
      <c r="T551" s="132"/>
      <c r="U551" s="132"/>
      <c r="V551" s="132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2" t="s">
        <v>303</v>
      </c>
      <c r="B552" s="44"/>
      <c r="C552" s="132" t="s">
        <v>301</v>
      </c>
      <c r="D552" s="44"/>
      <c r="E552" s="44"/>
      <c r="F552" s="44"/>
      <c r="G552" s="131" t="s">
        <v>39</v>
      </c>
      <c r="H552" s="149" t="s">
        <v>21</v>
      </c>
      <c r="I552" s="45" t="s">
        <v>2</v>
      </c>
      <c r="J552" s="3" t="s">
        <v>520</v>
      </c>
      <c r="K552" s="69" t="s">
        <v>420</v>
      </c>
      <c r="L552" s="69" t="s">
        <v>518</v>
      </c>
      <c r="M552" s="69" t="s">
        <v>420</v>
      </c>
      <c r="N552" s="69" t="s">
        <v>518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3" t="s">
        <v>302</v>
      </c>
      <c r="B553" s="134"/>
      <c r="C553" s="133" t="s">
        <v>302</v>
      </c>
      <c r="D553" s="44"/>
      <c r="E553" s="44"/>
      <c r="F553" s="44"/>
      <c r="G553" s="129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335</v>
      </c>
      <c r="E554" s="44"/>
      <c r="G554" s="43"/>
      <c r="H554" s="136"/>
      <c r="I554" s="42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30100</v>
      </c>
      <c r="D556" s="44"/>
      <c r="E556" s="138" t="s">
        <v>336</v>
      </c>
      <c r="G556" s="43">
        <v>6.6</v>
      </c>
      <c r="H556" s="136" t="str">
        <f>VLOOKUP($G556,alloc,3)</f>
        <v>P, S, T &amp; D Plant - Commodity</v>
      </c>
      <c r="I556" s="42">
        <f>'Plt. Class.'!L$14</f>
        <v>128.19760536148195</v>
      </c>
      <c r="J556" s="136">
        <f>$I556*VLOOKUP($G556,alloc,6)</f>
        <v>50.191751997913592</v>
      </c>
      <c r="K556" s="136">
        <f>$I556*VLOOKUP($G556,alloc,7)</f>
        <v>30.259978864057647</v>
      </c>
      <c r="L556" s="136">
        <f>$I556*VLOOKUP($G556,alloc,8)</f>
        <v>0.9525583354167575</v>
      </c>
      <c r="M556" s="136">
        <f>$I556*VLOOKUP($G556,alloc,9)</f>
        <v>23.650411372519169</v>
      </c>
      <c r="N556" s="136">
        <f>$I556*VLOOKUP($G556,alloc,10)</f>
        <v>23.142904791574786</v>
      </c>
      <c r="O556" s="136">
        <f>$I556*VLOOKUP($G556,alloc,11)</f>
        <v>0</v>
      </c>
      <c r="P556" s="136">
        <f>$I556*VLOOKUP($G556,alloc,12)</f>
        <v>0</v>
      </c>
      <c r="Q556" s="136">
        <f>$I556*VLOOKUP($G556,alloc,13)</f>
        <v>0</v>
      </c>
      <c r="R556" s="136">
        <f>$I556*VLOOKUP($G556,alloc,14)</f>
        <v>0</v>
      </c>
      <c r="S556" s="136">
        <f>$I556*VLOOKUP($G556,alloc,15)</f>
        <v>0</v>
      </c>
      <c r="T556" s="136">
        <f>$I556*VLOOKUP($G556,alloc,16)</f>
        <v>0</v>
      </c>
      <c r="U556" s="136">
        <f>$I556*VLOOKUP($G556,alloc,17)</f>
        <v>0</v>
      </c>
      <c r="V556" s="136">
        <f>$I556*VLOOKUP($G556,alloc,18)</f>
        <v>0</v>
      </c>
      <c r="W556" s="136">
        <f>$I556*VLOOKUP($G556,alloc,19)</f>
        <v>0</v>
      </c>
      <c r="X556" s="136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30200</v>
      </c>
      <c r="D557" s="44"/>
      <c r="E557" s="138" t="s">
        <v>197</v>
      </c>
      <c r="G557" s="43">
        <v>6.6</v>
      </c>
      <c r="H557" s="136" t="str">
        <f>VLOOKUP($G557,alloc,3)</f>
        <v>P, S, T &amp; D Plant - Commodity</v>
      </c>
      <c r="I557" s="42">
        <f>'Plt. Class.'!L$15</f>
        <v>1844.5791520161576</v>
      </c>
      <c r="J557" s="136">
        <f>$I557*VLOOKUP($G557,alloc,6)</f>
        <v>722.18711946653866</v>
      </c>
      <c r="K557" s="136">
        <f>$I557*VLOOKUP($G557,alloc,7)</f>
        <v>435.39757233141711</v>
      </c>
      <c r="L557" s="136">
        <f>$I557*VLOOKUP($G557,alloc,8)</f>
        <v>13.705944363270389</v>
      </c>
      <c r="M557" s="136">
        <f>$I557*VLOOKUP($G557,alloc,9)</f>
        <v>340.29540279901528</v>
      </c>
      <c r="N557" s="136">
        <f>$I557*VLOOKUP($G557,alloc,10)</f>
        <v>332.99311305591618</v>
      </c>
      <c r="O557" s="136">
        <f>$I557*VLOOKUP($G557,alloc,11)</f>
        <v>0</v>
      </c>
      <c r="P557" s="136">
        <f>$I557*VLOOKUP($G557,alloc,12)</f>
        <v>0</v>
      </c>
      <c r="Q557" s="136">
        <f>$I557*VLOOKUP($G557,alloc,13)</f>
        <v>0</v>
      </c>
      <c r="R557" s="136">
        <f>$I557*VLOOKUP($G557,alloc,14)</f>
        <v>0</v>
      </c>
      <c r="S557" s="136">
        <f>$I557*VLOOKUP($G557,alloc,15)</f>
        <v>0</v>
      </c>
      <c r="T557" s="136">
        <f>$I557*VLOOKUP($G557,alloc,16)</f>
        <v>0</v>
      </c>
      <c r="U557" s="136">
        <f>$I557*VLOOKUP($G557,alloc,17)</f>
        <v>0</v>
      </c>
      <c r="V557" s="136">
        <f>$I557*VLOOKUP($G557,alloc,18)</f>
        <v>0</v>
      </c>
      <c r="W557" s="136">
        <f>$I557*VLOOKUP($G557,alloc,19)</f>
        <v>0</v>
      </c>
      <c r="X557" s="136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9">
        <v>30300</v>
      </c>
      <c r="D558" s="44"/>
      <c r="E558" s="138" t="s">
        <v>337</v>
      </c>
      <c r="G558" s="43">
        <v>99</v>
      </c>
      <c r="H558" s="136" t="str">
        <f>VLOOKUP($G558,alloc,3)</f>
        <v>-</v>
      </c>
      <c r="I558" s="42">
        <f>'Plt. Class.'!L$16</f>
        <v>0</v>
      </c>
      <c r="J558" s="136">
        <f>$I558*VLOOKUP($G558,alloc,6)</f>
        <v>0</v>
      </c>
      <c r="K558" s="136">
        <f>$I558*VLOOKUP($G558,alloc,7)</f>
        <v>0</v>
      </c>
      <c r="L558" s="136">
        <f>$I558*VLOOKUP($G558,alloc,8)</f>
        <v>0</v>
      </c>
      <c r="M558" s="136">
        <f>$I558*VLOOKUP($G558,alloc,9)</f>
        <v>0</v>
      </c>
      <c r="N558" s="136">
        <f>$I558*VLOOKUP($G558,alloc,10)</f>
        <v>0</v>
      </c>
      <c r="O558" s="136">
        <f>$I558*VLOOKUP($G558,alloc,11)</f>
        <v>0</v>
      </c>
      <c r="P558" s="136">
        <f>$I558*VLOOKUP($G558,alloc,12)</f>
        <v>0</v>
      </c>
      <c r="Q558" s="136">
        <f>$I558*VLOOKUP($G558,alloc,13)</f>
        <v>0</v>
      </c>
      <c r="R558" s="136">
        <f>$I558*VLOOKUP($G558,alloc,14)</f>
        <v>0</v>
      </c>
      <c r="S558" s="136">
        <f>$I558*VLOOKUP($G558,alloc,15)</f>
        <v>0</v>
      </c>
      <c r="T558" s="136">
        <f>$I558*VLOOKUP($G558,alloc,16)</f>
        <v>0</v>
      </c>
      <c r="U558" s="136">
        <f>$I558*VLOOKUP($G558,alloc,17)</f>
        <v>0</v>
      </c>
      <c r="V558" s="136">
        <f>$I558*VLOOKUP($G558,alloc,18)</f>
        <v>0</v>
      </c>
      <c r="W558" s="136">
        <f>$I558*VLOOKUP($G558,alloc,19)</f>
        <v>0</v>
      </c>
      <c r="X558" s="136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338</v>
      </c>
      <c r="E560" s="44"/>
      <c r="G560" s="43"/>
      <c r="H560" s="136"/>
      <c r="I560" s="42">
        <f>'Plt. Class.'!L$18</f>
        <v>1972.7767573776396</v>
      </c>
      <c r="J560" s="42">
        <f>SUM(J556:J558)</f>
        <v>772.37887146445223</v>
      </c>
      <c r="K560" s="42">
        <f t="shared" ref="K560:X560" si="309">SUM(K556:K558)</f>
        <v>465.65755119547475</v>
      </c>
      <c r="L560" s="42">
        <f t="shared" si="309"/>
        <v>14.658502698687146</v>
      </c>
      <c r="M560" s="42">
        <f t="shared" si="309"/>
        <v>363.94581417153444</v>
      </c>
      <c r="N560" s="42">
        <f t="shared" si="309"/>
        <v>356.13601784749096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347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32520</v>
      </c>
      <c r="D564" s="44"/>
      <c r="E564" s="138" t="s">
        <v>339</v>
      </c>
      <c r="G564" s="43">
        <v>99</v>
      </c>
      <c r="H564" s="136" t="str">
        <f t="shared" ref="H564:H570" si="310">VLOOKUP($G564,alloc,3)</f>
        <v>-</v>
      </c>
      <c r="I564" s="42">
        <f>'Plt. Class.'!L$22</f>
        <v>0</v>
      </c>
      <c r="J564" s="136">
        <f t="shared" ref="J564:J570" si="311">$I564*VLOOKUP($G564,alloc,6)</f>
        <v>0</v>
      </c>
      <c r="K564" s="136">
        <f t="shared" ref="K564:K570" si="312">$I564*VLOOKUP($G564,alloc,7)</f>
        <v>0</v>
      </c>
      <c r="L564" s="136">
        <f t="shared" ref="L564:L570" si="313">$I564*VLOOKUP($G564,alloc,8)</f>
        <v>0</v>
      </c>
      <c r="M564" s="136">
        <f t="shared" ref="M564:M570" si="314">$I564*VLOOKUP($G564,alloc,9)</f>
        <v>0</v>
      </c>
      <c r="N564" s="136">
        <f t="shared" ref="N564:N570" si="315">$I564*VLOOKUP($G564,alloc,10)</f>
        <v>0</v>
      </c>
      <c r="O564" s="136">
        <f t="shared" ref="O564:O570" si="316">$I564*VLOOKUP($G564,alloc,11)</f>
        <v>0</v>
      </c>
      <c r="P564" s="136">
        <f t="shared" ref="P564:P570" si="317">$I564*VLOOKUP($G564,alloc,12)</f>
        <v>0</v>
      </c>
      <c r="Q564" s="136">
        <f t="shared" ref="Q564:Q570" si="318">$I564*VLOOKUP($G564,alloc,13)</f>
        <v>0</v>
      </c>
      <c r="R564" s="136">
        <f t="shared" ref="R564:R570" si="319">$I564*VLOOKUP($G564,alloc,14)</f>
        <v>0</v>
      </c>
      <c r="S564" s="136">
        <f t="shared" ref="S564:S570" si="320">$I564*VLOOKUP($G564,alloc,15)</f>
        <v>0</v>
      </c>
      <c r="T564" s="136">
        <f t="shared" ref="T564:T570" si="321">$I564*VLOOKUP($G564,alloc,16)</f>
        <v>0</v>
      </c>
      <c r="U564" s="136">
        <f t="shared" ref="U564:U570" si="322">$I564*VLOOKUP($G564,alloc,17)</f>
        <v>0</v>
      </c>
      <c r="V564" s="136">
        <f t="shared" ref="V564:V570" si="323">$I564*VLOOKUP($G564,alloc,18)</f>
        <v>0</v>
      </c>
      <c r="W564" s="136">
        <f t="shared" ref="W564:W570" si="324">$I564*VLOOKUP($G564,alloc,19)</f>
        <v>0</v>
      </c>
      <c r="X564" s="136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32540</v>
      </c>
      <c r="D565" s="44"/>
      <c r="E565" s="138" t="s">
        <v>340</v>
      </c>
      <c r="G565" s="43">
        <v>99</v>
      </c>
      <c r="H565" s="136" t="str">
        <f t="shared" si="310"/>
        <v>-</v>
      </c>
      <c r="I565" s="42">
        <f>'Plt. Class.'!L$23</f>
        <v>0</v>
      </c>
      <c r="J565" s="136">
        <f t="shared" si="311"/>
        <v>0</v>
      </c>
      <c r="K565" s="136">
        <f t="shared" si="312"/>
        <v>0</v>
      </c>
      <c r="L565" s="136">
        <f t="shared" si="313"/>
        <v>0</v>
      </c>
      <c r="M565" s="136">
        <f t="shared" si="314"/>
        <v>0</v>
      </c>
      <c r="N565" s="136">
        <f t="shared" si="315"/>
        <v>0</v>
      </c>
      <c r="O565" s="136">
        <f t="shared" si="316"/>
        <v>0</v>
      </c>
      <c r="P565" s="136">
        <f t="shared" si="317"/>
        <v>0</v>
      </c>
      <c r="Q565" s="136">
        <f t="shared" si="318"/>
        <v>0</v>
      </c>
      <c r="R565" s="136">
        <f t="shared" si="319"/>
        <v>0</v>
      </c>
      <c r="S565" s="136">
        <f t="shared" si="320"/>
        <v>0</v>
      </c>
      <c r="T565" s="136">
        <f t="shared" si="321"/>
        <v>0</v>
      </c>
      <c r="U565" s="136">
        <f t="shared" si="322"/>
        <v>0</v>
      </c>
      <c r="V565" s="136">
        <f t="shared" si="323"/>
        <v>0</v>
      </c>
      <c r="W565" s="136">
        <f t="shared" si="324"/>
        <v>0</v>
      </c>
      <c r="X565" s="136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33100</v>
      </c>
      <c r="D566" s="44"/>
      <c r="E566" s="138" t="s">
        <v>341</v>
      </c>
      <c r="G566" s="43">
        <v>99</v>
      </c>
      <c r="H566" s="136" t="str">
        <f t="shared" si="310"/>
        <v>-</v>
      </c>
      <c r="I566" s="42">
        <f>'Plt. Class.'!L$24</f>
        <v>0</v>
      </c>
      <c r="J566" s="136">
        <f t="shared" si="311"/>
        <v>0</v>
      </c>
      <c r="K566" s="136">
        <f t="shared" si="312"/>
        <v>0</v>
      </c>
      <c r="L566" s="136">
        <f t="shared" si="313"/>
        <v>0</v>
      </c>
      <c r="M566" s="136">
        <f t="shared" si="314"/>
        <v>0</v>
      </c>
      <c r="N566" s="136">
        <f t="shared" si="315"/>
        <v>0</v>
      </c>
      <c r="O566" s="136">
        <f t="shared" si="316"/>
        <v>0</v>
      </c>
      <c r="P566" s="136">
        <f t="shared" si="317"/>
        <v>0</v>
      </c>
      <c r="Q566" s="136">
        <f t="shared" si="318"/>
        <v>0</v>
      </c>
      <c r="R566" s="136">
        <f t="shared" si="319"/>
        <v>0</v>
      </c>
      <c r="S566" s="136">
        <f t="shared" si="320"/>
        <v>0</v>
      </c>
      <c r="T566" s="136">
        <f t="shared" si="321"/>
        <v>0</v>
      </c>
      <c r="U566" s="136">
        <f t="shared" si="322"/>
        <v>0</v>
      </c>
      <c r="V566" s="136">
        <f t="shared" si="323"/>
        <v>0</v>
      </c>
      <c r="W566" s="136">
        <f t="shared" si="324"/>
        <v>0</v>
      </c>
      <c r="X566" s="136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33201</v>
      </c>
      <c r="D567" s="44"/>
      <c r="E567" s="138" t="s">
        <v>342</v>
      </c>
      <c r="G567" s="43">
        <v>99</v>
      </c>
      <c r="H567" s="136" t="str">
        <f t="shared" si="310"/>
        <v>-</v>
      </c>
      <c r="I567" s="42">
        <f>'Plt. Class.'!L$25</f>
        <v>0</v>
      </c>
      <c r="J567" s="136">
        <f t="shared" si="311"/>
        <v>0</v>
      </c>
      <c r="K567" s="136">
        <f t="shared" si="312"/>
        <v>0</v>
      </c>
      <c r="L567" s="136">
        <f t="shared" si="313"/>
        <v>0</v>
      </c>
      <c r="M567" s="136">
        <f t="shared" si="314"/>
        <v>0</v>
      </c>
      <c r="N567" s="136">
        <f t="shared" si="315"/>
        <v>0</v>
      </c>
      <c r="O567" s="136">
        <f t="shared" si="316"/>
        <v>0</v>
      </c>
      <c r="P567" s="136">
        <f t="shared" si="317"/>
        <v>0</v>
      </c>
      <c r="Q567" s="136">
        <f t="shared" si="318"/>
        <v>0</v>
      </c>
      <c r="R567" s="136">
        <f t="shared" si="319"/>
        <v>0</v>
      </c>
      <c r="S567" s="136">
        <f t="shared" si="320"/>
        <v>0</v>
      </c>
      <c r="T567" s="136">
        <f t="shared" si="321"/>
        <v>0</v>
      </c>
      <c r="U567" s="136">
        <f t="shared" si="322"/>
        <v>0</v>
      </c>
      <c r="V567" s="136">
        <f t="shared" si="323"/>
        <v>0</v>
      </c>
      <c r="W567" s="136">
        <f t="shared" si="324"/>
        <v>0</v>
      </c>
      <c r="X567" s="136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33202</v>
      </c>
      <c r="D568" s="44"/>
      <c r="E568" s="138" t="s">
        <v>343</v>
      </c>
      <c r="G568" s="43">
        <v>99</v>
      </c>
      <c r="H568" s="136" t="str">
        <f t="shared" si="310"/>
        <v>-</v>
      </c>
      <c r="I568" s="42">
        <f>'Plt. Class.'!L$26</f>
        <v>0</v>
      </c>
      <c r="J568" s="136">
        <f t="shared" si="311"/>
        <v>0</v>
      </c>
      <c r="K568" s="136">
        <f t="shared" si="312"/>
        <v>0</v>
      </c>
      <c r="L568" s="136">
        <f t="shared" si="313"/>
        <v>0</v>
      </c>
      <c r="M568" s="136">
        <f t="shared" si="314"/>
        <v>0</v>
      </c>
      <c r="N568" s="136">
        <f t="shared" si="315"/>
        <v>0</v>
      </c>
      <c r="O568" s="136">
        <f t="shared" si="316"/>
        <v>0</v>
      </c>
      <c r="P568" s="136">
        <f t="shared" si="317"/>
        <v>0</v>
      </c>
      <c r="Q568" s="136">
        <f t="shared" si="318"/>
        <v>0</v>
      </c>
      <c r="R568" s="136">
        <f t="shared" si="319"/>
        <v>0</v>
      </c>
      <c r="S568" s="136">
        <f t="shared" si="320"/>
        <v>0</v>
      </c>
      <c r="T568" s="136">
        <f t="shared" si="321"/>
        <v>0</v>
      </c>
      <c r="U568" s="136">
        <f t="shared" si="322"/>
        <v>0</v>
      </c>
      <c r="V568" s="136">
        <f t="shared" si="323"/>
        <v>0</v>
      </c>
      <c r="W568" s="136">
        <f t="shared" si="324"/>
        <v>0</v>
      </c>
      <c r="X568" s="136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33400</v>
      </c>
      <c r="D569" s="44"/>
      <c r="E569" s="138" t="s">
        <v>344</v>
      </c>
      <c r="G569" s="43">
        <v>99</v>
      </c>
      <c r="H569" s="136" t="str">
        <f t="shared" si="310"/>
        <v>-</v>
      </c>
      <c r="I569" s="42">
        <f>'Plt. Class.'!L$27</f>
        <v>0</v>
      </c>
      <c r="J569" s="136">
        <f t="shared" si="311"/>
        <v>0</v>
      </c>
      <c r="K569" s="136">
        <f t="shared" si="312"/>
        <v>0</v>
      </c>
      <c r="L569" s="136">
        <f t="shared" si="313"/>
        <v>0</v>
      </c>
      <c r="M569" s="136">
        <f t="shared" si="314"/>
        <v>0</v>
      </c>
      <c r="N569" s="136">
        <f t="shared" si="315"/>
        <v>0</v>
      </c>
      <c r="O569" s="136">
        <f t="shared" si="316"/>
        <v>0</v>
      </c>
      <c r="P569" s="136">
        <f t="shared" si="317"/>
        <v>0</v>
      </c>
      <c r="Q569" s="136">
        <f t="shared" si="318"/>
        <v>0</v>
      </c>
      <c r="R569" s="136">
        <f t="shared" si="319"/>
        <v>0</v>
      </c>
      <c r="S569" s="136">
        <f t="shared" si="320"/>
        <v>0</v>
      </c>
      <c r="T569" s="136">
        <f t="shared" si="321"/>
        <v>0</v>
      </c>
      <c r="U569" s="136">
        <f t="shared" si="322"/>
        <v>0</v>
      </c>
      <c r="V569" s="136">
        <f t="shared" si="323"/>
        <v>0</v>
      </c>
      <c r="W569" s="136">
        <f t="shared" si="324"/>
        <v>0</v>
      </c>
      <c r="X569" s="136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33600</v>
      </c>
      <c r="D570" s="44"/>
      <c r="E570" s="138" t="s">
        <v>345</v>
      </c>
      <c r="G570" s="43">
        <v>99</v>
      </c>
      <c r="H570" s="136" t="str">
        <f t="shared" si="310"/>
        <v>-</v>
      </c>
      <c r="I570" s="42">
        <f>'Plt. Class.'!L$28</f>
        <v>0</v>
      </c>
      <c r="J570" s="136">
        <f t="shared" si="311"/>
        <v>0</v>
      </c>
      <c r="K570" s="136">
        <f t="shared" si="312"/>
        <v>0</v>
      </c>
      <c r="L570" s="136">
        <f t="shared" si="313"/>
        <v>0</v>
      </c>
      <c r="M570" s="136">
        <f t="shared" si="314"/>
        <v>0</v>
      </c>
      <c r="N570" s="136">
        <f t="shared" si="315"/>
        <v>0</v>
      </c>
      <c r="O570" s="136">
        <f t="shared" si="316"/>
        <v>0</v>
      </c>
      <c r="P570" s="136">
        <f t="shared" si="317"/>
        <v>0</v>
      </c>
      <c r="Q570" s="136">
        <f t="shared" si="318"/>
        <v>0</v>
      </c>
      <c r="R570" s="136">
        <f t="shared" si="319"/>
        <v>0</v>
      </c>
      <c r="S570" s="136">
        <f t="shared" si="320"/>
        <v>0</v>
      </c>
      <c r="T570" s="136">
        <f t="shared" si="321"/>
        <v>0</v>
      </c>
      <c r="U570" s="136">
        <f t="shared" si="322"/>
        <v>0</v>
      </c>
      <c r="V570" s="136">
        <f t="shared" si="323"/>
        <v>0</v>
      </c>
      <c r="W570" s="136">
        <f t="shared" si="324"/>
        <v>0</v>
      </c>
      <c r="X570" s="136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6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346</v>
      </c>
      <c r="E572" s="44"/>
      <c r="G572" s="43"/>
      <c r="H572" s="136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6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359</v>
      </c>
      <c r="E574" s="44"/>
      <c r="G574" s="43"/>
      <c r="H574" s="136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6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35010</v>
      </c>
      <c r="D576" s="44"/>
      <c r="E576" s="138" t="s">
        <v>287</v>
      </c>
      <c r="G576" s="43">
        <v>1.5</v>
      </c>
      <c r="H576" s="136" t="str">
        <f t="shared" ref="H576:H592" si="328">VLOOKUP($G576,alloc,3)</f>
        <v>Winter Volumes</v>
      </c>
      <c r="I576" s="42">
        <f>'Plt. Class.'!L$34</f>
        <v>130563.34499999999</v>
      </c>
      <c r="J576" s="136">
        <f t="shared" ref="J576:J592" si="329">$I576*VLOOKUP($G576,alloc,6)</f>
        <v>51117.983161852382</v>
      </c>
      <c r="K576" s="136">
        <f t="shared" ref="K576:K592" si="330">$I576*VLOOKUP($G576,alloc,7)</f>
        <v>30818.392036109981</v>
      </c>
      <c r="L576" s="136">
        <f t="shared" ref="L576:L592" si="331">$I576*VLOOKUP($G576,alloc,8)</f>
        <v>970.13670597790758</v>
      </c>
      <c r="M576" s="136">
        <f t="shared" ref="M576:M592" si="332">$I576*VLOOKUP($G576,alloc,9)</f>
        <v>24086.852564173732</v>
      </c>
      <c r="N576" s="136">
        <f t="shared" ref="N576:N592" si="333">$I576*VLOOKUP($G576,alloc,10)</f>
        <v>23569.980531885976</v>
      </c>
      <c r="O576" s="136">
        <f t="shared" ref="O576:O592" si="334">$I576*VLOOKUP($G576,alloc,11)</f>
        <v>0</v>
      </c>
      <c r="P576" s="136">
        <f t="shared" ref="P576:P592" si="335">$I576*VLOOKUP($G576,alloc,12)</f>
        <v>0</v>
      </c>
      <c r="Q576" s="136">
        <f t="shared" ref="Q576:Q592" si="336">$I576*VLOOKUP($G576,alloc,13)</f>
        <v>0</v>
      </c>
      <c r="R576" s="136">
        <f t="shared" ref="R576:R592" si="337">$I576*VLOOKUP($G576,alloc,14)</f>
        <v>0</v>
      </c>
      <c r="S576" s="136">
        <f t="shared" ref="S576:S592" si="338">$I576*VLOOKUP($G576,alloc,15)</f>
        <v>0</v>
      </c>
      <c r="T576" s="136">
        <f t="shared" ref="T576:T592" si="339">$I576*VLOOKUP($G576,alloc,16)</f>
        <v>0</v>
      </c>
      <c r="U576" s="136">
        <f t="shared" ref="U576:U592" si="340">$I576*VLOOKUP($G576,alloc,17)</f>
        <v>0</v>
      </c>
      <c r="V576" s="136">
        <f t="shared" ref="V576:V592" si="341">$I576*VLOOKUP($G576,alloc,18)</f>
        <v>0</v>
      </c>
      <c r="W576" s="136">
        <f t="shared" ref="W576:W592" si="342">$I576*VLOOKUP($G576,alloc,19)</f>
        <v>0</v>
      </c>
      <c r="X576" s="136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35020</v>
      </c>
      <c r="D577" s="44"/>
      <c r="E577" s="138" t="s">
        <v>147</v>
      </c>
      <c r="G577" s="43">
        <v>1.5</v>
      </c>
      <c r="H577" s="136" t="str">
        <f t="shared" si="328"/>
        <v>Winter Volumes</v>
      </c>
      <c r="I577" s="42">
        <f>'Plt. Class.'!L$35</f>
        <v>2340.7900000000004</v>
      </c>
      <c r="J577" s="136">
        <f t="shared" si="329"/>
        <v>916.4629154180484</v>
      </c>
      <c r="K577" s="136">
        <f t="shared" si="330"/>
        <v>552.5240173205267</v>
      </c>
      <c r="L577" s="136">
        <f t="shared" si="331"/>
        <v>17.392984991201221</v>
      </c>
      <c r="M577" s="136">
        <f t="shared" si="332"/>
        <v>431.83838169657992</v>
      </c>
      <c r="N577" s="136">
        <f t="shared" si="333"/>
        <v>422.57170057364408</v>
      </c>
      <c r="O577" s="136">
        <f t="shared" si="334"/>
        <v>0</v>
      </c>
      <c r="P577" s="136">
        <f t="shared" si="335"/>
        <v>0</v>
      </c>
      <c r="Q577" s="136">
        <f t="shared" si="336"/>
        <v>0</v>
      </c>
      <c r="R577" s="136">
        <f t="shared" si="337"/>
        <v>0</v>
      </c>
      <c r="S577" s="136">
        <f t="shared" si="338"/>
        <v>0</v>
      </c>
      <c r="T577" s="136">
        <f t="shared" si="339"/>
        <v>0</v>
      </c>
      <c r="U577" s="136">
        <f t="shared" si="340"/>
        <v>0</v>
      </c>
      <c r="V577" s="136">
        <f t="shared" si="341"/>
        <v>0</v>
      </c>
      <c r="W577" s="136">
        <f t="shared" si="342"/>
        <v>0</v>
      </c>
      <c r="X577" s="136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35100</v>
      </c>
      <c r="D578" s="44"/>
      <c r="E578" s="138" t="s">
        <v>81</v>
      </c>
      <c r="G578" s="43">
        <v>1.5</v>
      </c>
      <c r="H578" s="136" t="str">
        <f t="shared" si="328"/>
        <v>Winter Volumes</v>
      </c>
      <c r="I578" s="42">
        <f>'Plt. Class.'!L$36</f>
        <v>8958.0949999999993</v>
      </c>
      <c r="J578" s="136">
        <f t="shared" si="329"/>
        <v>3507.2611640906875</v>
      </c>
      <c r="K578" s="136">
        <f t="shared" si="330"/>
        <v>2114.48384388985</v>
      </c>
      <c r="L578" s="136">
        <f t="shared" si="331"/>
        <v>66.562148627068069</v>
      </c>
      <c r="M578" s="136">
        <f t="shared" si="332"/>
        <v>1652.6255015974193</v>
      </c>
      <c r="N578" s="136">
        <f t="shared" si="333"/>
        <v>1617.1623417949741</v>
      </c>
      <c r="O578" s="136">
        <f t="shared" si="334"/>
        <v>0</v>
      </c>
      <c r="P578" s="136">
        <f t="shared" si="335"/>
        <v>0</v>
      </c>
      <c r="Q578" s="136">
        <f t="shared" si="336"/>
        <v>0</v>
      </c>
      <c r="R578" s="136">
        <f t="shared" si="337"/>
        <v>0</v>
      </c>
      <c r="S578" s="136">
        <f t="shared" si="338"/>
        <v>0</v>
      </c>
      <c r="T578" s="136">
        <f t="shared" si="339"/>
        <v>0</v>
      </c>
      <c r="U578" s="136">
        <f t="shared" si="340"/>
        <v>0</v>
      </c>
      <c r="V578" s="136">
        <f t="shared" si="341"/>
        <v>0</v>
      </c>
      <c r="W578" s="136">
        <f t="shared" si="342"/>
        <v>0</v>
      </c>
      <c r="X578" s="136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35102</v>
      </c>
      <c r="D579" s="44"/>
      <c r="E579" s="138" t="s">
        <v>348</v>
      </c>
      <c r="G579" s="43">
        <v>1.5</v>
      </c>
      <c r="H579" s="136" t="str">
        <f t="shared" si="328"/>
        <v>Winter Volumes</v>
      </c>
      <c r="I579" s="42">
        <f>'Plt. Class.'!L$37</f>
        <v>76630.650000000009</v>
      </c>
      <c r="J579" s="136">
        <f t="shared" si="329"/>
        <v>30002.327807868311</v>
      </c>
      <c r="K579" s="136">
        <f t="shared" si="330"/>
        <v>18088.027797403105</v>
      </c>
      <c r="L579" s="136">
        <f t="shared" si="331"/>
        <v>569.39569346929613</v>
      </c>
      <c r="M579" s="136">
        <f t="shared" si="332"/>
        <v>14137.131431848658</v>
      </c>
      <c r="N579" s="136">
        <f t="shared" si="333"/>
        <v>13833.767269410635</v>
      </c>
      <c r="O579" s="136">
        <f t="shared" si="334"/>
        <v>0</v>
      </c>
      <c r="P579" s="136">
        <f t="shared" si="335"/>
        <v>0</v>
      </c>
      <c r="Q579" s="136">
        <f t="shared" si="336"/>
        <v>0</v>
      </c>
      <c r="R579" s="136">
        <f t="shared" si="337"/>
        <v>0</v>
      </c>
      <c r="S579" s="136">
        <f t="shared" si="338"/>
        <v>0</v>
      </c>
      <c r="T579" s="136">
        <f t="shared" si="339"/>
        <v>0</v>
      </c>
      <c r="U579" s="136">
        <f t="shared" si="340"/>
        <v>0</v>
      </c>
      <c r="V579" s="136">
        <f t="shared" si="341"/>
        <v>0</v>
      </c>
      <c r="W579" s="136">
        <f t="shared" si="342"/>
        <v>0</v>
      </c>
      <c r="X579" s="136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35103</v>
      </c>
      <c r="D580" s="44"/>
      <c r="E580" s="138" t="s">
        <v>349</v>
      </c>
      <c r="G580" s="43">
        <v>1.5</v>
      </c>
      <c r="H580" s="136" t="str">
        <f t="shared" si="328"/>
        <v>Winter Volumes</v>
      </c>
      <c r="I580" s="42">
        <f>'Plt. Class.'!L$38</f>
        <v>11569.19</v>
      </c>
      <c r="J580" s="136">
        <f t="shared" si="329"/>
        <v>4529.5535252736599</v>
      </c>
      <c r="K580" s="136">
        <f t="shared" si="330"/>
        <v>2730.8111090462894</v>
      </c>
      <c r="L580" s="136">
        <f t="shared" si="331"/>
        <v>85.963605462410229</v>
      </c>
      <c r="M580" s="136">
        <f t="shared" si="332"/>
        <v>2134.3308400754681</v>
      </c>
      <c r="N580" s="136">
        <f t="shared" si="333"/>
        <v>2088.5309201421728</v>
      </c>
      <c r="O580" s="136">
        <f t="shared" si="334"/>
        <v>0</v>
      </c>
      <c r="P580" s="136">
        <f t="shared" si="335"/>
        <v>0</v>
      </c>
      <c r="Q580" s="136">
        <f t="shared" si="336"/>
        <v>0</v>
      </c>
      <c r="R580" s="136">
        <f t="shared" si="337"/>
        <v>0</v>
      </c>
      <c r="S580" s="136">
        <f t="shared" si="338"/>
        <v>0</v>
      </c>
      <c r="T580" s="136">
        <f t="shared" si="339"/>
        <v>0</v>
      </c>
      <c r="U580" s="136">
        <f t="shared" si="340"/>
        <v>0</v>
      </c>
      <c r="V580" s="136">
        <f t="shared" si="341"/>
        <v>0</v>
      </c>
      <c r="W580" s="136">
        <f t="shared" si="342"/>
        <v>0</v>
      </c>
      <c r="X580" s="136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7">
        <v>35104</v>
      </c>
      <c r="D581" s="44"/>
      <c r="E581" s="138" t="s">
        <v>350</v>
      </c>
      <c r="G581" s="43">
        <v>1.5</v>
      </c>
      <c r="H581" s="136" t="str">
        <f t="shared" si="328"/>
        <v>Winter Volumes</v>
      </c>
      <c r="I581" s="42">
        <f>'Plt. Class.'!L$39</f>
        <v>68721.264999999999</v>
      </c>
      <c r="J581" s="136">
        <f t="shared" si="329"/>
        <v>26905.656155877408</v>
      </c>
      <c r="K581" s="136">
        <f t="shared" si="330"/>
        <v>16221.083229656868</v>
      </c>
      <c r="L581" s="136">
        <f t="shared" si="331"/>
        <v>510.6258702067941</v>
      </c>
      <c r="M581" s="136">
        <f t="shared" si="332"/>
        <v>12677.976181435248</v>
      </c>
      <c r="N581" s="136">
        <f t="shared" si="333"/>
        <v>12405.92356282368</v>
      </c>
      <c r="O581" s="136">
        <f t="shared" si="334"/>
        <v>0</v>
      </c>
      <c r="P581" s="136">
        <f t="shared" si="335"/>
        <v>0</v>
      </c>
      <c r="Q581" s="136">
        <f t="shared" si="336"/>
        <v>0</v>
      </c>
      <c r="R581" s="136">
        <f t="shared" si="337"/>
        <v>0</v>
      </c>
      <c r="S581" s="136">
        <f t="shared" si="338"/>
        <v>0</v>
      </c>
      <c r="T581" s="136">
        <f t="shared" si="339"/>
        <v>0</v>
      </c>
      <c r="U581" s="136">
        <f t="shared" si="340"/>
        <v>0</v>
      </c>
      <c r="V581" s="136">
        <f t="shared" si="341"/>
        <v>0</v>
      </c>
      <c r="W581" s="136">
        <f t="shared" si="342"/>
        <v>0</v>
      </c>
      <c r="X581" s="136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7">
        <v>35200</v>
      </c>
      <c r="D582" s="44"/>
      <c r="E582" s="138" t="s">
        <v>351</v>
      </c>
      <c r="G582" s="43">
        <v>1.5</v>
      </c>
      <c r="H582" s="136" t="str">
        <f t="shared" si="328"/>
        <v>Winter Volumes</v>
      </c>
      <c r="I582" s="42">
        <f>'Plt. Class.'!L$40</f>
        <v>4547761.1400045659</v>
      </c>
      <c r="J582" s="136">
        <f t="shared" si="329"/>
        <v>1780533.2528733851</v>
      </c>
      <c r="K582" s="136">
        <f t="shared" si="330"/>
        <v>1073461.2053578068</v>
      </c>
      <c r="L582" s="136">
        <f t="shared" si="331"/>
        <v>33791.643527043241</v>
      </c>
      <c r="M582" s="136">
        <f t="shared" si="332"/>
        <v>838989.32029022893</v>
      </c>
      <c r="N582" s="136">
        <f t="shared" si="333"/>
        <v>820985.71795610175</v>
      </c>
      <c r="O582" s="136">
        <f t="shared" si="334"/>
        <v>0</v>
      </c>
      <c r="P582" s="136">
        <f t="shared" si="335"/>
        <v>0</v>
      </c>
      <c r="Q582" s="136">
        <f t="shared" si="336"/>
        <v>0</v>
      </c>
      <c r="R582" s="136">
        <f t="shared" si="337"/>
        <v>0</v>
      </c>
      <c r="S582" s="136">
        <f t="shared" si="338"/>
        <v>0</v>
      </c>
      <c r="T582" s="136">
        <f t="shared" si="339"/>
        <v>0</v>
      </c>
      <c r="U582" s="136">
        <f t="shared" si="340"/>
        <v>0</v>
      </c>
      <c r="V582" s="136">
        <f t="shared" si="341"/>
        <v>0</v>
      </c>
      <c r="W582" s="136">
        <f t="shared" si="342"/>
        <v>0</v>
      </c>
      <c r="X582" s="136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7">
        <v>35201</v>
      </c>
      <c r="D583" s="44"/>
      <c r="E583" s="138" t="s">
        <v>352</v>
      </c>
      <c r="G583" s="43">
        <v>1.5</v>
      </c>
      <c r="H583" s="136" t="str">
        <f t="shared" si="328"/>
        <v>Winter Volumes</v>
      </c>
      <c r="I583" s="42">
        <f>'Plt. Class.'!L$41</f>
        <v>849999.26999999967</v>
      </c>
      <c r="J583" s="136">
        <f t="shared" si="329"/>
        <v>332790.55749871302</v>
      </c>
      <c r="K583" s="136">
        <f t="shared" si="330"/>
        <v>200635.26048039968</v>
      </c>
      <c r="L583" s="136">
        <f t="shared" si="331"/>
        <v>6315.8269411788269</v>
      </c>
      <c r="M583" s="136">
        <f t="shared" si="332"/>
        <v>156811.29413577216</v>
      </c>
      <c r="N583" s="136">
        <f t="shared" si="333"/>
        <v>153446.33094393596</v>
      </c>
      <c r="O583" s="136">
        <f t="shared" si="334"/>
        <v>0</v>
      </c>
      <c r="P583" s="136">
        <f t="shared" si="335"/>
        <v>0</v>
      </c>
      <c r="Q583" s="136">
        <f t="shared" si="336"/>
        <v>0</v>
      </c>
      <c r="R583" s="136">
        <f t="shared" si="337"/>
        <v>0</v>
      </c>
      <c r="S583" s="136">
        <f t="shared" si="338"/>
        <v>0</v>
      </c>
      <c r="T583" s="136">
        <f t="shared" si="339"/>
        <v>0</v>
      </c>
      <c r="U583" s="136">
        <f t="shared" si="340"/>
        <v>0</v>
      </c>
      <c r="V583" s="136">
        <f t="shared" si="341"/>
        <v>0</v>
      </c>
      <c r="W583" s="136">
        <f t="shared" si="342"/>
        <v>0</v>
      </c>
      <c r="X583" s="136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7">
        <v>35202</v>
      </c>
      <c r="D584" s="44"/>
      <c r="E584" s="138" t="s">
        <v>353</v>
      </c>
      <c r="G584" s="43">
        <v>1.5</v>
      </c>
      <c r="H584" s="136" t="str">
        <f t="shared" si="328"/>
        <v>Winter Volumes</v>
      </c>
      <c r="I584" s="42">
        <f>'Plt. Class.'!L$42</f>
        <v>207909.43</v>
      </c>
      <c r="J584" s="136">
        <f t="shared" si="329"/>
        <v>81400.417107346075</v>
      </c>
      <c r="K584" s="136">
        <f t="shared" si="330"/>
        <v>49075.292316876272</v>
      </c>
      <c r="L584" s="136">
        <f t="shared" si="331"/>
        <v>1544.8483612452208</v>
      </c>
      <c r="M584" s="136">
        <f t="shared" si="332"/>
        <v>38355.970330810684</v>
      </c>
      <c r="N584" s="136">
        <f t="shared" si="333"/>
        <v>37532.901883721737</v>
      </c>
      <c r="O584" s="136">
        <f t="shared" si="334"/>
        <v>0</v>
      </c>
      <c r="P584" s="136">
        <f t="shared" si="335"/>
        <v>0</v>
      </c>
      <c r="Q584" s="136">
        <f t="shared" si="336"/>
        <v>0</v>
      </c>
      <c r="R584" s="136">
        <f t="shared" si="337"/>
        <v>0</v>
      </c>
      <c r="S584" s="136">
        <f t="shared" si="338"/>
        <v>0</v>
      </c>
      <c r="T584" s="136">
        <f t="shared" si="339"/>
        <v>0</v>
      </c>
      <c r="U584" s="136">
        <f t="shared" si="340"/>
        <v>0</v>
      </c>
      <c r="V584" s="136">
        <f t="shared" si="341"/>
        <v>0</v>
      </c>
      <c r="W584" s="136">
        <f t="shared" si="342"/>
        <v>0</v>
      </c>
      <c r="X584" s="136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7">
        <v>35203</v>
      </c>
      <c r="D585" s="44"/>
      <c r="E585" s="138" t="s">
        <v>354</v>
      </c>
      <c r="G585" s="43">
        <v>1.5</v>
      </c>
      <c r="H585" s="136" t="str">
        <f t="shared" si="328"/>
        <v>Winter Volumes</v>
      </c>
      <c r="I585" s="42">
        <f>'Plt. Class.'!L$43</f>
        <v>847416.48000000033</v>
      </c>
      <c r="J585" s="136">
        <f t="shared" si="329"/>
        <v>331779.34707261244</v>
      </c>
      <c r="K585" s="136">
        <f t="shared" si="330"/>
        <v>200025.61437515536</v>
      </c>
      <c r="L585" s="136">
        <f t="shared" si="331"/>
        <v>6296.6358015612559</v>
      </c>
      <c r="M585" s="136">
        <f t="shared" si="332"/>
        <v>156334.81061787356</v>
      </c>
      <c r="N585" s="136">
        <f t="shared" si="333"/>
        <v>152980.07213279771</v>
      </c>
      <c r="O585" s="136">
        <f t="shared" si="334"/>
        <v>0</v>
      </c>
      <c r="P585" s="136">
        <f t="shared" si="335"/>
        <v>0</v>
      </c>
      <c r="Q585" s="136">
        <f t="shared" si="336"/>
        <v>0</v>
      </c>
      <c r="R585" s="136">
        <f t="shared" si="337"/>
        <v>0</v>
      </c>
      <c r="S585" s="136">
        <f t="shared" si="338"/>
        <v>0</v>
      </c>
      <c r="T585" s="136">
        <f t="shared" si="339"/>
        <v>0</v>
      </c>
      <c r="U585" s="136">
        <f t="shared" si="340"/>
        <v>0</v>
      </c>
      <c r="V585" s="136">
        <f t="shared" si="341"/>
        <v>0</v>
      </c>
      <c r="W585" s="136">
        <f t="shared" si="342"/>
        <v>0</v>
      </c>
      <c r="X585" s="136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35210</v>
      </c>
      <c r="D586" s="44"/>
      <c r="E586" s="138" t="s">
        <v>355</v>
      </c>
      <c r="G586" s="43">
        <v>1.5</v>
      </c>
      <c r="H586" s="136" t="str">
        <f t="shared" si="328"/>
        <v>Winter Volumes</v>
      </c>
      <c r="I586" s="42">
        <f>'Plt. Class.'!L$44</f>
        <v>89265.045000000013</v>
      </c>
      <c r="J586" s="136">
        <f t="shared" si="329"/>
        <v>34948.928945195119</v>
      </c>
      <c r="K586" s="136">
        <f t="shared" si="330"/>
        <v>21070.27169019758</v>
      </c>
      <c r="L586" s="136">
        <f t="shared" si="331"/>
        <v>663.27418859611566</v>
      </c>
      <c r="M586" s="136">
        <f t="shared" si="332"/>
        <v>16467.975587247205</v>
      </c>
      <c r="N586" s="136">
        <f t="shared" si="333"/>
        <v>16114.594588763992</v>
      </c>
      <c r="O586" s="136">
        <f t="shared" si="334"/>
        <v>0</v>
      </c>
      <c r="P586" s="136">
        <f t="shared" si="335"/>
        <v>0</v>
      </c>
      <c r="Q586" s="136">
        <f t="shared" si="336"/>
        <v>0</v>
      </c>
      <c r="R586" s="136">
        <f t="shared" si="337"/>
        <v>0</v>
      </c>
      <c r="S586" s="136">
        <f t="shared" si="338"/>
        <v>0</v>
      </c>
      <c r="T586" s="136">
        <f t="shared" si="339"/>
        <v>0</v>
      </c>
      <c r="U586" s="136">
        <f t="shared" si="340"/>
        <v>0</v>
      </c>
      <c r="V586" s="136">
        <f t="shared" si="341"/>
        <v>0</v>
      </c>
      <c r="W586" s="136">
        <f t="shared" si="342"/>
        <v>0</v>
      </c>
      <c r="X586" s="136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35211</v>
      </c>
      <c r="D587" s="44"/>
      <c r="E587" s="138" t="s">
        <v>356</v>
      </c>
      <c r="G587" s="43">
        <v>1.5</v>
      </c>
      <c r="H587" s="136" t="str">
        <f t="shared" si="328"/>
        <v>Winter Volumes</v>
      </c>
      <c r="I587" s="42">
        <f>'Plt. Class.'!L$45</f>
        <v>27307.135000000006</v>
      </c>
      <c r="J587" s="136">
        <f t="shared" si="329"/>
        <v>10691.252335243327</v>
      </c>
      <c r="K587" s="136">
        <f t="shared" si="330"/>
        <v>6445.6221752972124</v>
      </c>
      <c r="L587" s="136">
        <f t="shared" si="331"/>
        <v>202.90269063337828</v>
      </c>
      <c r="M587" s="136">
        <f t="shared" si="332"/>
        <v>5037.7304188628787</v>
      </c>
      <c r="N587" s="136">
        <f t="shared" si="333"/>
        <v>4929.6273799632081</v>
      </c>
      <c r="O587" s="136">
        <f t="shared" si="334"/>
        <v>0</v>
      </c>
      <c r="P587" s="136">
        <f t="shared" si="335"/>
        <v>0</v>
      </c>
      <c r="Q587" s="136">
        <f t="shared" si="336"/>
        <v>0</v>
      </c>
      <c r="R587" s="136">
        <f t="shared" si="337"/>
        <v>0</v>
      </c>
      <c r="S587" s="136">
        <f t="shared" si="338"/>
        <v>0</v>
      </c>
      <c r="T587" s="136">
        <f t="shared" si="339"/>
        <v>0</v>
      </c>
      <c r="U587" s="136">
        <f t="shared" si="340"/>
        <v>0</v>
      </c>
      <c r="V587" s="136">
        <f t="shared" si="341"/>
        <v>0</v>
      </c>
      <c r="W587" s="136">
        <f t="shared" si="342"/>
        <v>0</v>
      </c>
      <c r="X587" s="136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35301</v>
      </c>
      <c r="D588" s="44"/>
      <c r="E588" s="141" t="s">
        <v>342</v>
      </c>
      <c r="G588" s="43">
        <v>1.5</v>
      </c>
      <c r="H588" s="136" t="str">
        <f t="shared" si="328"/>
        <v>Winter Volumes</v>
      </c>
      <c r="I588" s="42">
        <f>'Plt. Class.'!L$46</f>
        <v>89248.449999999968</v>
      </c>
      <c r="J588" s="136">
        <f t="shared" si="329"/>
        <v>34942.431693377825</v>
      </c>
      <c r="K588" s="136">
        <f t="shared" si="330"/>
        <v>21066.354578424438</v>
      </c>
      <c r="L588" s="136">
        <f t="shared" si="331"/>
        <v>663.15088125717034</v>
      </c>
      <c r="M588" s="136">
        <f t="shared" si="332"/>
        <v>16464.914074704739</v>
      </c>
      <c r="N588" s="136">
        <f t="shared" si="333"/>
        <v>16111.598772235795</v>
      </c>
      <c r="O588" s="136">
        <f t="shared" si="334"/>
        <v>0</v>
      </c>
      <c r="P588" s="136">
        <f t="shared" si="335"/>
        <v>0</v>
      </c>
      <c r="Q588" s="136">
        <f t="shared" si="336"/>
        <v>0</v>
      </c>
      <c r="R588" s="136">
        <f t="shared" si="337"/>
        <v>0</v>
      </c>
      <c r="S588" s="136">
        <f t="shared" si="338"/>
        <v>0</v>
      </c>
      <c r="T588" s="136">
        <f t="shared" si="339"/>
        <v>0</v>
      </c>
      <c r="U588" s="136">
        <f t="shared" si="340"/>
        <v>0</v>
      </c>
      <c r="V588" s="136">
        <f t="shared" si="341"/>
        <v>0</v>
      </c>
      <c r="W588" s="136">
        <f t="shared" si="342"/>
        <v>0</v>
      </c>
      <c r="X588" s="136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35302</v>
      </c>
      <c r="D589" s="44"/>
      <c r="E589" s="138" t="s">
        <v>343</v>
      </c>
      <c r="G589" s="43">
        <v>1.5</v>
      </c>
      <c r="H589" s="136" t="str">
        <f t="shared" si="328"/>
        <v>Winter Volumes</v>
      </c>
      <c r="I589" s="42">
        <f>'Plt. Class.'!L$47</f>
        <v>104729.105</v>
      </c>
      <c r="J589" s="136">
        <f t="shared" si="329"/>
        <v>41003.396672671573</v>
      </c>
      <c r="K589" s="136">
        <f t="shared" si="330"/>
        <v>24720.434479378007</v>
      </c>
      <c r="L589" s="136">
        <f t="shared" si="331"/>
        <v>778.17820112309789</v>
      </c>
      <c r="M589" s="136">
        <f t="shared" si="332"/>
        <v>19320.847756411804</v>
      </c>
      <c r="N589" s="136">
        <f t="shared" si="333"/>
        <v>18906.24789041551</v>
      </c>
      <c r="O589" s="136">
        <f t="shared" si="334"/>
        <v>0</v>
      </c>
      <c r="P589" s="136">
        <f t="shared" si="335"/>
        <v>0</v>
      </c>
      <c r="Q589" s="136">
        <f t="shared" si="336"/>
        <v>0</v>
      </c>
      <c r="R589" s="136">
        <f t="shared" si="337"/>
        <v>0</v>
      </c>
      <c r="S589" s="136">
        <f t="shared" si="338"/>
        <v>0</v>
      </c>
      <c r="T589" s="136">
        <f t="shared" si="339"/>
        <v>0</v>
      </c>
      <c r="U589" s="136">
        <f t="shared" si="340"/>
        <v>0</v>
      </c>
      <c r="V589" s="136">
        <f t="shared" si="341"/>
        <v>0</v>
      </c>
      <c r="W589" s="136">
        <f t="shared" si="342"/>
        <v>0</v>
      </c>
      <c r="X589" s="136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35400</v>
      </c>
      <c r="D590" s="44"/>
      <c r="E590" s="138" t="s">
        <v>126</v>
      </c>
      <c r="G590" s="43">
        <v>1.5</v>
      </c>
      <c r="H590" s="136" t="str">
        <f t="shared" si="328"/>
        <v>Winter Volumes</v>
      </c>
      <c r="I590" s="42">
        <f>'Plt. Class.'!L$48</f>
        <v>461723.02500000008</v>
      </c>
      <c r="J590" s="136">
        <f t="shared" si="329"/>
        <v>180773.17042841966</v>
      </c>
      <c r="K590" s="136">
        <f t="shared" si="330"/>
        <v>108985.88111807808</v>
      </c>
      <c r="L590" s="136">
        <f t="shared" si="331"/>
        <v>3430.7826177987031</v>
      </c>
      <c r="M590" s="136">
        <f t="shared" si="332"/>
        <v>85180.526193314872</v>
      </c>
      <c r="N590" s="136">
        <f t="shared" si="333"/>
        <v>83352.664642388758</v>
      </c>
      <c r="O590" s="136">
        <f t="shared" si="334"/>
        <v>0</v>
      </c>
      <c r="P590" s="136">
        <f t="shared" si="335"/>
        <v>0</v>
      </c>
      <c r="Q590" s="136">
        <f t="shared" si="336"/>
        <v>0</v>
      </c>
      <c r="R590" s="136">
        <f t="shared" si="337"/>
        <v>0</v>
      </c>
      <c r="S590" s="136">
        <f t="shared" si="338"/>
        <v>0</v>
      </c>
      <c r="T590" s="136">
        <f t="shared" si="339"/>
        <v>0</v>
      </c>
      <c r="U590" s="136">
        <f t="shared" si="340"/>
        <v>0</v>
      </c>
      <c r="V590" s="136">
        <f t="shared" si="341"/>
        <v>0</v>
      </c>
      <c r="W590" s="136">
        <f t="shared" si="342"/>
        <v>0</v>
      </c>
      <c r="X590" s="136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35500</v>
      </c>
      <c r="D591" s="44"/>
      <c r="E591" s="138" t="s">
        <v>357</v>
      </c>
      <c r="G591" s="43">
        <v>1.5</v>
      </c>
      <c r="H591" s="136" t="str">
        <f t="shared" si="328"/>
        <v>Winter Volumes</v>
      </c>
      <c r="I591" s="42">
        <f>'Plt. Class.'!L$49</f>
        <v>120441.51499999997</v>
      </c>
      <c r="J591" s="136">
        <f t="shared" si="329"/>
        <v>47155.098054189635</v>
      </c>
      <c r="K591" s="136">
        <f t="shared" si="330"/>
        <v>28429.218221186202</v>
      </c>
      <c r="L591" s="136">
        <f t="shared" si="331"/>
        <v>894.92755125941915</v>
      </c>
      <c r="M591" s="136">
        <f t="shared" si="332"/>
        <v>22219.536535393749</v>
      </c>
      <c r="N591" s="136">
        <f t="shared" si="333"/>
        <v>21742.73463797096</v>
      </c>
      <c r="O591" s="136">
        <f t="shared" si="334"/>
        <v>0</v>
      </c>
      <c r="P591" s="136">
        <f t="shared" si="335"/>
        <v>0</v>
      </c>
      <c r="Q591" s="136">
        <f t="shared" si="336"/>
        <v>0</v>
      </c>
      <c r="R591" s="136">
        <f t="shared" si="337"/>
        <v>0</v>
      </c>
      <c r="S591" s="136">
        <f t="shared" si="338"/>
        <v>0</v>
      </c>
      <c r="T591" s="136">
        <f t="shared" si="339"/>
        <v>0</v>
      </c>
      <c r="U591" s="136">
        <f t="shared" si="340"/>
        <v>0</v>
      </c>
      <c r="V591" s="136">
        <f t="shared" si="341"/>
        <v>0</v>
      </c>
      <c r="W591" s="136">
        <f t="shared" si="342"/>
        <v>0</v>
      </c>
      <c r="X591" s="136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35600</v>
      </c>
      <c r="D592" s="44"/>
      <c r="E592" s="138" t="s">
        <v>345</v>
      </c>
      <c r="G592" s="43">
        <v>1.5</v>
      </c>
      <c r="H592" s="136" t="str">
        <f t="shared" si="328"/>
        <v>Winter Volumes</v>
      </c>
      <c r="I592" s="42">
        <f>'Plt. Class.'!L$50</f>
        <v>207331.72500000006</v>
      </c>
      <c r="J592" s="136">
        <f t="shared" si="329"/>
        <v>81174.234831895679</v>
      </c>
      <c r="K592" s="136">
        <f t="shared" si="330"/>
        <v>48938.929854875787</v>
      </c>
      <c r="L592" s="136">
        <f t="shared" si="331"/>
        <v>1540.5557872021238</v>
      </c>
      <c r="M592" s="136">
        <f t="shared" si="332"/>
        <v>38249.392982010497</v>
      </c>
      <c r="N592" s="136">
        <f t="shared" si="333"/>
        <v>37428.611544015963</v>
      </c>
      <c r="O592" s="136">
        <f t="shared" si="334"/>
        <v>0</v>
      </c>
      <c r="P592" s="136">
        <f t="shared" si="335"/>
        <v>0</v>
      </c>
      <c r="Q592" s="136">
        <f t="shared" si="336"/>
        <v>0</v>
      </c>
      <c r="R592" s="136">
        <f t="shared" si="337"/>
        <v>0</v>
      </c>
      <c r="S592" s="136">
        <f t="shared" si="338"/>
        <v>0</v>
      </c>
      <c r="T592" s="136">
        <f t="shared" si="339"/>
        <v>0</v>
      </c>
      <c r="U592" s="136">
        <f t="shared" si="340"/>
        <v>0</v>
      </c>
      <c r="V592" s="136">
        <f t="shared" si="341"/>
        <v>0</v>
      </c>
      <c r="W592" s="136">
        <f t="shared" si="342"/>
        <v>0</v>
      </c>
      <c r="X592" s="136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6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358</v>
      </c>
      <c r="E594" s="44"/>
      <c r="G594" s="43"/>
      <c r="H594" s="136"/>
      <c r="I594" s="42">
        <f>'Plt. Class.'!L$52</f>
        <v>7851915.6550045656</v>
      </c>
      <c r="J594" s="42">
        <f>SUM(J576:J592)</f>
        <v>3074171.33224343</v>
      </c>
      <c r="K594" s="42">
        <f t="shared" ref="K594:X594" si="345">SUM(K576:K592)</f>
        <v>1853379.4066811022</v>
      </c>
      <c r="L594" s="42">
        <f t="shared" si="345"/>
        <v>58342.803557633219</v>
      </c>
      <c r="M594" s="42">
        <f t="shared" si="345"/>
        <v>1448553.0738234578</v>
      </c>
      <c r="N594" s="42">
        <f t="shared" si="345"/>
        <v>1417469.0386989426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6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6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6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7">
        <v>36510</v>
      </c>
      <c r="E598" s="44" t="s">
        <v>125</v>
      </c>
      <c r="G598" s="43">
        <v>99</v>
      </c>
      <c r="H598" s="136" t="str">
        <f t="shared" ref="H598:H605" si="346">VLOOKUP($G598,alloc,3)</f>
        <v>-</v>
      </c>
      <c r="I598" s="42">
        <f>'Plt. Class.'!L$56</f>
        <v>0</v>
      </c>
      <c r="J598" s="136">
        <f t="shared" ref="J598:J605" si="347">$I598*VLOOKUP($G598,alloc,6)</f>
        <v>0</v>
      </c>
      <c r="K598" s="136">
        <f t="shared" ref="K598:K605" si="348">$I598*VLOOKUP($G598,alloc,7)</f>
        <v>0</v>
      </c>
      <c r="L598" s="136">
        <f t="shared" ref="L598:L605" si="349">$I598*VLOOKUP($G598,alloc,8)</f>
        <v>0</v>
      </c>
      <c r="M598" s="136">
        <f t="shared" ref="M598:M605" si="350">$I598*VLOOKUP($G598,alloc,9)</f>
        <v>0</v>
      </c>
      <c r="N598" s="136">
        <f t="shared" ref="N598:N605" si="351">$I598*VLOOKUP($G598,alloc,10)</f>
        <v>0</v>
      </c>
      <c r="O598" s="136">
        <f t="shared" ref="O598:O605" si="352">$I598*VLOOKUP($G598,alloc,11)</f>
        <v>0</v>
      </c>
      <c r="P598" s="136">
        <f t="shared" ref="P598:P605" si="353">$I598*VLOOKUP($G598,alloc,12)</f>
        <v>0</v>
      </c>
      <c r="Q598" s="136">
        <f t="shared" ref="Q598:Q605" si="354">$I598*VLOOKUP($G598,alloc,13)</f>
        <v>0</v>
      </c>
      <c r="R598" s="136">
        <f t="shared" ref="R598:R605" si="355">$I598*VLOOKUP($G598,alloc,14)</f>
        <v>0</v>
      </c>
      <c r="S598" s="136">
        <f t="shared" ref="S598:S605" si="356">$I598*VLOOKUP($G598,alloc,15)</f>
        <v>0</v>
      </c>
      <c r="T598" s="136">
        <f t="shared" ref="T598:T605" si="357">$I598*VLOOKUP($G598,alloc,16)</f>
        <v>0</v>
      </c>
      <c r="U598" s="136">
        <f t="shared" ref="U598:U605" si="358">$I598*VLOOKUP($G598,alloc,17)</f>
        <v>0</v>
      </c>
      <c r="V598" s="136">
        <f t="shared" ref="V598:V605" si="359">$I598*VLOOKUP($G598,alloc,18)</f>
        <v>0</v>
      </c>
      <c r="W598" s="136">
        <f t="shared" ref="W598:W605" si="360">$I598*VLOOKUP($G598,alloc,19)</f>
        <v>0</v>
      </c>
      <c r="X598" s="136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36520</v>
      </c>
      <c r="E599" s="44" t="s">
        <v>147</v>
      </c>
      <c r="G599" s="43">
        <v>99</v>
      </c>
      <c r="H599" s="136" t="str">
        <f t="shared" si="346"/>
        <v>-</v>
      </c>
      <c r="I599" s="42">
        <f>'Plt. Class.'!L$57</f>
        <v>0</v>
      </c>
      <c r="J599" s="136">
        <f t="shared" si="347"/>
        <v>0</v>
      </c>
      <c r="K599" s="136">
        <f t="shared" si="348"/>
        <v>0</v>
      </c>
      <c r="L599" s="136">
        <f t="shared" si="349"/>
        <v>0</v>
      </c>
      <c r="M599" s="136">
        <f t="shared" si="350"/>
        <v>0</v>
      </c>
      <c r="N599" s="136">
        <f t="shared" si="351"/>
        <v>0</v>
      </c>
      <c r="O599" s="136">
        <f t="shared" si="352"/>
        <v>0</v>
      </c>
      <c r="P599" s="136">
        <f t="shared" si="353"/>
        <v>0</v>
      </c>
      <c r="Q599" s="136">
        <f t="shared" si="354"/>
        <v>0</v>
      </c>
      <c r="R599" s="136">
        <f t="shared" si="355"/>
        <v>0</v>
      </c>
      <c r="S599" s="136">
        <f t="shared" si="356"/>
        <v>0</v>
      </c>
      <c r="T599" s="136">
        <f t="shared" si="357"/>
        <v>0</v>
      </c>
      <c r="U599" s="136">
        <f t="shared" si="358"/>
        <v>0</v>
      </c>
      <c r="V599" s="136">
        <f t="shared" si="359"/>
        <v>0</v>
      </c>
      <c r="W599" s="136">
        <f t="shared" si="360"/>
        <v>0</v>
      </c>
      <c r="X599" s="136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36602</v>
      </c>
      <c r="E600" s="138" t="s">
        <v>149</v>
      </c>
      <c r="G600" s="43">
        <v>99</v>
      </c>
      <c r="H600" s="136" t="str">
        <f t="shared" si="346"/>
        <v>-</v>
      </c>
      <c r="I600" s="42">
        <f>'Plt. Class.'!L$58</f>
        <v>0</v>
      </c>
      <c r="J600" s="136">
        <f t="shared" si="347"/>
        <v>0</v>
      </c>
      <c r="K600" s="136">
        <f t="shared" si="348"/>
        <v>0</v>
      </c>
      <c r="L600" s="136">
        <f t="shared" si="349"/>
        <v>0</v>
      </c>
      <c r="M600" s="136">
        <f t="shared" si="350"/>
        <v>0</v>
      </c>
      <c r="N600" s="136">
        <f t="shared" si="351"/>
        <v>0</v>
      </c>
      <c r="O600" s="136">
        <f t="shared" si="352"/>
        <v>0</v>
      </c>
      <c r="P600" s="136">
        <f t="shared" si="353"/>
        <v>0</v>
      </c>
      <c r="Q600" s="136">
        <f t="shared" si="354"/>
        <v>0</v>
      </c>
      <c r="R600" s="136">
        <f t="shared" si="355"/>
        <v>0</v>
      </c>
      <c r="S600" s="136">
        <f t="shared" si="356"/>
        <v>0</v>
      </c>
      <c r="T600" s="136">
        <f t="shared" si="357"/>
        <v>0</v>
      </c>
      <c r="U600" s="136">
        <f t="shared" si="358"/>
        <v>0</v>
      </c>
      <c r="V600" s="136">
        <f t="shared" si="359"/>
        <v>0</v>
      </c>
      <c r="W600" s="136">
        <f t="shared" si="360"/>
        <v>0</v>
      </c>
      <c r="X600" s="136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36603</v>
      </c>
      <c r="E601" s="138" t="s">
        <v>283</v>
      </c>
      <c r="G601" s="43">
        <v>99</v>
      </c>
      <c r="H601" s="136" t="str">
        <f t="shared" si="346"/>
        <v>-</v>
      </c>
      <c r="I601" s="42">
        <f>'Plt. Class.'!L$59</f>
        <v>0</v>
      </c>
      <c r="J601" s="136">
        <f t="shared" si="347"/>
        <v>0</v>
      </c>
      <c r="K601" s="136">
        <f t="shared" si="348"/>
        <v>0</v>
      </c>
      <c r="L601" s="136">
        <f t="shared" si="349"/>
        <v>0</v>
      </c>
      <c r="M601" s="136">
        <f t="shared" si="350"/>
        <v>0</v>
      </c>
      <c r="N601" s="136">
        <f t="shared" si="351"/>
        <v>0</v>
      </c>
      <c r="O601" s="136">
        <f t="shared" si="352"/>
        <v>0</v>
      </c>
      <c r="P601" s="136">
        <f t="shared" si="353"/>
        <v>0</v>
      </c>
      <c r="Q601" s="136">
        <f t="shared" si="354"/>
        <v>0</v>
      </c>
      <c r="R601" s="136">
        <f t="shared" si="355"/>
        <v>0</v>
      </c>
      <c r="S601" s="136">
        <f t="shared" si="356"/>
        <v>0</v>
      </c>
      <c r="T601" s="136">
        <f t="shared" si="357"/>
        <v>0</v>
      </c>
      <c r="U601" s="136">
        <f t="shared" si="358"/>
        <v>0</v>
      </c>
      <c r="V601" s="136">
        <f t="shared" si="359"/>
        <v>0</v>
      </c>
      <c r="W601" s="136">
        <f t="shared" si="360"/>
        <v>0</v>
      </c>
      <c r="X601" s="136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36700</v>
      </c>
      <c r="E602" s="138" t="s">
        <v>284</v>
      </c>
      <c r="G602" s="43">
        <v>99</v>
      </c>
      <c r="H602" s="136" t="str">
        <f t="shared" si="346"/>
        <v>-</v>
      </c>
      <c r="I602" s="42">
        <f>'Plt. Class.'!L$60</f>
        <v>0</v>
      </c>
      <c r="J602" s="136">
        <f t="shared" si="347"/>
        <v>0</v>
      </c>
      <c r="K602" s="136">
        <f t="shared" si="348"/>
        <v>0</v>
      </c>
      <c r="L602" s="136">
        <f t="shared" si="349"/>
        <v>0</v>
      </c>
      <c r="M602" s="136">
        <f t="shared" si="350"/>
        <v>0</v>
      </c>
      <c r="N602" s="136">
        <f t="shared" si="351"/>
        <v>0</v>
      </c>
      <c r="O602" s="136">
        <f t="shared" si="352"/>
        <v>0</v>
      </c>
      <c r="P602" s="136">
        <f t="shared" si="353"/>
        <v>0</v>
      </c>
      <c r="Q602" s="136">
        <f t="shared" si="354"/>
        <v>0</v>
      </c>
      <c r="R602" s="136">
        <f t="shared" si="355"/>
        <v>0</v>
      </c>
      <c r="S602" s="136">
        <f t="shared" si="356"/>
        <v>0</v>
      </c>
      <c r="T602" s="136">
        <f t="shared" si="357"/>
        <v>0</v>
      </c>
      <c r="U602" s="136">
        <f t="shared" si="358"/>
        <v>0</v>
      </c>
      <c r="V602" s="136">
        <f t="shared" si="359"/>
        <v>0</v>
      </c>
      <c r="W602" s="136">
        <f t="shared" si="360"/>
        <v>0</v>
      </c>
      <c r="X602" s="136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36701</v>
      </c>
      <c r="E603" s="138" t="s">
        <v>285</v>
      </c>
      <c r="G603" s="43">
        <v>99</v>
      </c>
      <c r="H603" s="136" t="str">
        <f t="shared" si="346"/>
        <v>-</v>
      </c>
      <c r="I603" s="42">
        <f>'Plt. Class.'!L$61</f>
        <v>0</v>
      </c>
      <c r="J603" s="136">
        <f t="shared" si="347"/>
        <v>0</v>
      </c>
      <c r="K603" s="136">
        <f t="shared" si="348"/>
        <v>0</v>
      </c>
      <c r="L603" s="136">
        <f t="shared" si="349"/>
        <v>0</v>
      </c>
      <c r="M603" s="136">
        <f t="shared" si="350"/>
        <v>0</v>
      </c>
      <c r="N603" s="136">
        <f t="shared" si="351"/>
        <v>0</v>
      </c>
      <c r="O603" s="136">
        <f t="shared" si="352"/>
        <v>0</v>
      </c>
      <c r="P603" s="136">
        <f t="shared" si="353"/>
        <v>0</v>
      </c>
      <c r="Q603" s="136">
        <f t="shared" si="354"/>
        <v>0</v>
      </c>
      <c r="R603" s="136">
        <f t="shared" si="355"/>
        <v>0</v>
      </c>
      <c r="S603" s="136">
        <f t="shared" si="356"/>
        <v>0</v>
      </c>
      <c r="T603" s="136">
        <f t="shared" si="357"/>
        <v>0</v>
      </c>
      <c r="U603" s="136">
        <f t="shared" si="358"/>
        <v>0</v>
      </c>
      <c r="V603" s="136">
        <f t="shared" si="359"/>
        <v>0</v>
      </c>
      <c r="W603" s="136">
        <f t="shared" si="360"/>
        <v>0</v>
      </c>
      <c r="X603" s="136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36900</v>
      </c>
      <c r="E604" s="138" t="s">
        <v>286</v>
      </c>
      <c r="G604" s="43">
        <v>99</v>
      </c>
      <c r="H604" s="136" t="str">
        <f t="shared" si="346"/>
        <v>-</v>
      </c>
      <c r="I604" s="42">
        <f>'Plt. Class.'!L$62</f>
        <v>0</v>
      </c>
      <c r="J604" s="136">
        <f t="shared" si="347"/>
        <v>0</v>
      </c>
      <c r="K604" s="136">
        <f t="shared" si="348"/>
        <v>0</v>
      </c>
      <c r="L604" s="136">
        <f t="shared" si="349"/>
        <v>0</v>
      </c>
      <c r="M604" s="136">
        <f t="shared" si="350"/>
        <v>0</v>
      </c>
      <c r="N604" s="136">
        <f t="shared" si="351"/>
        <v>0</v>
      </c>
      <c r="O604" s="136">
        <f t="shared" si="352"/>
        <v>0</v>
      </c>
      <c r="P604" s="136">
        <f t="shared" si="353"/>
        <v>0</v>
      </c>
      <c r="Q604" s="136">
        <f t="shared" si="354"/>
        <v>0</v>
      </c>
      <c r="R604" s="136">
        <f t="shared" si="355"/>
        <v>0</v>
      </c>
      <c r="S604" s="136">
        <f t="shared" si="356"/>
        <v>0</v>
      </c>
      <c r="T604" s="136">
        <f t="shared" si="357"/>
        <v>0</v>
      </c>
      <c r="U604" s="136">
        <f t="shared" si="358"/>
        <v>0</v>
      </c>
      <c r="V604" s="136">
        <f t="shared" si="359"/>
        <v>0</v>
      </c>
      <c r="W604" s="136">
        <f t="shared" si="360"/>
        <v>0</v>
      </c>
      <c r="X604" s="136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36901</v>
      </c>
      <c r="E605" s="138" t="s">
        <v>286</v>
      </c>
      <c r="G605" s="43">
        <v>99</v>
      </c>
      <c r="H605" s="136" t="str">
        <f t="shared" si="346"/>
        <v>-</v>
      </c>
      <c r="I605" s="42">
        <f>'Plt. Class.'!L$63</f>
        <v>0</v>
      </c>
      <c r="J605" s="136">
        <f t="shared" si="347"/>
        <v>0</v>
      </c>
      <c r="K605" s="136">
        <f t="shared" si="348"/>
        <v>0</v>
      </c>
      <c r="L605" s="136">
        <f t="shared" si="349"/>
        <v>0</v>
      </c>
      <c r="M605" s="136">
        <f t="shared" si="350"/>
        <v>0</v>
      </c>
      <c r="N605" s="136">
        <f t="shared" si="351"/>
        <v>0</v>
      </c>
      <c r="O605" s="136">
        <f t="shared" si="352"/>
        <v>0</v>
      </c>
      <c r="P605" s="136">
        <f t="shared" si="353"/>
        <v>0</v>
      </c>
      <c r="Q605" s="136">
        <f t="shared" si="354"/>
        <v>0</v>
      </c>
      <c r="R605" s="136">
        <f t="shared" si="355"/>
        <v>0</v>
      </c>
      <c r="S605" s="136">
        <f t="shared" si="356"/>
        <v>0</v>
      </c>
      <c r="T605" s="136">
        <f t="shared" si="357"/>
        <v>0</v>
      </c>
      <c r="U605" s="136">
        <f t="shared" si="358"/>
        <v>0</v>
      </c>
      <c r="V605" s="136">
        <f t="shared" si="359"/>
        <v>0</v>
      </c>
      <c r="W605" s="136">
        <f t="shared" si="360"/>
        <v>0</v>
      </c>
      <c r="X605" s="136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6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6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6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6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6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7">
        <v>37400</v>
      </c>
      <c r="E611" s="138" t="s">
        <v>125</v>
      </c>
      <c r="G611" s="43">
        <v>99</v>
      </c>
      <c r="H611" s="136" t="str">
        <f t="shared" ref="H611:H631" si="364">VLOOKUP($G611,alloc,3)</f>
        <v>-</v>
      </c>
      <c r="I611" s="42">
        <f>'Plt. Class.'!L$69</f>
        <v>0</v>
      </c>
      <c r="J611" s="136">
        <f t="shared" ref="J611:J631" si="365">$I611*VLOOKUP($G611,alloc,6)</f>
        <v>0</v>
      </c>
      <c r="K611" s="136">
        <f t="shared" ref="K611:K631" si="366">$I611*VLOOKUP($G611,alloc,7)</f>
        <v>0</v>
      </c>
      <c r="L611" s="136">
        <f t="shared" ref="L611:L631" si="367">$I611*VLOOKUP($G611,alloc,8)</f>
        <v>0</v>
      </c>
      <c r="M611" s="136">
        <f t="shared" ref="M611:M631" si="368">$I611*VLOOKUP($G611,alloc,9)</f>
        <v>0</v>
      </c>
      <c r="N611" s="136">
        <f t="shared" ref="N611:N631" si="369">$I611*VLOOKUP($G611,alloc,10)</f>
        <v>0</v>
      </c>
      <c r="O611" s="136">
        <f t="shared" ref="O611:O631" si="370">$I611*VLOOKUP($G611,alloc,11)</f>
        <v>0</v>
      </c>
      <c r="P611" s="136">
        <f t="shared" ref="P611:P631" si="371">$I611*VLOOKUP($G611,alloc,12)</f>
        <v>0</v>
      </c>
      <c r="Q611" s="136">
        <f t="shared" ref="Q611:Q631" si="372">$I611*VLOOKUP($G611,alloc,13)</f>
        <v>0</v>
      </c>
      <c r="R611" s="136">
        <f t="shared" ref="R611:R631" si="373">$I611*VLOOKUP($G611,alloc,14)</f>
        <v>0</v>
      </c>
      <c r="S611" s="136">
        <f t="shared" ref="S611:S631" si="374">$I611*VLOOKUP($G611,alloc,15)</f>
        <v>0</v>
      </c>
      <c r="T611" s="136">
        <f t="shared" ref="T611:T631" si="375">$I611*VLOOKUP($G611,alloc,16)</f>
        <v>0</v>
      </c>
      <c r="U611" s="136">
        <f t="shared" ref="U611:U631" si="376">$I611*VLOOKUP($G611,alloc,17)</f>
        <v>0</v>
      </c>
      <c r="V611" s="136">
        <f t="shared" ref="V611:V631" si="377">$I611*VLOOKUP($G611,alloc,18)</f>
        <v>0</v>
      </c>
      <c r="W611" s="136">
        <f t="shared" ref="W611:W631" si="378">$I611*VLOOKUP($G611,alloc,19)</f>
        <v>0</v>
      </c>
      <c r="X611" s="136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7">
        <v>37401</v>
      </c>
      <c r="E612" s="138" t="s">
        <v>287</v>
      </c>
      <c r="G612" s="43">
        <v>99</v>
      </c>
      <c r="H612" s="136" t="str">
        <f t="shared" si="364"/>
        <v>-</v>
      </c>
      <c r="I612" s="42">
        <f>'Plt. Class.'!L$70</f>
        <v>0</v>
      </c>
      <c r="J612" s="136">
        <f t="shared" si="365"/>
        <v>0</v>
      </c>
      <c r="K612" s="136">
        <f t="shared" si="366"/>
        <v>0</v>
      </c>
      <c r="L612" s="136">
        <f t="shared" si="367"/>
        <v>0</v>
      </c>
      <c r="M612" s="136">
        <f t="shared" si="368"/>
        <v>0</v>
      </c>
      <c r="N612" s="136">
        <f t="shared" si="369"/>
        <v>0</v>
      </c>
      <c r="O612" s="136">
        <f t="shared" si="370"/>
        <v>0</v>
      </c>
      <c r="P612" s="136">
        <f t="shared" si="371"/>
        <v>0</v>
      </c>
      <c r="Q612" s="136">
        <f t="shared" si="372"/>
        <v>0</v>
      </c>
      <c r="R612" s="136">
        <f t="shared" si="373"/>
        <v>0</v>
      </c>
      <c r="S612" s="136">
        <f t="shared" si="374"/>
        <v>0</v>
      </c>
      <c r="T612" s="136">
        <f t="shared" si="375"/>
        <v>0</v>
      </c>
      <c r="U612" s="136">
        <f t="shared" si="376"/>
        <v>0</v>
      </c>
      <c r="V612" s="136">
        <f t="shared" si="377"/>
        <v>0</v>
      </c>
      <c r="W612" s="136">
        <f t="shared" si="378"/>
        <v>0</v>
      </c>
      <c r="X612" s="136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7">
        <v>37402</v>
      </c>
      <c r="E613" s="138" t="s">
        <v>288</v>
      </c>
      <c r="G613" s="43">
        <v>99</v>
      </c>
      <c r="H613" s="136" t="str">
        <f t="shared" si="364"/>
        <v>-</v>
      </c>
      <c r="I613" s="42">
        <f>'Plt. Class.'!L$71</f>
        <v>0</v>
      </c>
      <c r="J613" s="136">
        <f t="shared" si="365"/>
        <v>0</v>
      </c>
      <c r="K613" s="136">
        <f t="shared" si="366"/>
        <v>0</v>
      </c>
      <c r="L613" s="136">
        <f t="shared" si="367"/>
        <v>0</v>
      </c>
      <c r="M613" s="136">
        <f t="shared" si="368"/>
        <v>0</v>
      </c>
      <c r="N613" s="136">
        <f t="shared" si="369"/>
        <v>0</v>
      </c>
      <c r="O613" s="136">
        <f t="shared" si="370"/>
        <v>0</v>
      </c>
      <c r="P613" s="136">
        <f t="shared" si="371"/>
        <v>0</v>
      </c>
      <c r="Q613" s="136">
        <f t="shared" si="372"/>
        <v>0</v>
      </c>
      <c r="R613" s="136">
        <f t="shared" si="373"/>
        <v>0</v>
      </c>
      <c r="S613" s="136">
        <f t="shared" si="374"/>
        <v>0</v>
      </c>
      <c r="T613" s="136">
        <f t="shared" si="375"/>
        <v>0</v>
      </c>
      <c r="U613" s="136">
        <f t="shared" si="376"/>
        <v>0</v>
      </c>
      <c r="V613" s="136">
        <f t="shared" si="377"/>
        <v>0</v>
      </c>
      <c r="W613" s="136">
        <f t="shared" si="378"/>
        <v>0</v>
      </c>
      <c r="X613" s="136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7">
        <v>37403</v>
      </c>
      <c r="E614" s="138" t="s">
        <v>289</v>
      </c>
      <c r="G614" s="43">
        <v>99</v>
      </c>
      <c r="H614" s="136" t="str">
        <f t="shared" si="364"/>
        <v>-</v>
      </c>
      <c r="I614" s="42">
        <f>'Plt. Class.'!L$72</f>
        <v>0</v>
      </c>
      <c r="J614" s="136">
        <f t="shared" si="365"/>
        <v>0</v>
      </c>
      <c r="K614" s="136">
        <f t="shared" si="366"/>
        <v>0</v>
      </c>
      <c r="L614" s="136">
        <f t="shared" si="367"/>
        <v>0</v>
      </c>
      <c r="M614" s="136">
        <f t="shared" si="368"/>
        <v>0</v>
      </c>
      <c r="N614" s="136">
        <f t="shared" si="369"/>
        <v>0</v>
      </c>
      <c r="O614" s="136">
        <f t="shared" si="370"/>
        <v>0</v>
      </c>
      <c r="P614" s="136">
        <f t="shared" si="371"/>
        <v>0</v>
      </c>
      <c r="Q614" s="136">
        <f t="shared" si="372"/>
        <v>0</v>
      </c>
      <c r="R614" s="136">
        <f t="shared" si="373"/>
        <v>0</v>
      </c>
      <c r="S614" s="136">
        <f t="shared" si="374"/>
        <v>0</v>
      </c>
      <c r="T614" s="136">
        <f t="shared" si="375"/>
        <v>0</v>
      </c>
      <c r="U614" s="136">
        <f t="shared" si="376"/>
        <v>0</v>
      </c>
      <c r="V614" s="136">
        <f t="shared" si="377"/>
        <v>0</v>
      </c>
      <c r="W614" s="136">
        <f t="shared" si="378"/>
        <v>0</v>
      </c>
      <c r="X614" s="136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7">
        <v>37500</v>
      </c>
      <c r="E615" s="138" t="s">
        <v>149</v>
      </c>
      <c r="G615" s="43">
        <v>99</v>
      </c>
      <c r="H615" s="136" t="str">
        <f t="shared" si="364"/>
        <v>-</v>
      </c>
      <c r="I615" s="42">
        <f>'Plt. Class.'!L$73</f>
        <v>0</v>
      </c>
      <c r="J615" s="136">
        <f t="shared" si="365"/>
        <v>0</v>
      </c>
      <c r="K615" s="136">
        <f t="shared" si="366"/>
        <v>0</v>
      </c>
      <c r="L615" s="136">
        <f t="shared" si="367"/>
        <v>0</v>
      </c>
      <c r="M615" s="136">
        <f t="shared" si="368"/>
        <v>0</v>
      </c>
      <c r="N615" s="136">
        <f t="shared" si="369"/>
        <v>0</v>
      </c>
      <c r="O615" s="136">
        <f t="shared" si="370"/>
        <v>0</v>
      </c>
      <c r="P615" s="136">
        <f t="shared" si="371"/>
        <v>0</v>
      </c>
      <c r="Q615" s="136">
        <f t="shared" si="372"/>
        <v>0</v>
      </c>
      <c r="R615" s="136">
        <f t="shared" si="373"/>
        <v>0</v>
      </c>
      <c r="S615" s="136">
        <f t="shared" si="374"/>
        <v>0</v>
      </c>
      <c r="T615" s="136">
        <f t="shared" si="375"/>
        <v>0</v>
      </c>
      <c r="U615" s="136">
        <f t="shared" si="376"/>
        <v>0</v>
      </c>
      <c r="V615" s="136">
        <f t="shared" si="377"/>
        <v>0</v>
      </c>
      <c r="W615" s="136">
        <f t="shared" si="378"/>
        <v>0</v>
      </c>
      <c r="X615" s="136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7">
        <v>37501</v>
      </c>
      <c r="E616" s="138" t="s">
        <v>290</v>
      </c>
      <c r="G616" s="43">
        <v>99</v>
      </c>
      <c r="H616" s="136" t="str">
        <f t="shared" si="364"/>
        <v>-</v>
      </c>
      <c r="I616" s="42">
        <f>'Plt. Class.'!L$74</f>
        <v>0</v>
      </c>
      <c r="J616" s="136">
        <f t="shared" si="365"/>
        <v>0</v>
      </c>
      <c r="K616" s="136">
        <f t="shared" si="366"/>
        <v>0</v>
      </c>
      <c r="L616" s="136">
        <f t="shared" si="367"/>
        <v>0</v>
      </c>
      <c r="M616" s="136">
        <f t="shared" si="368"/>
        <v>0</v>
      </c>
      <c r="N616" s="136">
        <f t="shared" si="369"/>
        <v>0</v>
      </c>
      <c r="O616" s="136">
        <f t="shared" si="370"/>
        <v>0</v>
      </c>
      <c r="P616" s="136">
        <f t="shared" si="371"/>
        <v>0</v>
      </c>
      <c r="Q616" s="136">
        <f t="shared" si="372"/>
        <v>0</v>
      </c>
      <c r="R616" s="136">
        <f t="shared" si="373"/>
        <v>0</v>
      </c>
      <c r="S616" s="136">
        <f t="shared" si="374"/>
        <v>0</v>
      </c>
      <c r="T616" s="136">
        <f t="shared" si="375"/>
        <v>0</v>
      </c>
      <c r="U616" s="136">
        <f t="shared" si="376"/>
        <v>0</v>
      </c>
      <c r="V616" s="136">
        <f t="shared" si="377"/>
        <v>0</v>
      </c>
      <c r="W616" s="136">
        <f t="shared" si="378"/>
        <v>0</v>
      </c>
      <c r="X616" s="136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7">
        <v>37502</v>
      </c>
      <c r="E617" s="138" t="s">
        <v>288</v>
      </c>
      <c r="G617" s="43">
        <v>99</v>
      </c>
      <c r="H617" s="136" t="str">
        <f t="shared" si="364"/>
        <v>-</v>
      </c>
      <c r="I617" s="42">
        <f>'Plt. Class.'!L$75</f>
        <v>0</v>
      </c>
      <c r="J617" s="136">
        <f t="shared" si="365"/>
        <v>0</v>
      </c>
      <c r="K617" s="136">
        <f t="shared" si="366"/>
        <v>0</v>
      </c>
      <c r="L617" s="136">
        <f t="shared" si="367"/>
        <v>0</v>
      </c>
      <c r="M617" s="136">
        <f t="shared" si="368"/>
        <v>0</v>
      </c>
      <c r="N617" s="136">
        <f t="shared" si="369"/>
        <v>0</v>
      </c>
      <c r="O617" s="136">
        <f t="shared" si="370"/>
        <v>0</v>
      </c>
      <c r="P617" s="136">
        <f t="shared" si="371"/>
        <v>0</v>
      </c>
      <c r="Q617" s="136">
        <f t="shared" si="372"/>
        <v>0</v>
      </c>
      <c r="R617" s="136">
        <f t="shared" si="373"/>
        <v>0</v>
      </c>
      <c r="S617" s="136">
        <f t="shared" si="374"/>
        <v>0</v>
      </c>
      <c r="T617" s="136">
        <f t="shared" si="375"/>
        <v>0</v>
      </c>
      <c r="U617" s="136">
        <f t="shared" si="376"/>
        <v>0</v>
      </c>
      <c r="V617" s="136">
        <f t="shared" si="377"/>
        <v>0</v>
      </c>
      <c r="W617" s="136">
        <f t="shared" si="378"/>
        <v>0</v>
      </c>
      <c r="X617" s="136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7">
        <v>37503</v>
      </c>
      <c r="E618" s="138" t="s">
        <v>291</v>
      </c>
      <c r="G618" s="43">
        <v>99</v>
      </c>
      <c r="H618" s="136" t="str">
        <f t="shared" si="364"/>
        <v>-</v>
      </c>
      <c r="I618" s="42">
        <f>'Plt. Class.'!L$76</f>
        <v>0</v>
      </c>
      <c r="J618" s="136">
        <f t="shared" si="365"/>
        <v>0</v>
      </c>
      <c r="K618" s="136">
        <f t="shared" si="366"/>
        <v>0</v>
      </c>
      <c r="L618" s="136">
        <f t="shared" si="367"/>
        <v>0</v>
      </c>
      <c r="M618" s="136">
        <f t="shared" si="368"/>
        <v>0</v>
      </c>
      <c r="N618" s="136">
        <f t="shared" si="369"/>
        <v>0</v>
      </c>
      <c r="O618" s="136">
        <f t="shared" si="370"/>
        <v>0</v>
      </c>
      <c r="P618" s="136">
        <f t="shared" si="371"/>
        <v>0</v>
      </c>
      <c r="Q618" s="136">
        <f t="shared" si="372"/>
        <v>0</v>
      </c>
      <c r="R618" s="136">
        <f t="shared" si="373"/>
        <v>0</v>
      </c>
      <c r="S618" s="136">
        <f t="shared" si="374"/>
        <v>0</v>
      </c>
      <c r="T618" s="136">
        <f t="shared" si="375"/>
        <v>0</v>
      </c>
      <c r="U618" s="136">
        <f t="shared" si="376"/>
        <v>0</v>
      </c>
      <c r="V618" s="136">
        <f t="shared" si="377"/>
        <v>0</v>
      </c>
      <c r="W618" s="136">
        <f t="shared" si="378"/>
        <v>0</v>
      </c>
      <c r="X618" s="136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7">
        <v>37600</v>
      </c>
      <c r="E619" s="138" t="s">
        <v>284</v>
      </c>
      <c r="G619" s="43">
        <v>99</v>
      </c>
      <c r="H619" s="136" t="str">
        <f t="shared" si="364"/>
        <v>-</v>
      </c>
      <c r="I619" s="42">
        <f>'Plt. Class.'!L$77</f>
        <v>0</v>
      </c>
      <c r="J619" s="136">
        <f t="shared" si="365"/>
        <v>0</v>
      </c>
      <c r="K619" s="136">
        <f t="shared" si="366"/>
        <v>0</v>
      </c>
      <c r="L619" s="136">
        <f t="shared" si="367"/>
        <v>0</v>
      </c>
      <c r="M619" s="136">
        <f t="shared" si="368"/>
        <v>0</v>
      </c>
      <c r="N619" s="136">
        <f t="shared" si="369"/>
        <v>0</v>
      </c>
      <c r="O619" s="136">
        <f t="shared" si="370"/>
        <v>0</v>
      </c>
      <c r="P619" s="136">
        <f t="shared" si="371"/>
        <v>0</v>
      </c>
      <c r="Q619" s="136">
        <f t="shared" si="372"/>
        <v>0</v>
      </c>
      <c r="R619" s="136">
        <f t="shared" si="373"/>
        <v>0</v>
      </c>
      <c r="S619" s="136">
        <f t="shared" si="374"/>
        <v>0</v>
      </c>
      <c r="T619" s="136">
        <f t="shared" si="375"/>
        <v>0</v>
      </c>
      <c r="U619" s="136">
        <f t="shared" si="376"/>
        <v>0</v>
      </c>
      <c r="V619" s="136">
        <f t="shared" si="377"/>
        <v>0</v>
      </c>
      <c r="W619" s="136">
        <f t="shared" si="378"/>
        <v>0</v>
      </c>
      <c r="X619" s="136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7">
        <v>37601</v>
      </c>
      <c r="E620" s="138" t="s">
        <v>285</v>
      </c>
      <c r="G620" s="43">
        <v>99</v>
      </c>
      <c r="H620" s="136" t="str">
        <f t="shared" si="364"/>
        <v>-</v>
      </c>
      <c r="I620" s="42">
        <f>'Plt. Class.'!L$78</f>
        <v>0</v>
      </c>
      <c r="J620" s="136">
        <f t="shared" si="365"/>
        <v>0</v>
      </c>
      <c r="K620" s="136">
        <f t="shared" si="366"/>
        <v>0</v>
      </c>
      <c r="L620" s="136">
        <f t="shared" si="367"/>
        <v>0</v>
      </c>
      <c r="M620" s="136">
        <f t="shared" si="368"/>
        <v>0</v>
      </c>
      <c r="N620" s="136">
        <f t="shared" si="369"/>
        <v>0</v>
      </c>
      <c r="O620" s="136">
        <f t="shared" si="370"/>
        <v>0</v>
      </c>
      <c r="P620" s="136">
        <f t="shared" si="371"/>
        <v>0</v>
      </c>
      <c r="Q620" s="136">
        <f t="shared" si="372"/>
        <v>0</v>
      </c>
      <c r="R620" s="136">
        <f t="shared" si="373"/>
        <v>0</v>
      </c>
      <c r="S620" s="136">
        <f t="shared" si="374"/>
        <v>0</v>
      </c>
      <c r="T620" s="136">
        <f t="shared" si="375"/>
        <v>0</v>
      </c>
      <c r="U620" s="136">
        <f t="shared" si="376"/>
        <v>0</v>
      </c>
      <c r="V620" s="136">
        <f t="shared" si="377"/>
        <v>0</v>
      </c>
      <c r="W620" s="136">
        <f t="shared" si="378"/>
        <v>0</v>
      </c>
      <c r="X620" s="136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7">
        <v>37602</v>
      </c>
      <c r="E621" s="138" t="s">
        <v>292</v>
      </c>
      <c r="G621" s="43">
        <v>99</v>
      </c>
      <c r="H621" s="136" t="str">
        <f t="shared" si="364"/>
        <v>-</v>
      </c>
      <c r="I621" s="42">
        <f>'Plt. Class.'!L$79</f>
        <v>0</v>
      </c>
      <c r="J621" s="136">
        <f t="shared" si="365"/>
        <v>0</v>
      </c>
      <c r="K621" s="136">
        <f t="shared" si="366"/>
        <v>0</v>
      </c>
      <c r="L621" s="136">
        <f t="shared" si="367"/>
        <v>0</v>
      </c>
      <c r="M621" s="136">
        <f t="shared" si="368"/>
        <v>0</v>
      </c>
      <c r="N621" s="136">
        <f t="shared" si="369"/>
        <v>0</v>
      </c>
      <c r="O621" s="136">
        <f t="shared" si="370"/>
        <v>0</v>
      </c>
      <c r="P621" s="136">
        <f t="shared" si="371"/>
        <v>0</v>
      </c>
      <c r="Q621" s="136">
        <f t="shared" si="372"/>
        <v>0</v>
      </c>
      <c r="R621" s="136">
        <f t="shared" si="373"/>
        <v>0</v>
      </c>
      <c r="S621" s="136">
        <f t="shared" si="374"/>
        <v>0</v>
      </c>
      <c r="T621" s="136">
        <f t="shared" si="375"/>
        <v>0</v>
      </c>
      <c r="U621" s="136">
        <f t="shared" si="376"/>
        <v>0</v>
      </c>
      <c r="V621" s="136">
        <f t="shared" si="377"/>
        <v>0</v>
      </c>
      <c r="W621" s="136">
        <f t="shared" si="378"/>
        <v>0</v>
      </c>
      <c r="X621" s="136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7">
        <v>37800</v>
      </c>
      <c r="E622" s="138" t="s">
        <v>293</v>
      </c>
      <c r="G622" s="43">
        <v>99</v>
      </c>
      <c r="H622" s="136" t="str">
        <f t="shared" si="364"/>
        <v>-</v>
      </c>
      <c r="I622" s="42">
        <f>'Plt. Class.'!L$80</f>
        <v>0</v>
      </c>
      <c r="J622" s="136">
        <f t="shared" si="365"/>
        <v>0</v>
      </c>
      <c r="K622" s="136">
        <f t="shared" si="366"/>
        <v>0</v>
      </c>
      <c r="L622" s="136">
        <f t="shared" si="367"/>
        <v>0</v>
      </c>
      <c r="M622" s="136">
        <f t="shared" si="368"/>
        <v>0</v>
      </c>
      <c r="N622" s="136">
        <f t="shared" si="369"/>
        <v>0</v>
      </c>
      <c r="O622" s="136">
        <f t="shared" si="370"/>
        <v>0</v>
      </c>
      <c r="P622" s="136">
        <f t="shared" si="371"/>
        <v>0</v>
      </c>
      <c r="Q622" s="136">
        <f t="shared" si="372"/>
        <v>0</v>
      </c>
      <c r="R622" s="136">
        <f t="shared" si="373"/>
        <v>0</v>
      </c>
      <c r="S622" s="136">
        <f t="shared" si="374"/>
        <v>0</v>
      </c>
      <c r="T622" s="136">
        <f t="shared" si="375"/>
        <v>0</v>
      </c>
      <c r="U622" s="136">
        <f t="shared" si="376"/>
        <v>0</v>
      </c>
      <c r="V622" s="136">
        <f t="shared" si="377"/>
        <v>0</v>
      </c>
      <c r="W622" s="136">
        <f t="shared" si="378"/>
        <v>0</v>
      </c>
      <c r="X622" s="136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7">
        <v>37900</v>
      </c>
      <c r="E623" s="138" t="s">
        <v>294</v>
      </c>
      <c r="G623" s="43">
        <v>99</v>
      </c>
      <c r="H623" s="136" t="str">
        <f t="shared" si="364"/>
        <v>-</v>
      </c>
      <c r="I623" s="42">
        <f>'Plt. Class.'!L$81</f>
        <v>0</v>
      </c>
      <c r="J623" s="136">
        <f t="shared" si="365"/>
        <v>0</v>
      </c>
      <c r="K623" s="136">
        <f t="shared" si="366"/>
        <v>0</v>
      </c>
      <c r="L623" s="136">
        <f t="shared" si="367"/>
        <v>0</v>
      </c>
      <c r="M623" s="136">
        <f t="shared" si="368"/>
        <v>0</v>
      </c>
      <c r="N623" s="136">
        <f t="shared" si="369"/>
        <v>0</v>
      </c>
      <c r="O623" s="136">
        <f t="shared" si="370"/>
        <v>0</v>
      </c>
      <c r="P623" s="136">
        <f t="shared" si="371"/>
        <v>0</v>
      </c>
      <c r="Q623" s="136">
        <f t="shared" si="372"/>
        <v>0</v>
      </c>
      <c r="R623" s="136">
        <f t="shared" si="373"/>
        <v>0</v>
      </c>
      <c r="S623" s="136">
        <f t="shared" si="374"/>
        <v>0</v>
      </c>
      <c r="T623" s="136">
        <f t="shared" si="375"/>
        <v>0</v>
      </c>
      <c r="U623" s="136">
        <f t="shared" si="376"/>
        <v>0</v>
      </c>
      <c r="V623" s="136">
        <f t="shared" si="377"/>
        <v>0</v>
      </c>
      <c r="W623" s="136">
        <f t="shared" si="378"/>
        <v>0</v>
      </c>
      <c r="X623" s="136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7">
        <v>37905</v>
      </c>
      <c r="E624" s="138" t="s">
        <v>295</v>
      </c>
      <c r="G624" s="43">
        <v>99</v>
      </c>
      <c r="H624" s="136" t="str">
        <f t="shared" si="364"/>
        <v>-</v>
      </c>
      <c r="I624" s="42">
        <f>'Plt. Class.'!L$82</f>
        <v>0</v>
      </c>
      <c r="J624" s="136">
        <f t="shared" si="365"/>
        <v>0</v>
      </c>
      <c r="K624" s="136">
        <f t="shared" si="366"/>
        <v>0</v>
      </c>
      <c r="L624" s="136">
        <f t="shared" si="367"/>
        <v>0</v>
      </c>
      <c r="M624" s="136">
        <f t="shared" si="368"/>
        <v>0</v>
      </c>
      <c r="N624" s="136">
        <f t="shared" si="369"/>
        <v>0</v>
      </c>
      <c r="O624" s="136">
        <f t="shared" si="370"/>
        <v>0</v>
      </c>
      <c r="P624" s="136">
        <f t="shared" si="371"/>
        <v>0</v>
      </c>
      <c r="Q624" s="136">
        <f t="shared" si="372"/>
        <v>0</v>
      </c>
      <c r="R624" s="136">
        <f t="shared" si="373"/>
        <v>0</v>
      </c>
      <c r="S624" s="136">
        <f t="shared" si="374"/>
        <v>0</v>
      </c>
      <c r="T624" s="136">
        <f t="shared" si="375"/>
        <v>0</v>
      </c>
      <c r="U624" s="136">
        <f t="shared" si="376"/>
        <v>0</v>
      </c>
      <c r="V624" s="136">
        <f t="shared" si="377"/>
        <v>0</v>
      </c>
      <c r="W624" s="136">
        <f t="shared" si="378"/>
        <v>0</v>
      </c>
      <c r="X624" s="136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7">
        <v>38000</v>
      </c>
      <c r="E625" s="138" t="s">
        <v>52</v>
      </c>
      <c r="G625" s="43">
        <v>99</v>
      </c>
      <c r="H625" s="136" t="str">
        <f t="shared" si="364"/>
        <v>-</v>
      </c>
      <c r="I625" s="42">
        <f>'Plt. Class.'!L$83</f>
        <v>0</v>
      </c>
      <c r="J625" s="136">
        <f t="shared" si="365"/>
        <v>0</v>
      </c>
      <c r="K625" s="136">
        <f t="shared" si="366"/>
        <v>0</v>
      </c>
      <c r="L625" s="136">
        <f t="shared" si="367"/>
        <v>0</v>
      </c>
      <c r="M625" s="136">
        <f t="shared" si="368"/>
        <v>0</v>
      </c>
      <c r="N625" s="136">
        <f t="shared" si="369"/>
        <v>0</v>
      </c>
      <c r="O625" s="136">
        <f t="shared" si="370"/>
        <v>0</v>
      </c>
      <c r="P625" s="136">
        <f t="shared" si="371"/>
        <v>0</v>
      </c>
      <c r="Q625" s="136">
        <f t="shared" si="372"/>
        <v>0</v>
      </c>
      <c r="R625" s="136">
        <f t="shared" si="373"/>
        <v>0</v>
      </c>
      <c r="S625" s="136">
        <f t="shared" si="374"/>
        <v>0</v>
      </c>
      <c r="T625" s="136">
        <f t="shared" si="375"/>
        <v>0</v>
      </c>
      <c r="U625" s="136">
        <f t="shared" si="376"/>
        <v>0</v>
      </c>
      <c r="V625" s="136">
        <f t="shared" si="377"/>
        <v>0</v>
      </c>
      <c r="W625" s="136">
        <f t="shared" si="378"/>
        <v>0</v>
      </c>
      <c r="X625" s="136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7">
        <v>38100</v>
      </c>
      <c r="E626" s="138" t="s">
        <v>51</v>
      </c>
      <c r="G626" s="43">
        <v>99</v>
      </c>
      <c r="H626" s="136" t="str">
        <f t="shared" si="364"/>
        <v>-</v>
      </c>
      <c r="I626" s="42">
        <f>'Plt. Class.'!L$84</f>
        <v>0</v>
      </c>
      <c r="J626" s="136">
        <f t="shared" si="365"/>
        <v>0</v>
      </c>
      <c r="K626" s="136">
        <f t="shared" si="366"/>
        <v>0</v>
      </c>
      <c r="L626" s="136">
        <f t="shared" si="367"/>
        <v>0</v>
      </c>
      <c r="M626" s="136">
        <f t="shared" si="368"/>
        <v>0</v>
      </c>
      <c r="N626" s="136">
        <f t="shared" si="369"/>
        <v>0</v>
      </c>
      <c r="O626" s="136">
        <f t="shared" si="370"/>
        <v>0</v>
      </c>
      <c r="P626" s="136">
        <f t="shared" si="371"/>
        <v>0</v>
      </c>
      <c r="Q626" s="136">
        <f t="shared" si="372"/>
        <v>0</v>
      </c>
      <c r="R626" s="136">
        <f t="shared" si="373"/>
        <v>0</v>
      </c>
      <c r="S626" s="136">
        <f t="shared" si="374"/>
        <v>0</v>
      </c>
      <c r="T626" s="136">
        <f t="shared" si="375"/>
        <v>0</v>
      </c>
      <c r="U626" s="136">
        <f t="shared" si="376"/>
        <v>0</v>
      </c>
      <c r="V626" s="136">
        <f t="shared" si="377"/>
        <v>0</v>
      </c>
      <c r="W626" s="136">
        <f t="shared" si="378"/>
        <v>0</v>
      </c>
      <c r="X626" s="136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7">
        <v>38200</v>
      </c>
      <c r="E627" s="138" t="s">
        <v>296</v>
      </c>
      <c r="G627" s="43">
        <v>99</v>
      </c>
      <c r="H627" s="136" t="str">
        <f t="shared" si="364"/>
        <v>-</v>
      </c>
      <c r="I627" s="42">
        <f>'Plt. Class.'!L$85</f>
        <v>0</v>
      </c>
      <c r="J627" s="136">
        <f t="shared" si="365"/>
        <v>0</v>
      </c>
      <c r="K627" s="136">
        <f t="shared" si="366"/>
        <v>0</v>
      </c>
      <c r="L627" s="136">
        <f t="shared" si="367"/>
        <v>0</v>
      </c>
      <c r="M627" s="136">
        <f t="shared" si="368"/>
        <v>0</v>
      </c>
      <c r="N627" s="136">
        <f t="shared" si="369"/>
        <v>0</v>
      </c>
      <c r="O627" s="136">
        <f t="shared" si="370"/>
        <v>0</v>
      </c>
      <c r="P627" s="136">
        <f t="shared" si="371"/>
        <v>0</v>
      </c>
      <c r="Q627" s="136">
        <f t="shared" si="372"/>
        <v>0</v>
      </c>
      <c r="R627" s="136">
        <f t="shared" si="373"/>
        <v>0</v>
      </c>
      <c r="S627" s="136">
        <f t="shared" si="374"/>
        <v>0</v>
      </c>
      <c r="T627" s="136">
        <f t="shared" si="375"/>
        <v>0</v>
      </c>
      <c r="U627" s="136">
        <f t="shared" si="376"/>
        <v>0</v>
      </c>
      <c r="V627" s="136">
        <f t="shared" si="377"/>
        <v>0</v>
      </c>
      <c r="W627" s="136">
        <f t="shared" si="378"/>
        <v>0</v>
      </c>
      <c r="X627" s="136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7">
        <v>38300</v>
      </c>
      <c r="E628" s="138" t="s">
        <v>297</v>
      </c>
      <c r="G628" s="43">
        <v>99</v>
      </c>
      <c r="H628" s="136" t="str">
        <f t="shared" si="364"/>
        <v>-</v>
      </c>
      <c r="I628" s="42">
        <f>'Plt. Class.'!L$86</f>
        <v>0</v>
      </c>
      <c r="J628" s="136">
        <f t="shared" si="365"/>
        <v>0</v>
      </c>
      <c r="K628" s="136">
        <f t="shared" si="366"/>
        <v>0</v>
      </c>
      <c r="L628" s="136">
        <f t="shared" si="367"/>
        <v>0</v>
      </c>
      <c r="M628" s="136">
        <f t="shared" si="368"/>
        <v>0</v>
      </c>
      <c r="N628" s="136">
        <f t="shared" si="369"/>
        <v>0</v>
      </c>
      <c r="O628" s="136">
        <f t="shared" si="370"/>
        <v>0</v>
      </c>
      <c r="P628" s="136">
        <f t="shared" si="371"/>
        <v>0</v>
      </c>
      <c r="Q628" s="136">
        <f t="shared" si="372"/>
        <v>0</v>
      </c>
      <c r="R628" s="136">
        <f t="shared" si="373"/>
        <v>0</v>
      </c>
      <c r="S628" s="136">
        <f t="shared" si="374"/>
        <v>0</v>
      </c>
      <c r="T628" s="136">
        <f t="shared" si="375"/>
        <v>0</v>
      </c>
      <c r="U628" s="136">
        <f t="shared" si="376"/>
        <v>0</v>
      </c>
      <c r="V628" s="136">
        <f t="shared" si="377"/>
        <v>0</v>
      </c>
      <c r="W628" s="136">
        <f t="shared" si="378"/>
        <v>0</v>
      </c>
      <c r="X628" s="136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7">
        <v>38400</v>
      </c>
      <c r="E629" s="138" t="s">
        <v>298</v>
      </c>
      <c r="G629" s="43">
        <v>99</v>
      </c>
      <c r="H629" s="136" t="str">
        <f t="shared" si="364"/>
        <v>-</v>
      </c>
      <c r="I629" s="42">
        <f>'Plt. Class.'!L$87</f>
        <v>0</v>
      </c>
      <c r="J629" s="136">
        <f t="shared" si="365"/>
        <v>0</v>
      </c>
      <c r="K629" s="136">
        <f t="shared" si="366"/>
        <v>0</v>
      </c>
      <c r="L629" s="136">
        <f t="shared" si="367"/>
        <v>0</v>
      </c>
      <c r="M629" s="136">
        <f t="shared" si="368"/>
        <v>0</v>
      </c>
      <c r="N629" s="136">
        <f t="shared" si="369"/>
        <v>0</v>
      </c>
      <c r="O629" s="136">
        <f t="shared" si="370"/>
        <v>0</v>
      </c>
      <c r="P629" s="136">
        <f t="shared" si="371"/>
        <v>0</v>
      </c>
      <c r="Q629" s="136">
        <f t="shared" si="372"/>
        <v>0</v>
      </c>
      <c r="R629" s="136">
        <f t="shared" si="373"/>
        <v>0</v>
      </c>
      <c r="S629" s="136">
        <f t="shared" si="374"/>
        <v>0</v>
      </c>
      <c r="T629" s="136">
        <f t="shared" si="375"/>
        <v>0</v>
      </c>
      <c r="U629" s="136">
        <f t="shared" si="376"/>
        <v>0</v>
      </c>
      <c r="V629" s="136">
        <f t="shared" si="377"/>
        <v>0</v>
      </c>
      <c r="W629" s="136">
        <f t="shared" si="378"/>
        <v>0</v>
      </c>
      <c r="X629" s="136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7">
        <v>38500</v>
      </c>
      <c r="E630" s="138" t="s">
        <v>299</v>
      </c>
      <c r="G630" s="43">
        <v>99</v>
      </c>
      <c r="H630" s="136" t="str">
        <f t="shared" si="364"/>
        <v>-</v>
      </c>
      <c r="I630" s="42">
        <f>'Plt. Class.'!L$88</f>
        <v>0</v>
      </c>
      <c r="J630" s="136">
        <f t="shared" si="365"/>
        <v>0</v>
      </c>
      <c r="K630" s="136">
        <f t="shared" si="366"/>
        <v>0</v>
      </c>
      <c r="L630" s="136">
        <f t="shared" si="367"/>
        <v>0</v>
      </c>
      <c r="M630" s="136">
        <f t="shared" si="368"/>
        <v>0</v>
      </c>
      <c r="N630" s="136">
        <f t="shared" si="369"/>
        <v>0</v>
      </c>
      <c r="O630" s="136">
        <f t="shared" si="370"/>
        <v>0</v>
      </c>
      <c r="P630" s="136">
        <f t="shared" si="371"/>
        <v>0</v>
      </c>
      <c r="Q630" s="136">
        <f t="shared" si="372"/>
        <v>0</v>
      </c>
      <c r="R630" s="136">
        <f t="shared" si="373"/>
        <v>0</v>
      </c>
      <c r="S630" s="136">
        <f t="shared" si="374"/>
        <v>0</v>
      </c>
      <c r="T630" s="136">
        <f t="shared" si="375"/>
        <v>0</v>
      </c>
      <c r="U630" s="136">
        <f t="shared" si="376"/>
        <v>0</v>
      </c>
      <c r="V630" s="136">
        <f t="shared" si="377"/>
        <v>0</v>
      </c>
      <c r="W630" s="136">
        <f t="shared" si="378"/>
        <v>0</v>
      </c>
      <c r="X630" s="136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7">
        <v>38600</v>
      </c>
      <c r="E631" s="138" t="s">
        <v>300</v>
      </c>
      <c r="G631" s="43">
        <v>99</v>
      </c>
      <c r="H631" s="136" t="str">
        <f t="shared" si="364"/>
        <v>-</v>
      </c>
      <c r="I631" s="42">
        <f>'Plt. Class.'!L$89</f>
        <v>0</v>
      </c>
      <c r="J631" s="136">
        <f t="shared" si="365"/>
        <v>0</v>
      </c>
      <c r="K631" s="136">
        <f t="shared" si="366"/>
        <v>0</v>
      </c>
      <c r="L631" s="136">
        <f t="shared" si="367"/>
        <v>0</v>
      </c>
      <c r="M631" s="136">
        <f t="shared" si="368"/>
        <v>0</v>
      </c>
      <c r="N631" s="136">
        <f t="shared" si="369"/>
        <v>0</v>
      </c>
      <c r="O631" s="136">
        <f t="shared" si="370"/>
        <v>0</v>
      </c>
      <c r="P631" s="136">
        <f t="shared" si="371"/>
        <v>0</v>
      </c>
      <c r="Q631" s="136">
        <f t="shared" si="372"/>
        <v>0</v>
      </c>
      <c r="R631" s="136">
        <f t="shared" si="373"/>
        <v>0</v>
      </c>
      <c r="S631" s="136">
        <f t="shared" si="374"/>
        <v>0</v>
      </c>
      <c r="T631" s="136">
        <f t="shared" si="375"/>
        <v>0</v>
      </c>
      <c r="U631" s="136">
        <f t="shared" si="376"/>
        <v>0</v>
      </c>
      <c r="V631" s="136">
        <f t="shared" si="377"/>
        <v>0</v>
      </c>
      <c r="W631" s="136">
        <f t="shared" si="378"/>
        <v>0</v>
      </c>
      <c r="X631" s="136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6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6"/>
      <c r="I633" s="42">
        <f>'Plt. Class.'!L$91</f>
        <v>0</v>
      </c>
      <c r="J633" s="42">
        <f>SUM(J611:J631)</f>
        <v>0</v>
      </c>
      <c r="K633" s="42">
        <f t="shared" ref="K633:X633" si="382">SUM(K611:K631)</f>
        <v>0</v>
      </c>
      <c r="L633" s="42">
        <f t="shared" si="382"/>
        <v>0</v>
      </c>
      <c r="M633" s="42">
        <f t="shared" si="382"/>
        <v>0</v>
      </c>
      <c r="N633" s="42">
        <f t="shared" si="382"/>
        <v>0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6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6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6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7">
        <v>38900</v>
      </c>
      <c r="E637" s="138" t="s">
        <v>125</v>
      </c>
      <c r="G637" s="43">
        <v>6.6</v>
      </c>
      <c r="H637" s="136" t="str">
        <f t="shared" ref="H637:H671" si="383">VLOOKUP($G637,alloc,3)</f>
        <v>P, S, T &amp; D Plant - Commodity</v>
      </c>
      <c r="I637" s="42">
        <f>'Plt. Class.'!L$95</f>
        <v>15811.308352362006</v>
      </c>
      <c r="J637" s="136">
        <f t="shared" ref="J637:J671" si="384">$I637*VLOOKUP($G637,alloc,6)</f>
        <v>6190.4219298524949</v>
      </c>
      <c r="K637" s="136">
        <f t="shared" ref="K637:K671" si="385">$I637*VLOOKUP($G637,alloc,7)</f>
        <v>3732.127875606378</v>
      </c>
      <c r="L637" s="136">
        <f t="shared" ref="L637:L671" si="386">$I637*VLOOKUP($G637,alloc,8)</f>
        <v>117.48420356541456</v>
      </c>
      <c r="M637" s="136">
        <f t="shared" ref="M637:M671" si="387">$I637*VLOOKUP($G637,alloc,9)</f>
        <v>2916.9339459710714</v>
      </c>
      <c r="N637" s="136">
        <f t="shared" ref="N637:N671" si="388">$I637*VLOOKUP($G637,alloc,10)</f>
        <v>2854.3403973666477</v>
      </c>
      <c r="O637" s="136">
        <f t="shared" ref="O637:O671" si="389">$I637*VLOOKUP($G637,alloc,11)</f>
        <v>0</v>
      </c>
      <c r="P637" s="136">
        <f t="shared" ref="P637:P671" si="390">$I637*VLOOKUP($G637,alloc,12)</f>
        <v>0</v>
      </c>
      <c r="Q637" s="136">
        <f t="shared" ref="Q637:Q671" si="391">$I637*VLOOKUP($G637,alloc,13)</f>
        <v>0</v>
      </c>
      <c r="R637" s="136">
        <f t="shared" ref="R637:R671" si="392">$I637*VLOOKUP($G637,alloc,14)</f>
        <v>0</v>
      </c>
      <c r="S637" s="136">
        <f t="shared" ref="S637:S671" si="393">$I637*VLOOKUP($G637,alloc,15)</f>
        <v>0</v>
      </c>
      <c r="T637" s="136">
        <f t="shared" ref="T637:T671" si="394">$I637*VLOOKUP($G637,alloc,16)</f>
        <v>0</v>
      </c>
      <c r="U637" s="136">
        <f t="shared" ref="U637:U671" si="395">$I637*VLOOKUP($G637,alloc,17)</f>
        <v>0</v>
      </c>
      <c r="V637" s="136">
        <f t="shared" ref="V637:V671" si="396">$I637*VLOOKUP($G637,alloc,18)</f>
        <v>0</v>
      </c>
      <c r="W637" s="136">
        <f t="shared" ref="W637:W671" si="397">$I637*VLOOKUP($G637,alloc,19)</f>
        <v>0</v>
      </c>
      <c r="X637" s="136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7">
        <v>39000</v>
      </c>
      <c r="E638" s="138" t="s">
        <v>149</v>
      </c>
      <c r="G638" s="43">
        <v>6.6</v>
      </c>
      <c r="H638" s="136" t="str">
        <f t="shared" si="383"/>
        <v>P, S, T &amp; D Plant - Commodity</v>
      </c>
      <c r="I638" s="42">
        <f>'Plt. Class.'!L$96</f>
        <v>80575.357348225123</v>
      </c>
      <c r="J638" s="136">
        <f t="shared" si="384"/>
        <v>31546.754260828802</v>
      </c>
      <c r="K638" s="136">
        <f t="shared" si="385"/>
        <v>19019.143169219948</v>
      </c>
      <c r="L638" s="136">
        <f t="shared" si="386"/>
        <v>598.70641151848474</v>
      </c>
      <c r="M638" s="136">
        <f t="shared" si="387"/>
        <v>14864.866955976895</v>
      </c>
      <c r="N638" s="136">
        <f t="shared" si="388"/>
        <v>14545.886550680993</v>
      </c>
      <c r="O638" s="136">
        <f t="shared" si="389"/>
        <v>0</v>
      </c>
      <c r="P638" s="136">
        <f t="shared" si="390"/>
        <v>0</v>
      </c>
      <c r="Q638" s="136">
        <f t="shared" si="391"/>
        <v>0</v>
      </c>
      <c r="R638" s="136">
        <f t="shared" si="392"/>
        <v>0</v>
      </c>
      <c r="S638" s="136">
        <f t="shared" si="393"/>
        <v>0</v>
      </c>
      <c r="T638" s="136">
        <f t="shared" si="394"/>
        <v>0</v>
      </c>
      <c r="U638" s="136">
        <f t="shared" si="395"/>
        <v>0</v>
      </c>
      <c r="V638" s="136">
        <f t="shared" si="396"/>
        <v>0</v>
      </c>
      <c r="W638" s="136">
        <f t="shared" si="397"/>
        <v>0</v>
      </c>
      <c r="X638" s="136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7">
        <v>39001</v>
      </c>
      <c r="E639" s="138" t="s">
        <v>304</v>
      </c>
      <c r="G639" s="43">
        <v>6.6</v>
      </c>
      <c r="H639" s="136" t="str">
        <f t="shared" si="383"/>
        <v>P, S, T &amp; D Plant - Commodity</v>
      </c>
      <c r="I639" s="42">
        <f>'Plt. Class.'!L$97</f>
        <v>0</v>
      </c>
      <c r="J639" s="136">
        <f t="shared" si="384"/>
        <v>0</v>
      </c>
      <c r="K639" s="136">
        <f t="shared" si="385"/>
        <v>0</v>
      </c>
      <c r="L639" s="136">
        <f t="shared" si="386"/>
        <v>0</v>
      </c>
      <c r="M639" s="136">
        <f t="shared" si="387"/>
        <v>0</v>
      </c>
      <c r="N639" s="136">
        <f t="shared" si="388"/>
        <v>0</v>
      </c>
      <c r="O639" s="136">
        <f t="shared" si="389"/>
        <v>0</v>
      </c>
      <c r="P639" s="136">
        <f t="shared" si="390"/>
        <v>0</v>
      </c>
      <c r="Q639" s="136">
        <f t="shared" si="391"/>
        <v>0</v>
      </c>
      <c r="R639" s="136">
        <f t="shared" si="392"/>
        <v>0</v>
      </c>
      <c r="S639" s="136">
        <f t="shared" si="393"/>
        <v>0</v>
      </c>
      <c r="T639" s="136">
        <f t="shared" si="394"/>
        <v>0</v>
      </c>
      <c r="U639" s="136">
        <f t="shared" si="395"/>
        <v>0</v>
      </c>
      <c r="V639" s="136">
        <f t="shared" si="396"/>
        <v>0</v>
      </c>
      <c r="W639" s="136">
        <f t="shared" si="397"/>
        <v>0</v>
      </c>
      <c r="X639" s="136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7">
        <v>39002</v>
      </c>
      <c r="E640" s="138" t="s">
        <v>305</v>
      </c>
      <c r="G640" s="43">
        <v>6.6</v>
      </c>
      <c r="H640" s="136" t="str">
        <f t="shared" si="383"/>
        <v>P, S, T &amp; D Plant - Commodity</v>
      </c>
      <c r="I640" s="42">
        <f>'Plt. Class.'!L$98</f>
        <v>2664.3043490672135</v>
      </c>
      <c r="J640" s="136">
        <f t="shared" si="384"/>
        <v>1043.1248131216912</v>
      </c>
      <c r="K640" s="136">
        <f t="shared" si="385"/>
        <v>628.88688960187267</v>
      </c>
      <c r="L640" s="136">
        <f t="shared" si="386"/>
        <v>19.796823104728816</v>
      </c>
      <c r="M640" s="136">
        <f t="shared" si="387"/>
        <v>491.5216138347929</v>
      </c>
      <c r="N640" s="136">
        <f t="shared" si="388"/>
        <v>480.97420940412781</v>
      </c>
      <c r="O640" s="136">
        <f t="shared" si="389"/>
        <v>0</v>
      </c>
      <c r="P640" s="136">
        <f t="shared" si="390"/>
        <v>0</v>
      </c>
      <c r="Q640" s="136">
        <f t="shared" si="391"/>
        <v>0</v>
      </c>
      <c r="R640" s="136">
        <f t="shared" si="392"/>
        <v>0</v>
      </c>
      <c r="S640" s="136">
        <f t="shared" si="393"/>
        <v>0</v>
      </c>
      <c r="T640" s="136">
        <f t="shared" si="394"/>
        <v>0</v>
      </c>
      <c r="U640" s="136">
        <f t="shared" si="395"/>
        <v>0</v>
      </c>
      <c r="V640" s="136">
        <f t="shared" si="396"/>
        <v>0</v>
      </c>
      <c r="W640" s="136">
        <f t="shared" si="397"/>
        <v>0</v>
      </c>
      <c r="X640" s="136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7">
        <v>39003</v>
      </c>
      <c r="E641" s="138" t="s">
        <v>291</v>
      </c>
      <c r="G641" s="43">
        <v>6.6</v>
      </c>
      <c r="H641" s="136" t="str">
        <f t="shared" si="383"/>
        <v>P, S, T &amp; D Plant - Commodity</v>
      </c>
      <c r="I641" s="42">
        <f>'Plt. Class.'!L$99</f>
        <v>10914.849070596199</v>
      </c>
      <c r="J641" s="136">
        <f t="shared" si="384"/>
        <v>4273.3668550303819</v>
      </c>
      <c r="K641" s="136">
        <f t="shared" si="385"/>
        <v>2576.3593730890125</v>
      </c>
      <c r="L641" s="136">
        <f t="shared" si="386"/>
        <v>81.101596497808956</v>
      </c>
      <c r="M641" s="136">
        <f t="shared" si="387"/>
        <v>2013.6153858777081</v>
      </c>
      <c r="N641" s="136">
        <f t="shared" si="388"/>
        <v>1970.4058601012882</v>
      </c>
      <c r="O641" s="136">
        <f t="shared" si="389"/>
        <v>0</v>
      </c>
      <c r="P641" s="136">
        <f t="shared" si="390"/>
        <v>0</v>
      </c>
      <c r="Q641" s="136">
        <f t="shared" si="391"/>
        <v>0</v>
      </c>
      <c r="R641" s="136">
        <f t="shared" si="392"/>
        <v>0</v>
      </c>
      <c r="S641" s="136">
        <f t="shared" si="393"/>
        <v>0</v>
      </c>
      <c r="T641" s="136">
        <f t="shared" si="394"/>
        <v>0</v>
      </c>
      <c r="U641" s="136">
        <f t="shared" si="395"/>
        <v>0</v>
      </c>
      <c r="V641" s="136">
        <f t="shared" si="396"/>
        <v>0</v>
      </c>
      <c r="W641" s="136">
        <f t="shared" si="397"/>
        <v>0</v>
      </c>
      <c r="X641" s="136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7">
        <v>39004</v>
      </c>
      <c r="E642" s="138" t="s">
        <v>306</v>
      </c>
      <c r="G642" s="43">
        <v>6.6</v>
      </c>
      <c r="H642" s="136" t="str">
        <f t="shared" si="383"/>
        <v>P, S, T &amp; D Plant - Commodity</v>
      </c>
      <c r="I642" s="42">
        <f>'Plt. Class.'!L$100</f>
        <v>114.83521059875291</v>
      </c>
      <c r="J642" s="136">
        <f t="shared" si="384"/>
        <v>44.960125384156051</v>
      </c>
      <c r="K642" s="136">
        <f t="shared" si="385"/>
        <v>27.105896680125806</v>
      </c>
      <c r="L642" s="136">
        <f t="shared" si="386"/>
        <v>0.85327051739179505</v>
      </c>
      <c r="M642" s="136">
        <f t="shared" si="387"/>
        <v>21.185262884219167</v>
      </c>
      <c r="N642" s="136">
        <f t="shared" si="388"/>
        <v>20.730655132860093</v>
      </c>
      <c r="O642" s="136">
        <f t="shared" si="389"/>
        <v>0</v>
      </c>
      <c r="P642" s="136">
        <f t="shared" si="390"/>
        <v>0</v>
      </c>
      <c r="Q642" s="136">
        <f t="shared" si="391"/>
        <v>0</v>
      </c>
      <c r="R642" s="136">
        <f t="shared" si="392"/>
        <v>0</v>
      </c>
      <c r="S642" s="136">
        <f t="shared" si="393"/>
        <v>0</v>
      </c>
      <c r="T642" s="136">
        <f t="shared" si="394"/>
        <v>0</v>
      </c>
      <c r="U642" s="136">
        <f t="shared" si="395"/>
        <v>0</v>
      </c>
      <c r="V642" s="136">
        <f t="shared" si="396"/>
        <v>0</v>
      </c>
      <c r="W642" s="136">
        <f t="shared" si="397"/>
        <v>0</v>
      </c>
      <c r="X642" s="136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7">
        <v>39009</v>
      </c>
      <c r="E643" s="138" t="s">
        <v>307</v>
      </c>
      <c r="G643" s="43">
        <v>6.6</v>
      </c>
      <c r="H643" s="136" t="str">
        <f t="shared" si="383"/>
        <v>P, S, T &amp; D Plant - Commodity</v>
      </c>
      <c r="I643" s="42">
        <f>'Plt. Class.'!L$101</f>
        <v>19179.40935486614</v>
      </c>
      <c r="J643" s="136">
        <f t="shared" si="384"/>
        <v>7509.096250990824</v>
      </c>
      <c r="K643" s="136">
        <f t="shared" si="385"/>
        <v>4527.1401136306677</v>
      </c>
      <c r="L643" s="136">
        <f t="shared" si="386"/>
        <v>142.51051100239275</v>
      </c>
      <c r="M643" s="136">
        <f t="shared" si="387"/>
        <v>3538.2948054723565</v>
      </c>
      <c r="N643" s="136">
        <f t="shared" si="388"/>
        <v>3462.3676737698993</v>
      </c>
      <c r="O643" s="136">
        <f t="shared" si="389"/>
        <v>0</v>
      </c>
      <c r="P643" s="136">
        <f t="shared" si="390"/>
        <v>0</v>
      </c>
      <c r="Q643" s="136">
        <f t="shared" si="391"/>
        <v>0</v>
      </c>
      <c r="R643" s="136">
        <f t="shared" si="392"/>
        <v>0</v>
      </c>
      <c r="S643" s="136">
        <f t="shared" si="393"/>
        <v>0</v>
      </c>
      <c r="T643" s="136">
        <f t="shared" si="394"/>
        <v>0</v>
      </c>
      <c r="U643" s="136">
        <f t="shared" si="395"/>
        <v>0</v>
      </c>
      <c r="V643" s="136">
        <f t="shared" si="396"/>
        <v>0</v>
      </c>
      <c r="W643" s="136">
        <f t="shared" si="397"/>
        <v>0</v>
      </c>
      <c r="X643" s="136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7">
        <v>39100</v>
      </c>
      <c r="E644" s="138" t="s">
        <v>308</v>
      </c>
      <c r="G644" s="43">
        <v>6.6</v>
      </c>
      <c r="H644" s="136" t="str">
        <f t="shared" si="383"/>
        <v>P, S, T &amp; D Plant - Commodity</v>
      </c>
      <c r="I644" s="42">
        <f>'Plt. Class.'!L$102</f>
        <v>29911.009365876533</v>
      </c>
      <c r="J644" s="136">
        <f t="shared" si="384"/>
        <v>11710.717683580224</v>
      </c>
      <c r="K644" s="136">
        <f t="shared" si="385"/>
        <v>7060.2450698037846</v>
      </c>
      <c r="L644" s="136">
        <f t="shared" si="386"/>
        <v>222.25049533378453</v>
      </c>
      <c r="M644" s="136">
        <f t="shared" si="387"/>
        <v>5518.1036656305623</v>
      </c>
      <c r="N644" s="136">
        <f t="shared" si="388"/>
        <v>5399.6924515281771</v>
      </c>
      <c r="O644" s="136">
        <f t="shared" si="389"/>
        <v>0</v>
      </c>
      <c r="P644" s="136">
        <f t="shared" si="390"/>
        <v>0</v>
      </c>
      <c r="Q644" s="136">
        <f t="shared" si="391"/>
        <v>0</v>
      </c>
      <c r="R644" s="136">
        <f t="shared" si="392"/>
        <v>0</v>
      </c>
      <c r="S644" s="136">
        <f t="shared" si="393"/>
        <v>0</v>
      </c>
      <c r="T644" s="136">
        <f t="shared" si="394"/>
        <v>0</v>
      </c>
      <c r="U644" s="136">
        <f t="shared" si="395"/>
        <v>0</v>
      </c>
      <c r="V644" s="136">
        <f t="shared" si="396"/>
        <v>0</v>
      </c>
      <c r="W644" s="136">
        <f t="shared" si="397"/>
        <v>0</v>
      </c>
      <c r="X644" s="136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7">
        <v>39102</v>
      </c>
      <c r="E645" s="138" t="s">
        <v>309</v>
      </c>
      <c r="G645" s="43">
        <v>6.6</v>
      </c>
      <c r="H645" s="136" t="str">
        <f t="shared" si="383"/>
        <v>P, S, T &amp; D Plant - Commodity</v>
      </c>
      <c r="I645" s="42">
        <f>'Plt. Class.'!L$103</f>
        <v>0</v>
      </c>
      <c r="J645" s="136">
        <f t="shared" si="384"/>
        <v>0</v>
      </c>
      <c r="K645" s="136">
        <f t="shared" si="385"/>
        <v>0</v>
      </c>
      <c r="L645" s="136">
        <f t="shared" si="386"/>
        <v>0</v>
      </c>
      <c r="M645" s="136">
        <f t="shared" si="387"/>
        <v>0</v>
      </c>
      <c r="N645" s="136">
        <f t="shared" si="388"/>
        <v>0</v>
      </c>
      <c r="O645" s="136">
        <f t="shared" si="389"/>
        <v>0</v>
      </c>
      <c r="P645" s="136">
        <f t="shared" si="390"/>
        <v>0</v>
      </c>
      <c r="Q645" s="136">
        <f t="shared" si="391"/>
        <v>0</v>
      </c>
      <c r="R645" s="136">
        <f t="shared" si="392"/>
        <v>0</v>
      </c>
      <c r="S645" s="136">
        <f t="shared" si="393"/>
        <v>0</v>
      </c>
      <c r="T645" s="136">
        <f t="shared" si="394"/>
        <v>0</v>
      </c>
      <c r="U645" s="136">
        <f t="shared" si="395"/>
        <v>0</v>
      </c>
      <c r="V645" s="136">
        <f t="shared" si="396"/>
        <v>0</v>
      </c>
      <c r="W645" s="136">
        <f t="shared" si="397"/>
        <v>0</v>
      </c>
      <c r="X645" s="136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7">
        <v>39103</v>
      </c>
      <c r="E646" s="138" t="s">
        <v>310</v>
      </c>
      <c r="G646" s="43">
        <v>6.6</v>
      </c>
      <c r="H646" s="136" t="str">
        <f t="shared" si="383"/>
        <v>P, S, T &amp; D Plant - Commodity</v>
      </c>
      <c r="I646" s="42">
        <f>'Plt. Class.'!L$104</f>
        <v>0</v>
      </c>
      <c r="J646" s="136">
        <f t="shared" si="384"/>
        <v>0</v>
      </c>
      <c r="K646" s="136">
        <f t="shared" si="385"/>
        <v>0</v>
      </c>
      <c r="L646" s="136">
        <f t="shared" si="386"/>
        <v>0</v>
      </c>
      <c r="M646" s="136">
        <f t="shared" si="387"/>
        <v>0</v>
      </c>
      <c r="N646" s="136">
        <f t="shared" si="388"/>
        <v>0</v>
      </c>
      <c r="O646" s="136">
        <f t="shared" si="389"/>
        <v>0</v>
      </c>
      <c r="P646" s="136">
        <f t="shared" si="390"/>
        <v>0</v>
      </c>
      <c r="Q646" s="136">
        <f t="shared" si="391"/>
        <v>0</v>
      </c>
      <c r="R646" s="136">
        <f t="shared" si="392"/>
        <v>0</v>
      </c>
      <c r="S646" s="136">
        <f t="shared" si="393"/>
        <v>0</v>
      </c>
      <c r="T646" s="136">
        <f t="shared" si="394"/>
        <v>0</v>
      </c>
      <c r="U646" s="136">
        <f t="shared" si="395"/>
        <v>0</v>
      </c>
      <c r="V646" s="136">
        <f t="shared" si="396"/>
        <v>0</v>
      </c>
      <c r="W646" s="136">
        <f t="shared" si="397"/>
        <v>0</v>
      </c>
      <c r="X646" s="136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7">
        <v>39200</v>
      </c>
      <c r="E647" s="138" t="s">
        <v>311</v>
      </c>
      <c r="G647" s="43">
        <v>6.6</v>
      </c>
      <c r="H647" s="136" t="str">
        <f t="shared" si="383"/>
        <v>P, S, T &amp; D Plant - Commodity</v>
      </c>
      <c r="I647" s="42">
        <f>'Plt. Class.'!L$105</f>
        <v>5585.2697008221376</v>
      </c>
      <c r="J647" s="136">
        <f t="shared" si="384"/>
        <v>2186.7371927475538</v>
      </c>
      <c r="K647" s="136">
        <f t="shared" si="385"/>
        <v>1318.3564749152481</v>
      </c>
      <c r="L647" s="136">
        <f t="shared" si="386"/>
        <v>41.500737818518679</v>
      </c>
      <c r="M647" s="136">
        <f t="shared" si="387"/>
        <v>1030.3930847884569</v>
      </c>
      <c r="N647" s="136">
        <f t="shared" si="388"/>
        <v>1008.2822105523601</v>
      </c>
      <c r="O647" s="136">
        <f t="shared" si="389"/>
        <v>0</v>
      </c>
      <c r="P647" s="136">
        <f t="shared" si="390"/>
        <v>0</v>
      </c>
      <c r="Q647" s="136">
        <f t="shared" si="391"/>
        <v>0</v>
      </c>
      <c r="R647" s="136">
        <f t="shared" si="392"/>
        <v>0</v>
      </c>
      <c r="S647" s="136">
        <f t="shared" si="393"/>
        <v>0</v>
      </c>
      <c r="T647" s="136">
        <f t="shared" si="394"/>
        <v>0</v>
      </c>
      <c r="U647" s="136">
        <f t="shared" si="395"/>
        <v>0</v>
      </c>
      <c r="V647" s="136">
        <f t="shared" si="396"/>
        <v>0</v>
      </c>
      <c r="W647" s="136">
        <f t="shared" si="397"/>
        <v>0</v>
      </c>
      <c r="X647" s="136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7">
        <v>39201</v>
      </c>
      <c r="E648" s="138" t="s">
        <v>312</v>
      </c>
      <c r="G648" s="43">
        <v>6.6</v>
      </c>
      <c r="H648" s="136" t="str">
        <f t="shared" si="383"/>
        <v>P, S, T &amp; D Plant - Commodity</v>
      </c>
      <c r="I648" s="42">
        <f>'Plt. Class.'!L$106</f>
        <v>0</v>
      </c>
      <c r="J648" s="136">
        <f t="shared" si="384"/>
        <v>0</v>
      </c>
      <c r="K648" s="136">
        <f t="shared" si="385"/>
        <v>0</v>
      </c>
      <c r="L648" s="136">
        <f t="shared" si="386"/>
        <v>0</v>
      </c>
      <c r="M648" s="136">
        <f t="shared" si="387"/>
        <v>0</v>
      </c>
      <c r="N648" s="136">
        <f t="shared" si="388"/>
        <v>0</v>
      </c>
      <c r="O648" s="136">
        <f t="shared" si="389"/>
        <v>0</v>
      </c>
      <c r="P648" s="136">
        <f t="shared" si="390"/>
        <v>0</v>
      </c>
      <c r="Q648" s="136">
        <f t="shared" si="391"/>
        <v>0</v>
      </c>
      <c r="R648" s="136">
        <f t="shared" si="392"/>
        <v>0</v>
      </c>
      <c r="S648" s="136">
        <f t="shared" si="393"/>
        <v>0</v>
      </c>
      <c r="T648" s="136">
        <f t="shared" si="394"/>
        <v>0</v>
      </c>
      <c r="U648" s="136">
        <f t="shared" si="395"/>
        <v>0</v>
      </c>
      <c r="V648" s="136">
        <f t="shared" si="396"/>
        <v>0</v>
      </c>
      <c r="W648" s="136">
        <f t="shared" si="397"/>
        <v>0</v>
      </c>
      <c r="X648" s="136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7">
        <v>39202</v>
      </c>
      <c r="E649" s="138" t="s">
        <v>313</v>
      </c>
      <c r="G649" s="43">
        <v>6.6</v>
      </c>
      <c r="H649" s="136" t="str">
        <f t="shared" si="383"/>
        <v>P, S, T &amp; D Plant - Commodity</v>
      </c>
      <c r="I649" s="42">
        <f>'Plt. Class.'!L$107</f>
        <v>510.83630414633728</v>
      </c>
      <c r="J649" s="136">
        <f t="shared" si="384"/>
        <v>200.00193464571066</v>
      </c>
      <c r="K649" s="136">
        <f t="shared" si="385"/>
        <v>120.57866231490424</v>
      </c>
      <c r="L649" s="136">
        <f t="shared" si="386"/>
        <v>3.7957134860358863</v>
      </c>
      <c r="M649" s="136">
        <f t="shared" si="387"/>
        <v>94.241142047947974</v>
      </c>
      <c r="N649" s="136">
        <f t="shared" si="388"/>
        <v>92.218851651738518</v>
      </c>
      <c r="O649" s="136">
        <f t="shared" si="389"/>
        <v>0</v>
      </c>
      <c r="P649" s="136">
        <f t="shared" si="390"/>
        <v>0</v>
      </c>
      <c r="Q649" s="136">
        <f t="shared" si="391"/>
        <v>0</v>
      </c>
      <c r="R649" s="136">
        <f t="shared" si="392"/>
        <v>0</v>
      </c>
      <c r="S649" s="136">
        <f t="shared" si="393"/>
        <v>0</v>
      </c>
      <c r="T649" s="136">
        <f t="shared" si="394"/>
        <v>0</v>
      </c>
      <c r="U649" s="136">
        <f t="shared" si="395"/>
        <v>0</v>
      </c>
      <c r="V649" s="136">
        <f t="shared" si="396"/>
        <v>0</v>
      </c>
      <c r="W649" s="136">
        <f t="shared" si="397"/>
        <v>0</v>
      </c>
      <c r="X649" s="136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7">
        <v>39300</v>
      </c>
      <c r="E650" s="138" t="s">
        <v>198</v>
      </c>
      <c r="G650" s="43">
        <v>6.6</v>
      </c>
      <c r="H650" s="136" t="str">
        <f t="shared" si="383"/>
        <v>P, S, T &amp; D Plant - Commodity</v>
      </c>
      <c r="I650" s="42">
        <f>'Plt. Class.'!L$108</f>
        <v>0</v>
      </c>
      <c r="J650" s="136">
        <f t="shared" si="384"/>
        <v>0</v>
      </c>
      <c r="K650" s="136">
        <f t="shared" si="385"/>
        <v>0</v>
      </c>
      <c r="L650" s="136">
        <f t="shared" si="386"/>
        <v>0</v>
      </c>
      <c r="M650" s="136">
        <f t="shared" si="387"/>
        <v>0</v>
      </c>
      <c r="N650" s="136">
        <f t="shared" si="388"/>
        <v>0</v>
      </c>
      <c r="O650" s="136">
        <f t="shared" si="389"/>
        <v>0</v>
      </c>
      <c r="P650" s="136">
        <f t="shared" si="390"/>
        <v>0</v>
      </c>
      <c r="Q650" s="136">
        <f t="shared" si="391"/>
        <v>0</v>
      </c>
      <c r="R650" s="136">
        <f t="shared" si="392"/>
        <v>0</v>
      </c>
      <c r="S650" s="136">
        <f t="shared" si="393"/>
        <v>0</v>
      </c>
      <c r="T650" s="136">
        <f t="shared" si="394"/>
        <v>0</v>
      </c>
      <c r="U650" s="136">
        <f t="shared" si="395"/>
        <v>0</v>
      </c>
      <c r="V650" s="136">
        <f t="shared" si="396"/>
        <v>0</v>
      </c>
      <c r="W650" s="136">
        <f t="shared" si="397"/>
        <v>0</v>
      </c>
      <c r="X650" s="136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7">
        <v>39400</v>
      </c>
      <c r="E651" s="138" t="s">
        <v>314</v>
      </c>
      <c r="G651" s="43">
        <v>6.6</v>
      </c>
      <c r="H651" s="136" t="str">
        <f t="shared" si="383"/>
        <v>P, S, T &amp; D Plant - Commodity</v>
      </c>
      <c r="I651" s="42">
        <f>'Plt. Class.'!L$109</f>
        <v>40850.21943979607</v>
      </c>
      <c r="J651" s="136">
        <f t="shared" si="384"/>
        <v>15993.622325480943</v>
      </c>
      <c r="K651" s="136">
        <f t="shared" si="385"/>
        <v>9642.3546551810286</v>
      </c>
      <c r="L651" s="136">
        <f t="shared" si="386"/>
        <v>303.53310361187852</v>
      </c>
      <c r="M651" s="136">
        <f t="shared" si="387"/>
        <v>7536.2132676710426</v>
      </c>
      <c r="N651" s="136">
        <f t="shared" si="388"/>
        <v>7374.4960878511783</v>
      </c>
      <c r="O651" s="136">
        <f t="shared" si="389"/>
        <v>0</v>
      </c>
      <c r="P651" s="136">
        <f t="shared" si="390"/>
        <v>0</v>
      </c>
      <c r="Q651" s="136">
        <f t="shared" si="391"/>
        <v>0</v>
      </c>
      <c r="R651" s="136">
        <f t="shared" si="392"/>
        <v>0</v>
      </c>
      <c r="S651" s="136">
        <f t="shared" si="393"/>
        <v>0</v>
      </c>
      <c r="T651" s="136">
        <f t="shared" si="394"/>
        <v>0</v>
      </c>
      <c r="U651" s="136">
        <f t="shared" si="395"/>
        <v>0</v>
      </c>
      <c r="V651" s="136">
        <f t="shared" si="396"/>
        <v>0</v>
      </c>
      <c r="W651" s="136">
        <f t="shared" si="397"/>
        <v>0</v>
      </c>
      <c r="X651" s="136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7">
        <v>39600</v>
      </c>
      <c r="E652" s="138" t="s">
        <v>315</v>
      </c>
      <c r="G652" s="43">
        <v>6.6</v>
      </c>
      <c r="H652" s="136" t="str">
        <f t="shared" si="383"/>
        <v>P, S, T &amp; D Plant - Commodity</v>
      </c>
      <c r="I652" s="42">
        <f>'Plt. Class.'!L$110</f>
        <v>0</v>
      </c>
      <c r="J652" s="136">
        <f t="shared" si="384"/>
        <v>0</v>
      </c>
      <c r="K652" s="136">
        <f t="shared" si="385"/>
        <v>0</v>
      </c>
      <c r="L652" s="136">
        <f t="shared" si="386"/>
        <v>0</v>
      </c>
      <c r="M652" s="136">
        <f t="shared" si="387"/>
        <v>0</v>
      </c>
      <c r="N652" s="136">
        <f t="shared" si="388"/>
        <v>0</v>
      </c>
      <c r="O652" s="136">
        <f t="shared" si="389"/>
        <v>0</v>
      </c>
      <c r="P652" s="136">
        <f t="shared" si="390"/>
        <v>0</v>
      </c>
      <c r="Q652" s="136">
        <f t="shared" si="391"/>
        <v>0</v>
      </c>
      <c r="R652" s="136">
        <f t="shared" si="392"/>
        <v>0</v>
      </c>
      <c r="S652" s="136">
        <f t="shared" si="393"/>
        <v>0</v>
      </c>
      <c r="T652" s="136">
        <f t="shared" si="394"/>
        <v>0</v>
      </c>
      <c r="U652" s="136">
        <f t="shared" si="395"/>
        <v>0</v>
      </c>
      <c r="V652" s="136">
        <f t="shared" si="396"/>
        <v>0</v>
      </c>
      <c r="W652" s="136">
        <f t="shared" si="397"/>
        <v>0</v>
      </c>
      <c r="X652" s="136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7">
        <v>39603</v>
      </c>
      <c r="E653" s="138" t="s">
        <v>316</v>
      </c>
      <c r="G653" s="43">
        <v>6.6</v>
      </c>
      <c r="H653" s="136" t="str">
        <f t="shared" si="383"/>
        <v>P, S, T &amp; D Plant - Commodity</v>
      </c>
      <c r="I653" s="42">
        <f>'Plt. Class.'!L$111</f>
        <v>728.01080930811202</v>
      </c>
      <c r="J653" s="136">
        <f t="shared" si="384"/>
        <v>285.02980137234226</v>
      </c>
      <c r="K653" s="136">
        <f t="shared" si="385"/>
        <v>171.84089859051258</v>
      </c>
      <c r="L653" s="136">
        <f t="shared" si="386"/>
        <v>5.4094049785449529</v>
      </c>
      <c r="M653" s="136">
        <f t="shared" si="387"/>
        <v>134.30637081892542</v>
      </c>
      <c r="N653" s="136">
        <f t="shared" si="388"/>
        <v>131.42433354778677</v>
      </c>
      <c r="O653" s="136">
        <f t="shared" si="389"/>
        <v>0</v>
      </c>
      <c r="P653" s="136">
        <f t="shared" si="390"/>
        <v>0</v>
      </c>
      <c r="Q653" s="136">
        <f t="shared" si="391"/>
        <v>0</v>
      </c>
      <c r="R653" s="136">
        <f t="shared" si="392"/>
        <v>0</v>
      </c>
      <c r="S653" s="136">
        <f t="shared" si="393"/>
        <v>0</v>
      </c>
      <c r="T653" s="136">
        <f t="shared" si="394"/>
        <v>0</v>
      </c>
      <c r="U653" s="136">
        <f t="shared" si="395"/>
        <v>0</v>
      </c>
      <c r="V653" s="136">
        <f t="shared" si="396"/>
        <v>0</v>
      </c>
      <c r="W653" s="136">
        <f t="shared" si="397"/>
        <v>0</v>
      </c>
      <c r="X653" s="136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7">
        <v>39604</v>
      </c>
      <c r="E654" s="138" t="s">
        <v>317</v>
      </c>
      <c r="G654" s="43">
        <v>6.6</v>
      </c>
      <c r="H654" s="136" t="str">
        <f t="shared" si="383"/>
        <v>P, S, T &amp; D Plant - Commodity</v>
      </c>
      <c r="I654" s="42">
        <f>'Plt. Class.'!L$112</f>
        <v>965.7050082022522</v>
      </c>
      <c r="J654" s="136">
        <f t="shared" si="384"/>
        <v>378.09151066556427</v>
      </c>
      <c r="K654" s="136">
        <f t="shared" si="385"/>
        <v>227.94663796344847</v>
      </c>
      <c r="L654" s="136">
        <f t="shared" si="386"/>
        <v>7.1755658190566507</v>
      </c>
      <c r="M654" s="136">
        <f t="shared" si="387"/>
        <v>178.15715546390018</v>
      </c>
      <c r="N654" s="136">
        <f t="shared" si="388"/>
        <v>174.3341382902826</v>
      </c>
      <c r="O654" s="136">
        <f t="shared" si="389"/>
        <v>0</v>
      </c>
      <c r="P654" s="136">
        <f t="shared" si="390"/>
        <v>0</v>
      </c>
      <c r="Q654" s="136">
        <f t="shared" si="391"/>
        <v>0</v>
      </c>
      <c r="R654" s="136">
        <f t="shared" si="392"/>
        <v>0</v>
      </c>
      <c r="S654" s="136">
        <f t="shared" si="393"/>
        <v>0</v>
      </c>
      <c r="T654" s="136">
        <f t="shared" si="394"/>
        <v>0</v>
      </c>
      <c r="U654" s="136">
        <f t="shared" si="395"/>
        <v>0</v>
      </c>
      <c r="V654" s="136">
        <f t="shared" si="396"/>
        <v>0</v>
      </c>
      <c r="W654" s="136">
        <f t="shared" si="397"/>
        <v>0</v>
      </c>
      <c r="X654" s="136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7">
        <v>39605</v>
      </c>
      <c r="E655" s="141" t="s">
        <v>318</v>
      </c>
      <c r="G655" s="43">
        <v>6.6</v>
      </c>
      <c r="H655" s="136" t="str">
        <f t="shared" si="383"/>
        <v>P, S, T &amp; D Plant - Commodity</v>
      </c>
      <c r="I655" s="42">
        <f>'Plt. Class.'!L$113</f>
        <v>511.51394283816177</v>
      </c>
      <c r="J655" s="136">
        <f t="shared" si="384"/>
        <v>200.26724282419295</v>
      </c>
      <c r="K655" s="136">
        <f t="shared" si="385"/>
        <v>120.73861329397485</v>
      </c>
      <c r="L655" s="136">
        <f t="shared" si="386"/>
        <v>3.8007486064851195</v>
      </c>
      <c r="M655" s="136">
        <f t="shared" si="387"/>
        <v>94.366155567337771</v>
      </c>
      <c r="N655" s="136">
        <f t="shared" si="388"/>
        <v>92.341182546171083</v>
      </c>
      <c r="O655" s="136">
        <f t="shared" si="389"/>
        <v>0</v>
      </c>
      <c r="P655" s="136">
        <f t="shared" si="390"/>
        <v>0</v>
      </c>
      <c r="Q655" s="136">
        <f t="shared" si="391"/>
        <v>0</v>
      </c>
      <c r="R655" s="136">
        <f t="shared" si="392"/>
        <v>0</v>
      </c>
      <c r="S655" s="136">
        <f t="shared" si="393"/>
        <v>0</v>
      </c>
      <c r="T655" s="136">
        <f t="shared" si="394"/>
        <v>0</v>
      </c>
      <c r="U655" s="136">
        <f t="shared" si="395"/>
        <v>0</v>
      </c>
      <c r="V655" s="136">
        <f t="shared" si="396"/>
        <v>0</v>
      </c>
      <c r="W655" s="136">
        <f t="shared" si="397"/>
        <v>0</v>
      </c>
      <c r="X655" s="136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7">
        <v>39700</v>
      </c>
      <c r="E656" s="138" t="s">
        <v>319</v>
      </c>
      <c r="G656" s="43">
        <v>6.6</v>
      </c>
      <c r="H656" s="136" t="str">
        <f t="shared" si="383"/>
        <v>P, S, T &amp; D Plant - Commodity</v>
      </c>
      <c r="I656" s="42">
        <f>'Plt. Class.'!L$114</f>
        <v>6202.305874609292</v>
      </c>
      <c r="J656" s="136">
        <f t="shared" si="384"/>
        <v>2428.3183558366704</v>
      </c>
      <c r="K656" s="136">
        <f t="shared" si="385"/>
        <v>1464.002733474523</v>
      </c>
      <c r="L656" s="136">
        <f t="shared" si="386"/>
        <v>46.085557862054493</v>
      </c>
      <c r="M656" s="136">
        <f t="shared" si="387"/>
        <v>1144.2264071866621</v>
      </c>
      <c r="N656" s="136">
        <f t="shared" si="388"/>
        <v>1119.6728202493823</v>
      </c>
      <c r="O656" s="136">
        <f t="shared" si="389"/>
        <v>0</v>
      </c>
      <c r="P656" s="136">
        <f t="shared" si="390"/>
        <v>0</v>
      </c>
      <c r="Q656" s="136">
        <f t="shared" si="391"/>
        <v>0</v>
      </c>
      <c r="R656" s="136">
        <f t="shared" si="392"/>
        <v>0</v>
      </c>
      <c r="S656" s="136">
        <f t="shared" si="393"/>
        <v>0</v>
      </c>
      <c r="T656" s="136">
        <f t="shared" si="394"/>
        <v>0</v>
      </c>
      <c r="U656" s="136">
        <f t="shared" si="395"/>
        <v>0</v>
      </c>
      <c r="V656" s="136">
        <f t="shared" si="396"/>
        <v>0</v>
      </c>
      <c r="W656" s="136">
        <f t="shared" si="397"/>
        <v>0</v>
      </c>
      <c r="X656" s="136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7">
        <v>39701</v>
      </c>
      <c r="E657" s="138" t="s">
        <v>320</v>
      </c>
      <c r="G657" s="43">
        <v>6.6</v>
      </c>
      <c r="H657" s="136" t="str">
        <f t="shared" si="383"/>
        <v>P, S, T &amp; D Plant - Commodity</v>
      </c>
      <c r="I657" s="42">
        <f>'Plt. Class.'!L$115</f>
        <v>0</v>
      </c>
      <c r="J657" s="136">
        <f t="shared" si="384"/>
        <v>0</v>
      </c>
      <c r="K657" s="136">
        <f t="shared" si="385"/>
        <v>0</v>
      </c>
      <c r="L657" s="136">
        <f t="shared" si="386"/>
        <v>0</v>
      </c>
      <c r="M657" s="136">
        <f t="shared" si="387"/>
        <v>0</v>
      </c>
      <c r="N657" s="136">
        <f t="shared" si="388"/>
        <v>0</v>
      </c>
      <c r="O657" s="136">
        <f t="shared" si="389"/>
        <v>0</v>
      </c>
      <c r="P657" s="136">
        <f t="shared" si="390"/>
        <v>0</v>
      </c>
      <c r="Q657" s="136">
        <f t="shared" si="391"/>
        <v>0</v>
      </c>
      <c r="R657" s="136">
        <f t="shared" si="392"/>
        <v>0</v>
      </c>
      <c r="S657" s="136">
        <f t="shared" si="393"/>
        <v>0</v>
      </c>
      <c r="T657" s="136">
        <f t="shared" si="394"/>
        <v>0</v>
      </c>
      <c r="U657" s="136">
        <f t="shared" si="395"/>
        <v>0</v>
      </c>
      <c r="V657" s="136">
        <f t="shared" si="396"/>
        <v>0</v>
      </c>
      <c r="W657" s="136">
        <f t="shared" si="397"/>
        <v>0</v>
      </c>
      <c r="X657" s="136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7">
        <v>39702</v>
      </c>
      <c r="E658" s="138" t="s">
        <v>321</v>
      </c>
      <c r="G658" s="43">
        <v>6.6</v>
      </c>
      <c r="H658" s="136" t="str">
        <f t="shared" si="383"/>
        <v>P, S, T &amp; D Plant - Commodity</v>
      </c>
      <c r="I658" s="42">
        <f>'Plt. Class.'!L$116</f>
        <v>0</v>
      </c>
      <c r="J658" s="136">
        <f t="shared" si="384"/>
        <v>0</v>
      </c>
      <c r="K658" s="136">
        <f t="shared" si="385"/>
        <v>0</v>
      </c>
      <c r="L658" s="136">
        <f t="shared" si="386"/>
        <v>0</v>
      </c>
      <c r="M658" s="136">
        <f t="shared" si="387"/>
        <v>0</v>
      </c>
      <c r="N658" s="136">
        <f t="shared" si="388"/>
        <v>0</v>
      </c>
      <c r="O658" s="136">
        <f t="shared" si="389"/>
        <v>0</v>
      </c>
      <c r="P658" s="136">
        <f t="shared" si="390"/>
        <v>0</v>
      </c>
      <c r="Q658" s="136">
        <f t="shared" si="391"/>
        <v>0</v>
      </c>
      <c r="R658" s="136">
        <f t="shared" si="392"/>
        <v>0</v>
      </c>
      <c r="S658" s="136">
        <f t="shared" si="393"/>
        <v>0</v>
      </c>
      <c r="T658" s="136">
        <f t="shared" si="394"/>
        <v>0</v>
      </c>
      <c r="U658" s="136">
        <f t="shared" si="395"/>
        <v>0</v>
      </c>
      <c r="V658" s="136">
        <f t="shared" si="396"/>
        <v>0</v>
      </c>
      <c r="W658" s="136">
        <f t="shared" si="397"/>
        <v>0</v>
      </c>
      <c r="X658" s="136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7">
        <v>39705</v>
      </c>
      <c r="E659" s="138" t="s">
        <v>322</v>
      </c>
      <c r="G659" s="43">
        <v>6.6</v>
      </c>
      <c r="H659" s="136" t="str">
        <f t="shared" si="383"/>
        <v>P, S, T &amp; D Plant - Commodity</v>
      </c>
      <c r="I659" s="42">
        <f>'Plt. Class.'!L$117</f>
        <v>0</v>
      </c>
      <c r="J659" s="136">
        <f t="shared" si="384"/>
        <v>0</v>
      </c>
      <c r="K659" s="136">
        <f t="shared" si="385"/>
        <v>0</v>
      </c>
      <c r="L659" s="136">
        <f t="shared" si="386"/>
        <v>0</v>
      </c>
      <c r="M659" s="136">
        <f t="shared" si="387"/>
        <v>0</v>
      </c>
      <c r="N659" s="136">
        <f t="shared" si="388"/>
        <v>0</v>
      </c>
      <c r="O659" s="136">
        <f t="shared" si="389"/>
        <v>0</v>
      </c>
      <c r="P659" s="136">
        <f t="shared" si="390"/>
        <v>0</v>
      </c>
      <c r="Q659" s="136">
        <f t="shared" si="391"/>
        <v>0</v>
      </c>
      <c r="R659" s="136">
        <f t="shared" si="392"/>
        <v>0</v>
      </c>
      <c r="S659" s="136">
        <f t="shared" si="393"/>
        <v>0</v>
      </c>
      <c r="T659" s="136">
        <f t="shared" si="394"/>
        <v>0</v>
      </c>
      <c r="U659" s="136">
        <f t="shared" si="395"/>
        <v>0</v>
      </c>
      <c r="V659" s="136">
        <f t="shared" si="396"/>
        <v>0</v>
      </c>
      <c r="W659" s="136">
        <f t="shared" si="397"/>
        <v>0</v>
      </c>
      <c r="X659" s="136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7">
        <v>39800</v>
      </c>
      <c r="E660" s="138" t="s">
        <v>323</v>
      </c>
      <c r="G660" s="43">
        <v>6.6</v>
      </c>
      <c r="H660" s="136" t="str">
        <f t="shared" si="383"/>
        <v>P, S, T &amp; D Plant - Commodity</v>
      </c>
      <c r="I660" s="42">
        <f>'Plt. Class.'!L$118</f>
        <v>66004.016115595587</v>
      </c>
      <c r="J660" s="136">
        <f t="shared" si="384"/>
        <v>25841.802570328211</v>
      </c>
      <c r="K660" s="136">
        <f t="shared" si="385"/>
        <v>15579.699222688776</v>
      </c>
      <c r="L660" s="136">
        <f t="shared" si="386"/>
        <v>490.43564850223942</v>
      </c>
      <c r="M660" s="136">
        <f t="shared" si="387"/>
        <v>12176.687146148852</v>
      </c>
      <c r="N660" s="136">
        <f t="shared" si="388"/>
        <v>11915.39152792751</v>
      </c>
      <c r="O660" s="136">
        <f t="shared" si="389"/>
        <v>0</v>
      </c>
      <c r="P660" s="136">
        <f t="shared" si="390"/>
        <v>0</v>
      </c>
      <c r="Q660" s="136">
        <f t="shared" si="391"/>
        <v>0</v>
      </c>
      <c r="R660" s="136">
        <f t="shared" si="392"/>
        <v>0</v>
      </c>
      <c r="S660" s="136">
        <f t="shared" si="393"/>
        <v>0</v>
      </c>
      <c r="T660" s="136">
        <f t="shared" si="394"/>
        <v>0</v>
      </c>
      <c r="U660" s="136">
        <f t="shared" si="395"/>
        <v>0</v>
      </c>
      <c r="V660" s="136">
        <f t="shared" si="396"/>
        <v>0</v>
      </c>
      <c r="W660" s="136">
        <f t="shared" si="397"/>
        <v>0</v>
      </c>
      <c r="X660" s="136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7">
        <v>39900</v>
      </c>
      <c r="E661" s="138" t="s">
        <v>324</v>
      </c>
      <c r="G661" s="43">
        <v>6.6</v>
      </c>
      <c r="H661" s="136" t="str">
        <f t="shared" si="383"/>
        <v>P, S, T &amp; D Plant - Commodity</v>
      </c>
      <c r="I661" s="42">
        <f>'Plt. Class.'!L$119</f>
        <v>0</v>
      </c>
      <c r="J661" s="136">
        <f t="shared" si="384"/>
        <v>0</v>
      </c>
      <c r="K661" s="136">
        <f t="shared" si="385"/>
        <v>0</v>
      </c>
      <c r="L661" s="136">
        <f t="shared" si="386"/>
        <v>0</v>
      </c>
      <c r="M661" s="136">
        <f t="shared" si="387"/>
        <v>0</v>
      </c>
      <c r="N661" s="136">
        <f t="shared" si="388"/>
        <v>0</v>
      </c>
      <c r="O661" s="136">
        <f t="shared" si="389"/>
        <v>0</v>
      </c>
      <c r="P661" s="136">
        <f t="shared" si="390"/>
        <v>0</v>
      </c>
      <c r="Q661" s="136">
        <f t="shared" si="391"/>
        <v>0</v>
      </c>
      <c r="R661" s="136">
        <f t="shared" si="392"/>
        <v>0</v>
      </c>
      <c r="S661" s="136">
        <f t="shared" si="393"/>
        <v>0</v>
      </c>
      <c r="T661" s="136">
        <f t="shared" si="394"/>
        <v>0</v>
      </c>
      <c r="U661" s="136">
        <f t="shared" si="395"/>
        <v>0</v>
      </c>
      <c r="V661" s="136">
        <f t="shared" si="396"/>
        <v>0</v>
      </c>
      <c r="W661" s="136">
        <f t="shared" si="397"/>
        <v>0</v>
      </c>
      <c r="X661" s="136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7">
        <v>39901</v>
      </c>
      <c r="E662" s="138" t="s">
        <v>325</v>
      </c>
      <c r="G662" s="43">
        <v>6.6</v>
      </c>
      <c r="H662" s="136" t="str">
        <f t="shared" si="383"/>
        <v>P, S, T &amp; D Plant - Commodity</v>
      </c>
      <c r="I662" s="42">
        <f>'Plt. Class.'!L$120</f>
        <v>0</v>
      </c>
      <c r="J662" s="136">
        <f t="shared" si="384"/>
        <v>0</v>
      </c>
      <c r="K662" s="136">
        <f t="shared" si="385"/>
        <v>0</v>
      </c>
      <c r="L662" s="136">
        <f t="shared" si="386"/>
        <v>0</v>
      </c>
      <c r="M662" s="136">
        <f t="shared" si="387"/>
        <v>0</v>
      </c>
      <c r="N662" s="136">
        <f t="shared" si="388"/>
        <v>0</v>
      </c>
      <c r="O662" s="136">
        <f t="shared" si="389"/>
        <v>0</v>
      </c>
      <c r="P662" s="136">
        <f t="shared" si="390"/>
        <v>0</v>
      </c>
      <c r="Q662" s="136">
        <f t="shared" si="391"/>
        <v>0</v>
      </c>
      <c r="R662" s="136">
        <f t="shared" si="392"/>
        <v>0</v>
      </c>
      <c r="S662" s="136">
        <f t="shared" si="393"/>
        <v>0</v>
      </c>
      <c r="T662" s="136">
        <f t="shared" si="394"/>
        <v>0</v>
      </c>
      <c r="U662" s="136">
        <f t="shared" si="395"/>
        <v>0</v>
      </c>
      <c r="V662" s="136">
        <f t="shared" si="396"/>
        <v>0</v>
      </c>
      <c r="W662" s="136">
        <f t="shared" si="397"/>
        <v>0</v>
      </c>
      <c r="X662" s="136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7">
        <v>39902</v>
      </c>
      <c r="E663" s="138" t="s">
        <v>326</v>
      </c>
      <c r="G663" s="43">
        <v>6.6</v>
      </c>
      <c r="H663" s="136" t="str">
        <f t="shared" si="383"/>
        <v>P, S, T &amp; D Plant - Commodity</v>
      </c>
      <c r="I663" s="42">
        <f>'Plt. Class.'!L$121</f>
        <v>0</v>
      </c>
      <c r="J663" s="136">
        <f t="shared" si="384"/>
        <v>0</v>
      </c>
      <c r="K663" s="136">
        <f t="shared" si="385"/>
        <v>0</v>
      </c>
      <c r="L663" s="136">
        <f t="shared" si="386"/>
        <v>0</v>
      </c>
      <c r="M663" s="136">
        <f t="shared" si="387"/>
        <v>0</v>
      </c>
      <c r="N663" s="136">
        <f t="shared" si="388"/>
        <v>0</v>
      </c>
      <c r="O663" s="136">
        <f t="shared" si="389"/>
        <v>0</v>
      </c>
      <c r="P663" s="136">
        <f t="shared" si="390"/>
        <v>0</v>
      </c>
      <c r="Q663" s="136">
        <f t="shared" si="391"/>
        <v>0</v>
      </c>
      <c r="R663" s="136">
        <f t="shared" si="392"/>
        <v>0</v>
      </c>
      <c r="S663" s="136">
        <f t="shared" si="393"/>
        <v>0</v>
      </c>
      <c r="T663" s="136">
        <f t="shared" si="394"/>
        <v>0</v>
      </c>
      <c r="U663" s="136">
        <f t="shared" si="395"/>
        <v>0</v>
      </c>
      <c r="V663" s="136">
        <f t="shared" si="396"/>
        <v>0</v>
      </c>
      <c r="W663" s="136">
        <f t="shared" si="397"/>
        <v>0</v>
      </c>
      <c r="X663" s="136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7">
        <v>39903</v>
      </c>
      <c r="E664" s="138" t="s">
        <v>327</v>
      </c>
      <c r="G664" s="43">
        <v>6.6</v>
      </c>
      <c r="H664" s="136" t="str">
        <f t="shared" si="383"/>
        <v>P, S, T &amp; D Plant - Commodity</v>
      </c>
      <c r="I664" s="42">
        <f>'Plt. Class.'!L$122</f>
        <v>1457.6097161769983</v>
      </c>
      <c r="J664" s="136">
        <f t="shared" si="384"/>
        <v>570.68137254057206</v>
      </c>
      <c r="K664" s="136">
        <f t="shared" si="385"/>
        <v>344.05665440622516</v>
      </c>
      <c r="L664" s="136">
        <f t="shared" si="386"/>
        <v>10.830610142941312</v>
      </c>
      <c r="M664" s="136">
        <f t="shared" si="387"/>
        <v>268.90572028207822</v>
      </c>
      <c r="N664" s="136">
        <f t="shared" si="388"/>
        <v>263.13535880518151</v>
      </c>
      <c r="O664" s="136">
        <f t="shared" si="389"/>
        <v>0</v>
      </c>
      <c r="P664" s="136">
        <f t="shared" si="390"/>
        <v>0</v>
      </c>
      <c r="Q664" s="136">
        <f t="shared" si="391"/>
        <v>0</v>
      </c>
      <c r="R664" s="136">
        <f t="shared" si="392"/>
        <v>0</v>
      </c>
      <c r="S664" s="136">
        <f t="shared" si="393"/>
        <v>0</v>
      </c>
      <c r="T664" s="136">
        <f t="shared" si="394"/>
        <v>0</v>
      </c>
      <c r="U664" s="136">
        <f t="shared" si="395"/>
        <v>0</v>
      </c>
      <c r="V664" s="136">
        <f t="shared" si="396"/>
        <v>0</v>
      </c>
      <c r="W664" s="136">
        <f t="shared" si="397"/>
        <v>0</v>
      </c>
      <c r="X664" s="136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7">
        <v>39904</v>
      </c>
      <c r="E665" s="138" t="s">
        <v>328</v>
      </c>
      <c r="G665" s="43">
        <v>6.6</v>
      </c>
      <c r="H665" s="136" t="str">
        <f t="shared" si="383"/>
        <v>P, S, T &amp; D Plant - Commodity</v>
      </c>
      <c r="I665" s="42">
        <f>'Plt. Class.'!L$123</f>
        <v>0</v>
      </c>
      <c r="J665" s="136">
        <f t="shared" si="384"/>
        <v>0</v>
      </c>
      <c r="K665" s="136">
        <f t="shared" si="385"/>
        <v>0</v>
      </c>
      <c r="L665" s="136">
        <f t="shared" si="386"/>
        <v>0</v>
      </c>
      <c r="M665" s="136">
        <f t="shared" si="387"/>
        <v>0</v>
      </c>
      <c r="N665" s="136">
        <f t="shared" si="388"/>
        <v>0</v>
      </c>
      <c r="O665" s="136">
        <f t="shared" si="389"/>
        <v>0</v>
      </c>
      <c r="P665" s="136">
        <f t="shared" si="390"/>
        <v>0</v>
      </c>
      <c r="Q665" s="136">
        <f t="shared" si="391"/>
        <v>0</v>
      </c>
      <c r="R665" s="136">
        <f t="shared" si="392"/>
        <v>0</v>
      </c>
      <c r="S665" s="136">
        <f t="shared" si="393"/>
        <v>0</v>
      </c>
      <c r="T665" s="136">
        <f t="shared" si="394"/>
        <v>0</v>
      </c>
      <c r="U665" s="136">
        <f t="shared" si="395"/>
        <v>0</v>
      </c>
      <c r="V665" s="136">
        <f t="shared" si="396"/>
        <v>0</v>
      </c>
      <c r="W665" s="136">
        <f t="shared" si="397"/>
        <v>0</v>
      </c>
      <c r="X665" s="136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7">
        <v>39905</v>
      </c>
      <c r="E666" s="138" t="s">
        <v>329</v>
      </c>
      <c r="G666" s="43">
        <v>6.6</v>
      </c>
      <c r="H666" s="136" t="str">
        <f t="shared" si="383"/>
        <v>P, S, T &amp; D Plant - Commodity</v>
      </c>
      <c r="I666" s="42">
        <f>'Plt. Class.'!L$124</f>
        <v>0</v>
      </c>
      <c r="J666" s="136">
        <f t="shared" si="384"/>
        <v>0</v>
      </c>
      <c r="K666" s="136">
        <f t="shared" si="385"/>
        <v>0</v>
      </c>
      <c r="L666" s="136">
        <f t="shared" si="386"/>
        <v>0</v>
      </c>
      <c r="M666" s="136">
        <f t="shared" si="387"/>
        <v>0</v>
      </c>
      <c r="N666" s="136">
        <f t="shared" si="388"/>
        <v>0</v>
      </c>
      <c r="O666" s="136">
        <f t="shared" si="389"/>
        <v>0</v>
      </c>
      <c r="P666" s="136">
        <f t="shared" si="390"/>
        <v>0</v>
      </c>
      <c r="Q666" s="136">
        <f t="shared" si="391"/>
        <v>0</v>
      </c>
      <c r="R666" s="136">
        <f t="shared" si="392"/>
        <v>0</v>
      </c>
      <c r="S666" s="136">
        <f t="shared" si="393"/>
        <v>0</v>
      </c>
      <c r="T666" s="136">
        <f t="shared" si="394"/>
        <v>0</v>
      </c>
      <c r="U666" s="136">
        <f t="shared" si="395"/>
        <v>0</v>
      </c>
      <c r="V666" s="136">
        <f t="shared" si="396"/>
        <v>0</v>
      </c>
      <c r="W666" s="136">
        <f t="shared" si="397"/>
        <v>0</v>
      </c>
      <c r="X666" s="136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7">
        <v>39906</v>
      </c>
      <c r="E667" s="138" t="s">
        <v>330</v>
      </c>
      <c r="G667" s="43">
        <v>6.6</v>
      </c>
      <c r="H667" s="136" t="str">
        <f t="shared" si="383"/>
        <v>P, S, T &amp; D Plant - Commodity</v>
      </c>
      <c r="I667" s="42">
        <f>'Plt. Class.'!L$125</f>
        <v>25343.548465140717</v>
      </c>
      <c r="J667" s="136">
        <f t="shared" si="384"/>
        <v>9922.4716071930688</v>
      </c>
      <c r="K667" s="136">
        <f t="shared" si="385"/>
        <v>5982.1338997163421</v>
      </c>
      <c r="L667" s="136">
        <f t="shared" si="386"/>
        <v>188.31247488154557</v>
      </c>
      <c r="M667" s="136">
        <f t="shared" si="387"/>
        <v>4675.480054013904</v>
      </c>
      <c r="N667" s="136">
        <f t="shared" si="388"/>
        <v>4575.1504293358566</v>
      </c>
      <c r="O667" s="136">
        <f t="shared" si="389"/>
        <v>0</v>
      </c>
      <c r="P667" s="136">
        <f t="shared" si="390"/>
        <v>0</v>
      </c>
      <c r="Q667" s="136">
        <f t="shared" si="391"/>
        <v>0</v>
      </c>
      <c r="R667" s="136">
        <f t="shared" si="392"/>
        <v>0</v>
      </c>
      <c r="S667" s="136">
        <f t="shared" si="393"/>
        <v>0</v>
      </c>
      <c r="T667" s="136">
        <f t="shared" si="394"/>
        <v>0</v>
      </c>
      <c r="U667" s="136">
        <f t="shared" si="395"/>
        <v>0</v>
      </c>
      <c r="V667" s="136">
        <f t="shared" si="396"/>
        <v>0</v>
      </c>
      <c r="W667" s="136">
        <f t="shared" si="397"/>
        <v>0</v>
      </c>
      <c r="X667" s="136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7">
        <v>39907</v>
      </c>
      <c r="E668" s="138" t="s">
        <v>331</v>
      </c>
      <c r="G668" s="43">
        <v>6.6</v>
      </c>
      <c r="H668" s="136" t="str">
        <f t="shared" si="383"/>
        <v>P, S, T &amp; D Plant - Commodity</v>
      </c>
      <c r="I668" s="42">
        <f>'Plt. Class.'!L$126</f>
        <v>211.64504731033773</v>
      </c>
      <c r="J668" s="136">
        <f t="shared" si="384"/>
        <v>82.862980913205746</v>
      </c>
      <c r="K668" s="136">
        <f t="shared" si="385"/>
        <v>49.957053723700433</v>
      </c>
      <c r="L668" s="136">
        <f t="shared" si="386"/>
        <v>1.5726054585549216</v>
      </c>
      <c r="M668" s="136">
        <f t="shared" si="387"/>
        <v>39.045132081302597</v>
      </c>
      <c r="N668" s="136">
        <f t="shared" si="388"/>
        <v>38.207275133574036</v>
      </c>
      <c r="O668" s="136">
        <f t="shared" si="389"/>
        <v>0</v>
      </c>
      <c r="P668" s="136">
        <f t="shared" si="390"/>
        <v>0</v>
      </c>
      <c r="Q668" s="136">
        <f t="shared" si="391"/>
        <v>0</v>
      </c>
      <c r="R668" s="136">
        <f t="shared" si="392"/>
        <v>0</v>
      </c>
      <c r="S668" s="136">
        <f t="shared" si="393"/>
        <v>0</v>
      </c>
      <c r="T668" s="136">
        <f t="shared" si="394"/>
        <v>0</v>
      </c>
      <c r="U668" s="136">
        <f t="shared" si="395"/>
        <v>0</v>
      </c>
      <c r="V668" s="136">
        <f t="shared" si="396"/>
        <v>0</v>
      </c>
      <c r="W668" s="136">
        <f t="shared" si="397"/>
        <v>0</v>
      </c>
      <c r="X668" s="136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7">
        <v>39908</v>
      </c>
      <c r="E669" s="138" t="s">
        <v>332</v>
      </c>
      <c r="G669" s="43">
        <v>6.6</v>
      </c>
      <c r="H669" s="136" t="str">
        <f t="shared" si="383"/>
        <v>P, S, T &amp; D Plant - Commodity</v>
      </c>
      <c r="I669" s="42">
        <f>'Plt. Class.'!L$127</f>
        <v>1900.9408998898564</v>
      </c>
      <c r="J669" s="136">
        <f t="shared" si="384"/>
        <v>744.2537942961419</v>
      </c>
      <c r="K669" s="136">
        <f t="shared" si="385"/>
        <v>448.70129430493148</v>
      </c>
      <c r="L669" s="136">
        <f t="shared" si="386"/>
        <v>14.124734188434161</v>
      </c>
      <c r="M669" s="136">
        <f t="shared" si="387"/>
        <v>350.69324540401988</v>
      </c>
      <c r="N669" s="136">
        <f t="shared" si="388"/>
        <v>343.16783169632902</v>
      </c>
      <c r="O669" s="136">
        <f t="shared" si="389"/>
        <v>0</v>
      </c>
      <c r="P669" s="136">
        <f t="shared" si="390"/>
        <v>0</v>
      </c>
      <c r="Q669" s="136">
        <f t="shared" si="391"/>
        <v>0</v>
      </c>
      <c r="R669" s="136">
        <f t="shared" si="392"/>
        <v>0</v>
      </c>
      <c r="S669" s="136">
        <f t="shared" si="393"/>
        <v>0</v>
      </c>
      <c r="T669" s="136">
        <f t="shared" si="394"/>
        <v>0</v>
      </c>
      <c r="U669" s="136">
        <f t="shared" si="395"/>
        <v>0</v>
      </c>
      <c r="V669" s="136">
        <f t="shared" si="396"/>
        <v>0</v>
      </c>
      <c r="W669" s="136">
        <f t="shared" si="397"/>
        <v>0</v>
      </c>
      <c r="X669" s="136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7">
        <v>39909</v>
      </c>
      <c r="E670" s="138" t="s">
        <v>333</v>
      </c>
      <c r="G670" s="43">
        <v>6.6</v>
      </c>
      <c r="H670" s="136" t="str">
        <f t="shared" si="383"/>
        <v>P, S, T &amp; D Plant - Commodity</v>
      </c>
      <c r="I670" s="42">
        <f>'Plt. Class.'!L$128</f>
        <v>0</v>
      </c>
      <c r="J670" s="136">
        <f t="shared" si="384"/>
        <v>0</v>
      </c>
      <c r="K670" s="136">
        <f t="shared" si="385"/>
        <v>0</v>
      </c>
      <c r="L670" s="136">
        <f t="shared" si="386"/>
        <v>0</v>
      </c>
      <c r="M670" s="136">
        <f t="shared" si="387"/>
        <v>0</v>
      </c>
      <c r="N670" s="136">
        <f t="shared" si="388"/>
        <v>0</v>
      </c>
      <c r="O670" s="136">
        <f t="shared" si="389"/>
        <v>0</v>
      </c>
      <c r="P670" s="136">
        <f t="shared" si="390"/>
        <v>0</v>
      </c>
      <c r="Q670" s="136">
        <f t="shared" si="391"/>
        <v>0</v>
      </c>
      <c r="R670" s="136">
        <f t="shared" si="392"/>
        <v>0</v>
      </c>
      <c r="S670" s="136">
        <f t="shared" si="393"/>
        <v>0</v>
      </c>
      <c r="T670" s="136">
        <f t="shared" si="394"/>
        <v>0</v>
      </c>
      <c r="U670" s="136">
        <f t="shared" si="395"/>
        <v>0</v>
      </c>
      <c r="V670" s="136">
        <f t="shared" si="396"/>
        <v>0</v>
      </c>
      <c r="W670" s="136">
        <f t="shared" si="397"/>
        <v>0</v>
      </c>
      <c r="X670" s="136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7">
        <v>39924</v>
      </c>
      <c r="E671" s="138" t="s">
        <v>334</v>
      </c>
      <c r="G671" s="43">
        <v>6.6</v>
      </c>
      <c r="H671" s="136" t="str">
        <f t="shared" si="383"/>
        <v>P, S, T &amp; D Plant - Commodity</v>
      </c>
      <c r="I671" s="42">
        <f>'Plt. Class.'!L$129</f>
        <v>0</v>
      </c>
      <c r="J671" s="136">
        <f t="shared" si="384"/>
        <v>0</v>
      </c>
      <c r="K671" s="136">
        <f t="shared" si="385"/>
        <v>0</v>
      </c>
      <c r="L671" s="136">
        <f t="shared" si="386"/>
        <v>0</v>
      </c>
      <c r="M671" s="136">
        <f t="shared" si="387"/>
        <v>0</v>
      </c>
      <c r="N671" s="136">
        <f t="shared" si="388"/>
        <v>0</v>
      </c>
      <c r="O671" s="136">
        <f t="shared" si="389"/>
        <v>0</v>
      </c>
      <c r="P671" s="136">
        <f t="shared" si="390"/>
        <v>0</v>
      </c>
      <c r="Q671" s="136">
        <f t="shared" si="391"/>
        <v>0</v>
      </c>
      <c r="R671" s="136">
        <f t="shared" si="392"/>
        <v>0</v>
      </c>
      <c r="S671" s="136">
        <f t="shared" si="393"/>
        <v>0</v>
      </c>
      <c r="T671" s="136">
        <f t="shared" si="394"/>
        <v>0</v>
      </c>
      <c r="U671" s="136">
        <f t="shared" si="395"/>
        <v>0</v>
      </c>
      <c r="V671" s="136">
        <f t="shared" si="396"/>
        <v>0</v>
      </c>
      <c r="W671" s="136">
        <f t="shared" si="397"/>
        <v>0</v>
      </c>
      <c r="X671" s="136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6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6"/>
      <c r="I673" s="42">
        <f>'Plt. Class.'!L$131</f>
        <v>309442.69437542779</v>
      </c>
      <c r="J673" s="42">
        <f>SUM(J637:J671)</f>
        <v>121152.58260763275</v>
      </c>
      <c r="K673" s="42">
        <f t="shared" ref="K673:X673" si="400">SUM(K637:K671)</f>
        <v>73041.375188205406</v>
      </c>
      <c r="L673" s="42">
        <f t="shared" si="400"/>
        <v>2299.2802168962953</v>
      </c>
      <c r="M673" s="42">
        <f t="shared" si="400"/>
        <v>57087.23651712203</v>
      </c>
      <c r="N673" s="42">
        <f t="shared" si="400"/>
        <v>55862.219845571344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6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362</v>
      </c>
      <c r="E675" s="44"/>
      <c r="G675" s="43"/>
      <c r="H675" s="136"/>
      <c r="I675" s="42">
        <f>'Plt. Class.'!L$133</f>
        <v>8163331.1261373702</v>
      </c>
      <c r="J675" s="42">
        <f t="shared" ref="J675:X675" si="401">J673+J633+J607+J594+J572+J560</f>
        <v>3196096.2937225276</v>
      </c>
      <c r="K675" s="42">
        <f t="shared" si="401"/>
        <v>1926886.4394205031</v>
      </c>
      <c r="L675" s="42">
        <f t="shared" si="401"/>
        <v>60656.742277228201</v>
      </c>
      <c r="M675" s="42">
        <f t="shared" si="401"/>
        <v>1506004.2561547514</v>
      </c>
      <c r="N675" s="42">
        <f t="shared" si="401"/>
        <v>1473687.3945623615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6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361</v>
      </c>
      <c r="E677" s="44"/>
      <c r="G677" s="43">
        <v>6.6</v>
      </c>
      <c r="H677" s="136" t="str">
        <f>VLOOKUP($G677,alloc,3)</f>
        <v>P, S, T &amp; D Plant - Commodity</v>
      </c>
      <c r="I677" s="42">
        <f>'Plt. Class.'!L$135</f>
        <v>217358.73069753972</v>
      </c>
      <c r="J677" s="136">
        <f>$I677*VLOOKUP($G677,alloc,6)</f>
        <v>85099.994457697481</v>
      </c>
      <c r="K677" s="136">
        <f>$I677*VLOOKUP($G677,alloc,7)</f>
        <v>51305.721181607551</v>
      </c>
      <c r="L677" s="136">
        <f>$I677*VLOOKUP($G677,alloc,8)</f>
        <v>1615.0603602753151</v>
      </c>
      <c r="M677" s="136">
        <f>$I677*VLOOKUP($G677,alloc,9)</f>
        <v>40099.215440961496</v>
      </c>
      <c r="N677" s="136">
        <f>$I677*VLOOKUP($G677,alloc,10)</f>
        <v>39238.739256997891</v>
      </c>
      <c r="O677" s="136">
        <f>$I677*VLOOKUP($G677,alloc,11)</f>
        <v>0</v>
      </c>
      <c r="P677" s="136">
        <f>$I677*VLOOKUP($G677,alloc,12)</f>
        <v>0</v>
      </c>
      <c r="Q677" s="136">
        <f>$I677*VLOOKUP($G677,alloc,13)</f>
        <v>0</v>
      </c>
      <c r="R677" s="136">
        <f>$I677*VLOOKUP($G677,alloc,14)</f>
        <v>0</v>
      </c>
      <c r="S677" s="136">
        <f>$I677*VLOOKUP($G677,alloc,15)</f>
        <v>0</v>
      </c>
      <c r="T677" s="136">
        <f>$I677*VLOOKUP($G677,alloc,16)</f>
        <v>0</v>
      </c>
      <c r="U677" s="136">
        <f>$I677*VLOOKUP($G677,alloc,17)</f>
        <v>0</v>
      </c>
      <c r="V677" s="136">
        <f>$I677*VLOOKUP($G677,alloc,18)</f>
        <v>0</v>
      </c>
      <c r="W677" s="136">
        <f>$I677*VLOOKUP($G677,alloc,19)</f>
        <v>0</v>
      </c>
      <c r="X677" s="136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6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360</v>
      </c>
      <c r="E679" s="44"/>
      <c r="G679" s="43"/>
      <c r="H679" s="136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6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335</v>
      </c>
      <c r="E681" s="44"/>
      <c r="G681" s="43"/>
      <c r="H681" s="136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6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7">
        <v>30100</v>
      </c>
      <c r="D683" s="44"/>
      <c r="E683" s="138" t="s">
        <v>336</v>
      </c>
      <c r="G683" s="43">
        <v>6.6</v>
      </c>
      <c r="H683" s="136" t="str">
        <f>VLOOKUP($G683,alloc,3)</f>
        <v>P, S, T &amp; D Plant - Commodity</v>
      </c>
      <c r="I683" s="42">
        <f>'Plt. Class.'!L$141</f>
        <v>1400.0506014356206</v>
      </c>
      <c r="J683" s="136">
        <f>$I683*VLOOKUP($G683,alloc,6)</f>
        <v>548.14590626432982</v>
      </c>
      <c r="K683" s="136">
        <f>$I683*VLOOKUP($G683,alloc,7)</f>
        <v>330.47030393893886</v>
      </c>
      <c r="L683" s="136">
        <f>$I683*VLOOKUP($G683,alloc,8)</f>
        <v>10.402923413758595</v>
      </c>
      <c r="M683" s="136">
        <f>$I683*VLOOKUP($G683,alloc,9)</f>
        <v>258.2869826072743</v>
      </c>
      <c r="N683" s="136">
        <f>$I683*VLOOKUP($G683,alloc,10)</f>
        <v>252.74448521131899</v>
      </c>
      <c r="O683" s="136">
        <f>$I683*VLOOKUP($G683,alloc,11)</f>
        <v>0</v>
      </c>
      <c r="P683" s="136">
        <f>$I683*VLOOKUP($G683,alloc,12)</f>
        <v>0</v>
      </c>
      <c r="Q683" s="136">
        <f>$I683*VLOOKUP($G683,alloc,13)</f>
        <v>0</v>
      </c>
      <c r="R683" s="136">
        <f>$I683*VLOOKUP($G683,alloc,14)</f>
        <v>0</v>
      </c>
      <c r="S683" s="136">
        <f>$I683*VLOOKUP($G683,alloc,15)</f>
        <v>0</v>
      </c>
      <c r="T683" s="136">
        <f>$I683*VLOOKUP($G683,alloc,16)</f>
        <v>0</v>
      </c>
      <c r="U683" s="136">
        <f>$I683*VLOOKUP($G683,alloc,17)</f>
        <v>0</v>
      </c>
      <c r="V683" s="136">
        <f>$I683*VLOOKUP($G683,alloc,18)</f>
        <v>0</v>
      </c>
      <c r="W683" s="136">
        <f>$I683*VLOOKUP($G683,alloc,19)</f>
        <v>0</v>
      </c>
      <c r="X683" s="136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7">
        <v>30200</v>
      </c>
      <c r="D684" s="44"/>
      <c r="E684" s="138" t="s">
        <v>197</v>
      </c>
      <c r="G684" s="43">
        <v>6.6</v>
      </c>
      <c r="H684" s="136" t="str">
        <f>VLOOKUP($G684,alloc,3)</f>
        <v>P, S, T &amp; D Plant - Commodity</v>
      </c>
      <c r="I684" s="42">
        <f>'Plt. Class.'!L$142</f>
        <v>0</v>
      </c>
      <c r="J684" s="136">
        <f>$I684*VLOOKUP($G684,alloc,6)</f>
        <v>0</v>
      </c>
      <c r="K684" s="136">
        <f>$I684*VLOOKUP($G684,alloc,7)</f>
        <v>0</v>
      </c>
      <c r="L684" s="136">
        <f>$I684*VLOOKUP($G684,alloc,8)</f>
        <v>0</v>
      </c>
      <c r="M684" s="136">
        <f>$I684*VLOOKUP($G684,alloc,9)</f>
        <v>0</v>
      </c>
      <c r="N684" s="136">
        <f>$I684*VLOOKUP($G684,alloc,10)</f>
        <v>0</v>
      </c>
      <c r="O684" s="136">
        <f>$I684*VLOOKUP($G684,alloc,11)</f>
        <v>0</v>
      </c>
      <c r="P684" s="136">
        <f>$I684*VLOOKUP($G684,alloc,12)</f>
        <v>0</v>
      </c>
      <c r="Q684" s="136">
        <f>$I684*VLOOKUP($G684,alloc,13)</f>
        <v>0</v>
      </c>
      <c r="R684" s="136">
        <f>$I684*VLOOKUP($G684,alloc,14)</f>
        <v>0</v>
      </c>
      <c r="S684" s="136">
        <f>$I684*VLOOKUP($G684,alloc,15)</f>
        <v>0</v>
      </c>
      <c r="T684" s="136">
        <f>$I684*VLOOKUP($G684,alloc,16)</f>
        <v>0</v>
      </c>
      <c r="U684" s="136">
        <f>$I684*VLOOKUP($G684,alloc,17)</f>
        <v>0</v>
      </c>
      <c r="V684" s="136">
        <f>$I684*VLOOKUP($G684,alloc,18)</f>
        <v>0</v>
      </c>
      <c r="W684" s="136">
        <f>$I684*VLOOKUP($G684,alloc,19)</f>
        <v>0</v>
      </c>
      <c r="X684" s="136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9">
        <v>30300</v>
      </c>
      <c r="D685" s="44"/>
      <c r="E685" s="138" t="s">
        <v>337</v>
      </c>
      <c r="G685" s="43">
        <v>6.6</v>
      </c>
      <c r="H685" s="136" t="str">
        <f>VLOOKUP($G685,alloc,3)</f>
        <v>P, S, T &amp; D Plant - Commodity</v>
      </c>
      <c r="I685" s="42">
        <f>'Plt. Class.'!L$143</f>
        <v>8382.896856201005</v>
      </c>
      <c r="J685" s="136">
        <f>$I685*VLOOKUP($G685,alloc,6)</f>
        <v>3282.06036956872</v>
      </c>
      <c r="K685" s="136">
        <f>$I685*VLOOKUP($G685,alloc,7)</f>
        <v>1978.7131044526816</v>
      </c>
      <c r="L685" s="136">
        <f>$I685*VLOOKUP($G685,alloc,8)</f>
        <v>62.288201505770239</v>
      </c>
      <c r="M685" s="136">
        <f>$I685*VLOOKUP($G685,alloc,9)</f>
        <v>1546.5106277415694</v>
      </c>
      <c r="N685" s="136">
        <f>$I685*VLOOKUP($G685,alloc,10)</f>
        <v>1513.3245529322637</v>
      </c>
      <c r="O685" s="136">
        <f>$I685*VLOOKUP($G685,alloc,11)</f>
        <v>0</v>
      </c>
      <c r="P685" s="136">
        <f>$I685*VLOOKUP($G685,alloc,12)</f>
        <v>0</v>
      </c>
      <c r="Q685" s="136">
        <f>$I685*VLOOKUP($G685,alloc,13)</f>
        <v>0</v>
      </c>
      <c r="R685" s="136">
        <f>$I685*VLOOKUP($G685,alloc,14)</f>
        <v>0</v>
      </c>
      <c r="S685" s="136">
        <f>$I685*VLOOKUP($G685,alloc,15)</f>
        <v>0</v>
      </c>
      <c r="T685" s="136">
        <f>$I685*VLOOKUP($G685,alloc,16)</f>
        <v>0</v>
      </c>
      <c r="U685" s="136">
        <f>$I685*VLOOKUP($G685,alloc,17)</f>
        <v>0</v>
      </c>
      <c r="V685" s="136">
        <f>$I685*VLOOKUP($G685,alloc,18)</f>
        <v>0</v>
      </c>
      <c r="W685" s="136">
        <f>$I685*VLOOKUP($G685,alloc,19)</f>
        <v>0</v>
      </c>
      <c r="X685" s="136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6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338</v>
      </c>
      <c r="E687" s="44"/>
      <c r="G687" s="43"/>
      <c r="H687" s="136"/>
      <c r="I687" s="42">
        <f>'Plt. Class.'!L$145</f>
        <v>9782.9474576366265</v>
      </c>
      <c r="J687" s="42">
        <f>SUM(J683:J685)</f>
        <v>3830.2062758330499</v>
      </c>
      <c r="K687" s="42">
        <f t="shared" ref="K687:X687" si="403">SUM(K683:K685)</f>
        <v>2309.1834083916206</v>
      </c>
      <c r="L687" s="42">
        <f t="shared" si="403"/>
        <v>72.691124919528832</v>
      </c>
      <c r="M687" s="42">
        <f t="shared" si="403"/>
        <v>1804.7976103488436</v>
      </c>
      <c r="N687" s="42">
        <f t="shared" si="403"/>
        <v>1766.0690381435827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6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6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6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2">
        <v>37400</v>
      </c>
      <c r="E691" s="138" t="s">
        <v>125</v>
      </c>
      <c r="G691" s="43">
        <v>6.6</v>
      </c>
      <c r="H691" s="136" t="str">
        <f t="shared" ref="H691:H724" si="404">VLOOKUP($G691,alloc,3)</f>
        <v>P, S, T &amp; D Plant - Commodity</v>
      </c>
      <c r="I691" s="42">
        <f>'Plt. Class.'!L$149</f>
        <v>0</v>
      </c>
      <c r="J691" s="136">
        <f t="shared" ref="J691:J724" si="405">$I691*VLOOKUP($G691,alloc,6)</f>
        <v>0</v>
      </c>
      <c r="K691" s="136">
        <f t="shared" ref="K691:K724" si="406">$I691*VLOOKUP($G691,alloc,7)</f>
        <v>0</v>
      </c>
      <c r="L691" s="136">
        <f t="shared" ref="L691:L724" si="407">$I691*VLOOKUP($G691,alloc,8)</f>
        <v>0</v>
      </c>
      <c r="M691" s="136">
        <f t="shared" ref="M691:M724" si="408">$I691*VLOOKUP($G691,alloc,9)</f>
        <v>0</v>
      </c>
      <c r="N691" s="136">
        <f t="shared" ref="N691:N724" si="409">$I691*VLOOKUP($G691,alloc,10)</f>
        <v>0</v>
      </c>
      <c r="O691" s="136">
        <f t="shared" ref="O691:O724" si="410">$I691*VLOOKUP($G691,alloc,11)</f>
        <v>0</v>
      </c>
      <c r="P691" s="136">
        <f t="shared" ref="P691:P724" si="411">$I691*VLOOKUP($G691,alloc,12)</f>
        <v>0</v>
      </c>
      <c r="Q691" s="136">
        <f t="shared" ref="Q691:Q724" si="412">$I691*VLOOKUP($G691,alloc,13)</f>
        <v>0</v>
      </c>
      <c r="R691" s="136">
        <f t="shared" ref="R691:R724" si="413">$I691*VLOOKUP($G691,alloc,14)</f>
        <v>0</v>
      </c>
      <c r="S691" s="136">
        <f t="shared" ref="S691:S724" si="414">$I691*VLOOKUP($G691,alloc,15)</f>
        <v>0</v>
      </c>
      <c r="T691" s="136">
        <f t="shared" ref="T691:T724" si="415">$I691*VLOOKUP($G691,alloc,16)</f>
        <v>0</v>
      </c>
      <c r="U691" s="136">
        <f t="shared" ref="U691:U724" si="416">$I691*VLOOKUP($G691,alloc,17)</f>
        <v>0</v>
      </c>
      <c r="V691" s="136">
        <f t="shared" ref="V691:V724" si="417">$I691*VLOOKUP($G691,alloc,18)</f>
        <v>0</v>
      </c>
      <c r="W691" s="136">
        <f t="shared" ref="W691:W724" si="418">$I691*VLOOKUP($G691,alloc,19)</f>
        <v>0</v>
      </c>
      <c r="X691" s="136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2">
        <v>39001</v>
      </c>
      <c r="E692" s="138" t="s">
        <v>304</v>
      </c>
      <c r="G692" s="43">
        <v>6.6</v>
      </c>
      <c r="H692" s="136" t="str">
        <f t="shared" si="404"/>
        <v>P, S, T &amp; D Plant - Commodity</v>
      </c>
      <c r="I692" s="42">
        <f>'Plt. Class.'!L$150</f>
        <v>1354.9403264422447</v>
      </c>
      <c r="J692" s="136">
        <f t="shared" si="405"/>
        <v>530.48439278565854</v>
      </c>
      <c r="K692" s="136">
        <f t="shared" si="406"/>
        <v>319.82239858998668</v>
      </c>
      <c r="L692" s="136">
        <f t="shared" si="407"/>
        <v>10.067736431624894</v>
      </c>
      <c r="M692" s="136">
        <f t="shared" si="408"/>
        <v>249.96485710647025</v>
      </c>
      <c r="N692" s="136">
        <f t="shared" si="409"/>
        <v>244.60094152850439</v>
      </c>
      <c r="O692" s="136">
        <f t="shared" si="410"/>
        <v>0</v>
      </c>
      <c r="P692" s="136">
        <f t="shared" si="411"/>
        <v>0</v>
      </c>
      <c r="Q692" s="136">
        <f t="shared" si="412"/>
        <v>0</v>
      </c>
      <c r="R692" s="136">
        <f t="shared" si="413"/>
        <v>0</v>
      </c>
      <c r="S692" s="136">
        <f t="shared" si="414"/>
        <v>0</v>
      </c>
      <c r="T692" s="136">
        <f t="shared" si="415"/>
        <v>0</v>
      </c>
      <c r="U692" s="136">
        <f t="shared" si="416"/>
        <v>0</v>
      </c>
      <c r="V692" s="136">
        <f t="shared" si="417"/>
        <v>0</v>
      </c>
      <c r="W692" s="136">
        <f t="shared" si="418"/>
        <v>0</v>
      </c>
      <c r="X692" s="136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2">
        <v>36602</v>
      </c>
      <c r="E693" s="138" t="s">
        <v>149</v>
      </c>
      <c r="G693" s="43">
        <v>6.6</v>
      </c>
      <c r="H693" s="136" t="str">
        <f t="shared" si="404"/>
        <v>P, S, T &amp; D Plant - Commodity</v>
      </c>
      <c r="I693" s="42">
        <f>'Plt. Class.'!L$151</f>
        <v>0</v>
      </c>
      <c r="J693" s="136">
        <f t="shared" si="405"/>
        <v>0</v>
      </c>
      <c r="K693" s="136">
        <f t="shared" si="406"/>
        <v>0</v>
      </c>
      <c r="L693" s="136">
        <f t="shared" si="407"/>
        <v>0</v>
      </c>
      <c r="M693" s="136">
        <f t="shared" si="408"/>
        <v>0</v>
      </c>
      <c r="N693" s="136">
        <f t="shared" si="409"/>
        <v>0</v>
      </c>
      <c r="O693" s="136">
        <f t="shared" si="410"/>
        <v>0</v>
      </c>
      <c r="P693" s="136">
        <f t="shared" si="411"/>
        <v>0</v>
      </c>
      <c r="Q693" s="136">
        <f t="shared" si="412"/>
        <v>0</v>
      </c>
      <c r="R693" s="136">
        <f t="shared" si="413"/>
        <v>0</v>
      </c>
      <c r="S693" s="136">
        <f t="shared" si="414"/>
        <v>0</v>
      </c>
      <c r="T693" s="136">
        <f t="shared" si="415"/>
        <v>0</v>
      </c>
      <c r="U693" s="136">
        <f t="shared" si="416"/>
        <v>0</v>
      </c>
      <c r="V693" s="136">
        <f t="shared" si="417"/>
        <v>0</v>
      </c>
      <c r="W693" s="136">
        <f t="shared" si="418"/>
        <v>0</v>
      </c>
      <c r="X693" s="136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2">
        <v>38900</v>
      </c>
      <c r="E694" s="138" t="s">
        <v>125</v>
      </c>
      <c r="G694" s="43">
        <v>6.6</v>
      </c>
      <c r="H694" s="136" t="str">
        <f t="shared" si="404"/>
        <v>P, S, T &amp; D Plant - Commodity</v>
      </c>
      <c r="I694" s="42">
        <f>'Plt. Class.'!L$152</f>
        <v>0</v>
      </c>
      <c r="J694" s="136">
        <f t="shared" si="405"/>
        <v>0</v>
      </c>
      <c r="K694" s="136">
        <f t="shared" si="406"/>
        <v>0</v>
      </c>
      <c r="L694" s="136">
        <f t="shared" si="407"/>
        <v>0</v>
      </c>
      <c r="M694" s="136">
        <f t="shared" si="408"/>
        <v>0</v>
      </c>
      <c r="N694" s="136">
        <f t="shared" si="409"/>
        <v>0</v>
      </c>
      <c r="O694" s="136">
        <f t="shared" si="410"/>
        <v>0</v>
      </c>
      <c r="P694" s="136">
        <f t="shared" si="411"/>
        <v>0</v>
      </c>
      <c r="Q694" s="136">
        <f t="shared" si="412"/>
        <v>0</v>
      </c>
      <c r="R694" s="136">
        <f t="shared" si="413"/>
        <v>0</v>
      </c>
      <c r="S694" s="136">
        <f t="shared" si="414"/>
        <v>0</v>
      </c>
      <c r="T694" s="136">
        <f t="shared" si="415"/>
        <v>0</v>
      </c>
      <c r="U694" s="136">
        <f t="shared" si="416"/>
        <v>0</v>
      </c>
      <c r="V694" s="136">
        <f t="shared" si="417"/>
        <v>0</v>
      </c>
      <c r="W694" s="136">
        <f t="shared" si="418"/>
        <v>0</v>
      </c>
      <c r="X694" s="136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2">
        <v>39004</v>
      </c>
      <c r="E695" s="138" t="s">
        <v>306</v>
      </c>
      <c r="G695" s="43">
        <v>6.6</v>
      </c>
      <c r="H695" s="136" t="str">
        <f t="shared" si="404"/>
        <v>P, S, T &amp; D Plant - Commodity</v>
      </c>
      <c r="I695" s="42">
        <f>'Plt. Class.'!L$153</f>
        <v>43.601121632420046</v>
      </c>
      <c r="J695" s="136">
        <f t="shared" si="405"/>
        <v>17.070651808468341</v>
      </c>
      <c r="K695" s="136">
        <f t="shared" si="406"/>
        <v>10.291682245748506</v>
      </c>
      <c r="L695" s="136">
        <f t="shared" si="407"/>
        <v>0.32397338255555619</v>
      </c>
      <c r="M695" s="136">
        <f t="shared" si="408"/>
        <v>8.0437108010116276</v>
      </c>
      <c r="N695" s="136">
        <f t="shared" si="409"/>
        <v>7.871103394636016</v>
      </c>
      <c r="O695" s="136">
        <f t="shared" si="410"/>
        <v>0</v>
      </c>
      <c r="P695" s="136">
        <f t="shared" si="411"/>
        <v>0</v>
      </c>
      <c r="Q695" s="136">
        <f t="shared" si="412"/>
        <v>0</v>
      </c>
      <c r="R695" s="136">
        <f t="shared" si="413"/>
        <v>0</v>
      </c>
      <c r="S695" s="136">
        <f t="shared" si="414"/>
        <v>0</v>
      </c>
      <c r="T695" s="136">
        <f t="shared" si="415"/>
        <v>0</v>
      </c>
      <c r="U695" s="136">
        <f t="shared" si="416"/>
        <v>0</v>
      </c>
      <c r="V695" s="136">
        <f t="shared" si="417"/>
        <v>0</v>
      </c>
      <c r="W695" s="136">
        <f t="shared" si="418"/>
        <v>0</v>
      </c>
      <c r="X695" s="136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2">
        <v>39009</v>
      </c>
      <c r="E696" s="138" t="s">
        <v>307</v>
      </c>
      <c r="G696" s="43">
        <v>6.6</v>
      </c>
      <c r="H696" s="136" t="str">
        <f t="shared" si="404"/>
        <v>P, S, T &amp; D Plant - Commodity</v>
      </c>
      <c r="I696" s="42">
        <f>'Plt. Class.'!L$154</f>
        <v>1165.1541513373802</v>
      </c>
      <c r="J696" s="136">
        <f t="shared" si="405"/>
        <v>456.17956777246025</v>
      </c>
      <c r="K696" s="136">
        <f t="shared" si="406"/>
        <v>275.02494990777399</v>
      </c>
      <c r="L696" s="136">
        <f t="shared" si="407"/>
        <v>8.6575509407707827</v>
      </c>
      <c r="M696" s="136">
        <f t="shared" si="408"/>
        <v>214.95233794598664</v>
      </c>
      <c r="N696" s="136">
        <f t="shared" si="409"/>
        <v>210.33974477038856</v>
      </c>
      <c r="O696" s="136">
        <f t="shared" si="410"/>
        <v>0</v>
      </c>
      <c r="P696" s="136">
        <f t="shared" si="411"/>
        <v>0</v>
      </c>
      <c r="Q696" s="136">
        <f t="shared" si="412"/>
        <v>0</v>
      </c>
      <c r="R696" s="136">
        <f t="shared" si="413"/>
        <v>0</v>
      </c>
      <c r="S696" s="136">
        <f t="shared" si="414"/>
        <v>0</v>
      </c>
      <c r="T696" s="136">
        <f t="shared" si="415"/>
        <v>0</v>
      </c>
      <c r="U696" s="136">
        <f t="shared" si="416"/>
        <v>0</v>
      </c>
      <c r="V696" s="136">
        <f t="shared" si="417"/>
        <v>0</v>
      </c>
      <c r="W696" s="136">
        <f t="shared" si="418"/>
        <v>0</v>
      </c>
      <c r="X696" s="136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2">
        <v>39100</v>
      </c>
      <c r="E697" s="138" t="s">
        <v>308</v>
      </c>
      <c r="G697" s="43">
        <v>6.6</v>
      </c>
      <c r="H697" s="136" t="str">
        <f t="shared" si="404"/>
        <v>P, S, T &amp; D Plant - Commodity</v>
      </c>
      <c r="I697" s="42">
        <f>'Plt. Class.'!L$155</f>
        <v>322.25104709508213</v>
      </c>
      <c r="J697" s="136">
        <f t="shared" si="405"/>
        <v>126.16729143463435</v>
      </c>
      <c r="K697" s="136">
        <f t="shared" si="406"/>
        <v>76.06468035437652</v>
      </c>
      <c r="L697" s="136">
        <f t="shared" si="407"/>
        <v>2.3944512859007596</v>
      </c>
      <c r="M697" s="136">
        <f t="shared" si="408"/>
        <v>59.450173094369248</v>
      </c>
      <c r="N697" s="136">
        <f t="shared" si="409"/>
        <v>58.17445092580126</v>
      </c>
      <c r="O697" s="136">
        <f t="shared" si="410"/>
        <v>0</v>
      </c>
      <c r="P697" s="136">
        <f t="shared" si="411"/>
        <v>0</v>
      </c>
      <c r="Q697" s="136">
        <f t="shared" si="412"/>
        <v>0</v>
      </c>
      <c r="R697" s="136">
        <f t="shared" si="413"/>
        <v>0</v>
      </c>
      <c r="S697" s="136">
        <f t="shared" si="414"/>
        <v>0</v>
      </c>
      <c r="T697" s="136">
        <f t="shared" si="415"/>
        <v>0</v>
      </c>
      <c r="U697" s="136">
        <f t="shared" si="416"/>
        <v>0</v>
      </c>
      <c r="V697" s="136">
        <f t="shared" si="417"/>
        <v>0</v>
      </c>
      <c r="W697" s="136">
        <f t="shared" si="418"/>
        <v>0</v>
      </c>
      <c r="X697" s="136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2">
        <v>39102</v>
      </c>
      <c r="E698" s="138" t="s">
        <v>309</v>
      </c>
      <c r="G698" s="43">
        <v>6.6</v>
      </c>
      <c r="H698" s="136" t="str">
        <f t="shared" si="404"/>
        <v>P, S, T &amp; D Plant - Commodity</v>
      </c>
      <c r="I698" s="42">
        <f>'Plt. Class.'!L$156</f>
        <v>0</v>
      </c>
      <c r="J698" s="136">
        <f t="shared" si="405"/>
        <v>0</v>
      </c>
      <c r="K698" s="136">
        <f t="shared" si="406"/>
        <v>0</v>
      </c>
      <c r="L698" s="136">
        <f t="shared" si="407"/>
        <v>0</v>
      </c>
      <c r="M698" s="136">
        <f t="shared" si="408"/>
        <v>0</v>
      </c>
      <c r="N698" s="136">
        <f t="shared" si="409"/>
        <v>0</v>
      </c>
      <c r="O698" s="136">
        <f t="shared" si="410"/>
        <v>0</v>
      </c>
      <c r="P698" s="136">
        <f t="shared" si="411"/>
        <v>0</v>
      </c>
      <c r="Q698" s="136">
        <f t="shared" si="412"/>
        <v>0</v>
      </c>
      <c r="R698" s="136">
        <f t="shared" si="413"/>
        <v>0</v>
      </c>
      <c r="S698" s="136">
        <f t="shared" si="414"/>
        <v>0</v>
      </c>
      <c r="T698" s="136">
        <f t="shared" si="415"/>
        <v>0</v>
      </c>
      <c r="U698" s="136">
        <f t="shared" si="416"/>
        <v>0</v>
      </c>
      <c r="V698" s="136">
        <f t="shared" si="417"/>
        <v>0</v>
      </c>
      <c r="W698" s="136">
        <f t="shared" si="418"/>
        <v>0</v>
      </c>
      <c r="X698" s="136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2">
        <v>39103</v>
      </c>
      <c r="E699" s="138" t="s">
        <v>310</v>
      </c>
      <c r="G699" s="43">
        <v>6.6</v>
      </c>
      <c r="H699" s="136" t="str">
        <f t="shared" si="404"/>
        <v>P, S, T &amp; D Plant - Commodity</v>
      </c>
      <c r="I699" s="42">
        <f>'Plt. Class.'!L$157</f>
        <v>0</v>
      </c>
      <c r="J699" s="136">
        <f t="shared" si="405"/>
        <v>0</v>
      </c>
      <c r="K699" s="136">
        <f t="shared" si="406"/>
        <v>0</v>
      </c>
      <c r="L699" s="136">
        <f t="shared" si="407"/>
        <v>0</v>
      </c>
      <c r="M699" s="136">
        <f t="shared" si="408"/>
        <v>0</v>
      </c>
      <c r="N699" s="136">
        <f t="shared" si="409"/>
        <v>0</v>
      </c>
      <c r="O699" s="136">
        <f t="shared" si="410"/>
        <v>0</v>
      </c>
      <c r="P699" s="136">
        <f t="shared" si="411"/>
        <v>0</v>
      </c>
      <c r="Q699" s="136">
        <f t="shared" si="412"/>
        <v>0</v>
      </c>
      <c r="R699" s="136">
        <f t="shared" si="413"/>
        <v>0</v>
      </c>
      <c r="S699" s="136">
        <f t="shared" si="414"/>
        <v>0</v>
      </c>
      <c r="T699" s="136">
        <f t="shared" si="415"/>
        <v>0</v>
      </c>
      <c r="U699" s="136">
        <f t="shared" si="416"/>
        <v>0</v>
      </c>
      <c r="V699" s="136">
        <f t="shared" si="417"/>
        <v>0</v>
      </c>
      <c r="W699" s="136">
        <f t="shared" si="418"/>
        <v>0</v>
      </c>
      <c r="X699" s="136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2">
        <v>39200</v>
      </c>
      <c r="E700" s="138" t="s">
        <v>311</v>
      </c>
      <c r="G700" s="43">
        <v>6.6</v>
      </c>
      <c r="H700" s="136" t="str">
        <f t="shared" si="404"/>
        <v>P, S, T &amp; D Plant - Commodity</v>
      </c>
      <c r="I700" s="42">
        <f>'Plt. Class.'!L$158</f>
        <v>31.049574347866983</v>
      </c>
      <c r="J700" s="136">
        <f t="shared" si="405"/>
        <v>12.156487095952913</v>
      </c>
      <c r="K700" s="136">
        <f t="shared" si="406"/>
        <v>7.328993867359241</v>
      </c>
      <c r="L700" s="136">
        <f t="shared" si="407"/>
        <v>0.23071047834946179</v>
      </c>
      <c r="M700" s="136">
        <f t="shared" si="408"/>
        <v>5.7281507263575611</v>
      </c>
      <c r="N700" s="136">
        <f t="shared" si="409"/>
        <v>5.6052321798478069</v>
      </c>
      <c r="O700" s="136">
        <f t="shared" si="410"/>
        <v>0</v>
      </c>
      <c r="P700" s="136">
        <f t="shared" si="411"/>
        <v>0</v>
      </c>
      <c r="Q700" s="136">
        <f t="shared" si="412"/>
        <v>0</v>
      </c>
      <c r="R700" s="136">
        <f t="shared" si="413"/>
        <v>0</v>
      </c>
      <c r="S700" s="136">
        <f t="shared" si="414"/>
        <v>0</v>
      </c>
      <c r="T700" s="136">
        <f t="shared" si="415"/>
        <v>0</v>
      </c>
      <c r="U700" s="136">
        <f t="shared" si="416"/>
        <v>0</v>
      </c>
      <c r="V700" s="136">
        <f t="shared" si="417"/>
        <v>0</v>
      </c>
      <c r="W700" s="136">
        <f t="shared" si="418"/>
        <v>0</v>
      </c>
      <c r="X700" s="136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2">
        <v>39201</v>
      </c>
      <c r="E701" s="138" t="s">
        <v>312</v>
      </c>
      <c r="G701" s="43">
        <v>6.6</v>
      </c>
      <c r="H701" s="136" t="str">
        <f t="shared" si="404"/>
        <v>P, S, T &amp; D Plant - Commodity</v>
      </c>
      <c r="I701" s="42">
        <f>'Plt. Class.'!L$159</f>
        <v>0</v>
      </c>
      <c r="J701" s="136">
        <f t="shared" si="405"/>
        <v>0</v>
      </c>
      <c r="K701" s="136">
        <f t="shared" si="406"/>
        <v>0</v>
      </c>
      <c r="L701" s="136">
        <f t="shared" si="407"/>
        <v>0</v>
      </c>
      <c r="M701" s="136">
        <f t="shared" si="408"/>
        <v>0</v>
      </c>
      <c r="N701" s="136">
        <f t="shared" si="409"/>
        <v>0</v>
      </c>
      <c r="O701" s="136">
        <f t="shared" si="410"/>
        <v>0</v>
      </c>
      <c r="P701" s="136">
        <f t="shared" si="411"/>
        <v>0</v>
      </c>
      <c r="Q701" s="136">
        <f t="shared" si="412"/>
        <v>0</v>
      </c>
      <c r="R701" s="136">
        <f t="shared" si="413"/>
        <v>0</v>
      </c>
      <c r="S701" s="136">
        <f t="shared" si="414"/>
        <v>0</v>
      </c>
      <c r="T701" s="136">
        <f t="shared" si="415"/>
        <v>0</v>
      </c>
      <c r="U701" s="136">
        <f t="shared" si="416"/>
        <v>0</v>
      </c>
      <c r="V701" s="136">
        <f t="shared" si="417"/>
        <v>0</v>
      </c>
      <c r="W701" s="136">
        <f t="shared" si="418"/>
        <v>0</v>
      </c>
      <c r="X701" s="136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2">
        <v>39202</v>
      </c>
      <c r="E702" s="138" t="s">
        <v>313</v>
      </c>
      <c r="G702" s="43">
        <v>6.6</v>
      </c>
      <c r="H702" s="136" t="str">
        <f t="shared" si="404"/>
        <v>P, S, T &amp; D Plant - Commodity</v>
      </c>
      <c r="I702" s="42">
        <f>'Plt. Class.'!L$160</f>
        <v>0</v>
      </c>
      <c r="J702" s="136">
        <f t="shared" si="405"/>
        <v>0</v>
      </c>
      <c r="K702" s="136">
        <f t="shared" si="406"/>
        <v>0</v>
      </c>
      <c r="L702" s="136">
        <f t="shared" si="407"/>
        <v>0</v>
      </c>
      <c r="M702" s="136">
        <f t="shared" si="408"/>
        <v>0</v>
      </c>
      <c r="N702" s="136">
        <f t="shared" si="409"/>
        <v>0</v>
      </c>
      <c r="O702" s="136">
        <f t="shared" si="410"/>
        <v>0</v>
      </c>
      <c r="P702" s="136">
        <f t="shared" si="411"/>
        <v>0</v>
      </c>
      <c r="Q702" s="136">
        <f t="shared" si="412"/>
        <v>0</v>
      </c>
      <c r="R702" s="136">
        <f t="shared" si="413"/>
        <v>0</v>
      </c>
      <c r="S702" s="136">
        <f t="shared" si="414"/>
        <v>0</v>
      </c>
      <c r="T702" s="136">
        <f t="shared" si="415"/>
        <v>0</v>
      </c>
      <c r="U702" s="136">
        <f t="shared" si="416"/>
        <v>0</v>
      </c>
      <c r="V702" s="136">
        <f t="shared" si="417"/>
        <v>0</v>
      </c>
      <c r="W702" s="136">
        <f t="shared" si="418"/>
        <v>0</v>
      </c>
      <c r="X702" s="136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2">
        <v>39300</v>
      </c>
      <c r="E703" s="138" t="s">
        <v>198</v>
      </c>
      <c r="G703" s="43">
        <v>6.6</v>
      </c>
      <c r="H703" s="136" t="str">
        <f t="shared" si="404"/>
        <v>P, S, T &amp; D Plant - Commodity</v>
      </c>
      <c r="I703" s="42">
        <f>'Plt. Class.'!L$161</f>
        <v>0</v>
      </c>
      <c r="J703" s="136">
        <f t="shared" si="405"/>
        <v>0</v>
      </c>
      <c r="K703" s="136">
        <f t="shared" si="406"/>
        <v>0</v>
      </c>
      <c r="L703" s="136">
        <f t="shared" si="407"/>
        <v>0</v>
      </c>
      <c r="M703" s="136">
        <f t="shared" si="408"/>
        <v>0</v>
      </c>
      <c r="N703" s="136">
        <f t="shared" si="409"/>
        <v>0</v>
      </c>
      <c r="O703" s="136">
        <f t="shared" si="410"/>
        <v>0</v>
      </c>
      <c r="P703" s="136">
        <f t="shared" si="411"/>
        <v>0</v>
      </c>
      <c r="Q703" s="136">
        <f t="shared" si="412"/>
        <v>0</v>
      </c>
      <c r="R703" s="136">
        <f t="shared" si="413"/>
        <v>0</v>
      </c>
      <c r="S703" s="136">
        <f t="shared" si="414"/>
        <v>0</v>
      </c>
      <c r="T703" s="136">
        <f t="shared" si="415"/>
        <v>0</v>
      </c>
      <c r="U703" s="136">
        <f t="shared" si="416"/>
        <v>0</v>
      </c>
      <c r="V703" s="136">
        <f t="shared" si="417"/>
        <v>0</v>
      </c>
      <c r="W703" s="136">
        <f t="shared" si="418"/>
        <v>0</v>
      </c>
      <c r="X703" s="136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2">
        <v>39400</v>
      </c>
      <c r="E704" s="138" t="s">
        <v>314</v>
      </c>
      <c r="G704" s="43">
        <v>6.6</v>
      </c>
      <c r="H704" s="136" t="str">
        <f t="shared" si="404"/>
        <v>P, S, T &amp; D Plant - Commodity</v>
      </c>
      <c r="I704" s="42">
        <f>'Plt. Class.'!L$162</f>
        <v>1236.8443728287193</v>
      </c>
      <c r="J704" s="136">
        <f t="shared" si="405"/>
        <v>484.24762573362648</v>
      </c>
      <c r="K704" s="136">
        <f t="shared" si="406"/>
        <v>291.94683063222726</v>
      </c>
      <c r="L704" s="136">
        <f t="shared" si="407"/>
        <v>9.1902373186238808</v>
      </c>
      <c r="M704" s="136">
        <f t="shared" si="408"/>
        <v>228.17803919739717</v>
      </c>
      <c r="N704" s="136">
        <f t="shared" si="409"/>
        <v>223.28163994684454</v>
      </c>
      <c r="O704" s="136">
        <f t="shared" si="410"/>
        <v>0</v>
      </c>
      <c r="P704" s="136">
        <f t="shared" si="411"/>
        <v>0</v>
      </c>
      <c r="Q704" s="136">
        <f t="shared" si="412"/>
        <v>0</v>
      </c>
      <c r="R704" s="136">
        <f t="shared" si="413"/>
        <v>0</v>
      </c>
      <c r="S704" s="136">
        <f t="shared" si="414"/>
        <v>0</v>
      </c>
      <c r="T704" s="136">
        <f t="shared" si="415"/>
        <v>0</v>
      </c>
      <c r="U704" s="136">
        <f t="shared" si="416"/>
        <v>0</v>
      </c>
      <c r="V704" s="136">
        <f t="shared" si="417"/>
        <v>0</v>
      </c>
      <c r="W704" s="136">
        <f t="shared" si="418"/>
        <v>0</v>
      </c>
      <c r="X704" s="136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2">
        <v>39600</v>
      </c>
      <c r="E705" s="138" t="s">
        <v>315</v>
      </c>
      <c r="G705" s="43">
        <v>6.6</v>
      </c>
      <c r="H705" s="136" t="str">
        <f t="shared" si="404"/>
        <v>P, S, T &amp; D Plant - Commodity</v>
      </c>
      <c r="I705" s="42">
        <f>'Plt. Class.'!L$163</f>
        <v>83.388146187436774</v>
      </c>
      <c r="J705" s="136">
        <f t="shared" si="405"/>
        <v>32.648013519471938</v>
      </c>
      <c r="K705" s="136">
        <f t="shared" si="406"/>
        <v>19.683078588166357</v>
      </c>
      <c r="L705" s="136">
        <f t="shared" si="407"/>
        <v>0.61960653244510633</v>
      </c>
      <c r="M705" s="136">
        <f t="shared" si="408"/>
        <v>15.383781587524091</v>
      </c>
      <c r="N705" s="136">
        <f t="shared" si="409"/>
        <v>15.053665959829285</v>
      </c>
      <c r="O705" s="136">
        <f t="shared" si="410"/>
        <v>0</v>
      </c>
      <c r="P705" s="136">
        <f t="shared" si="411"/>
        <v>0</v>
      </c>
      <c r="Q705" s="136">
        <f t="shared" si="412"/>
        <v>0</v>
      </c>
      <c r="R705" s="136">
        <f t="shared" si="413"/>
        <v>0</v>
      </c>
      <c r="S705" s="136">
        <f t="shared" si="414"/>
        <v>0</v>
      </c>
      <c r="T705" s="136">
        <f t="shared" si="415"/>
        <v>0</v>
      </c>
      <c r="U705" s="136">
        <f t="shared" si="416"/>
        <v>0</v>
      </c>
      <c r="V705" s="136">
        <f t="shared" si="417"/>
        <v>0</v>
      </c>
      <c r="W705" s="136">
        <f t="shared" si="418"/>
        <v>0</v>
      </c>
      <c r="X705" s="136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2">
        <v>39603</v>
      </c>
      <c r="E706" s="138" t="s">
        <v>316</v>
      </c>
      <c r="G706" s="43">
        <v>6.6</v>
      </c>
      <c r="H706" s="136" t="str">
        <f t="shared" si="404"/>
        <v>P, S, T &amp; D Plant - Commodity</v>
      </c>
      <c r="I706" s="42">
        <f>'Plt. Class.'!L$164</f>
        <v>0</v>
      </c>
      <c r="J706" s="136">
        <f t="shared" si="405"/>
        <v>0</v>
      </c>
      <c r="K706" s="136">
        <f t="shared" si="406"/>
        <v>0</v>
      </c>
      <c r="L706" s="136">
        <f t="shared" si="407"/>
        <v>0</v>
      </c>
      <c r="M706" s="136">
        <f t="shared" si="408"/>
        <v>0</v>
      </c>
      <c r="N706" s="136">
        <f t="shared" si="409"/>
        <v>0</v>
      </c>
      <c r="O706" s="136">
        <f t="shared" si="410"/>
        <v>0</v>
      </c>
      <c r="P706" s="136">
        <f t="shared" si="411"/>
        <v>0</v>
      </c>
      <c r="Q706" s="136">
        <f t="shared" si="412"/>
        <v>0</v>
      </c>
      <c r="R706" s="136">
        <f t="shared" si="413"/>
        <v>0</v>
      </c>
      <c r="S706" s="136">
        <f t="shared" si="414"/>
        <v>0</v>
      </c>
      <c r="T706" s="136">
        <f t="shared" si="415"/>
        <v>0</v>
      </c>
      <c r="U706" s="136">
        <f t="shared" si="416"/>
        <v>0</v>
      </c>
      <c r="V706" s="136">
        <f t="shared" si="417"/>
        <v>0</v>
      </c>
      <c r="W706" s="136">
        <f t="shared" si="418"/>
        <v>0</v>
      </c>
      <c r="X706" s="136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2">
        <v>39604</v>
      </c>
      <c r="E707" s="138" t="s">
        <v>317</v>
      </c>
      <c r="G707" s="43">
        <v>6.6</v>
      </c>
      <c r="H707" s="136" t="str">
        <f t="shared" si="404"/>
        <v>P, S, T &amp; D Plant - Commodity</v>
      </c>
      <c r="I707" s="42">
        <f>'Plt. Class.'!L$165</f>
        <v>0</v>
      </c>
      <c r="J707" s="136">
        <f t="shared" si="405"/>
        <v>0</v>
      </c>
      <c r="K707" s="136">
        <f t="shared" si="406"/>
        <v>0</v>
      </c>
      <c r="L707" s="136">
        <f t="shared" si="407"/>
        <v>0</v>
      </c>
      <c r="M707" s="136">
        <f t="shared" si="408"/>
        <v>0</v>
      </c>
      <c r="N707" s="136">
        <f t="shared" si="409"/>
        <v>0</v>
      </c>
      <c r="O707" s="136">
        <f t="shared" si="410"/>
        <v>0</v>
      </c>
      <c r="P707" s="136">
        <f t="shared" si="411"/>
        <v>0</v>
      </c>
      <c r="Q707" s="136">
        <f t="shared" si="412"/>
        <v>0</v>
      </c>
      <c r="R707" s="136">
        <f t="shared" si="413"/>
        <v>0</v>
      </c>
      <c r="S707" s="136">
        <f t="shared" si="414"/>
        <v>0</v>
      </c>
      <c r="T707" s="136">
        <f t="shared" si="415"/>
        <v>0</v>
      </c>
      <c r="U707" s="136">
        <f t="shared" si="416"/>
        <v>0</v>
      </c>
      <c r="V707" s="136">
        <f t="shared" si="417"/>
        <v>0</v>
      </c>
      <c r="W707" s="136">
        <f t="shared" si="418"/>
        <v>0</v>
      </c>
      <c r="X707" s="136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2">
        <v>39605</v>
      </c>
      <c r="E708" s="141" t="s">
        <v>318</v>
      </c>
      <c r="G708" s="43">
        <v>6.6</v>
      </c>
      <c r="H708" s="136" t="str">
        <f t="shared" si="404"/>
        <v>P, S, T &amp; D Plant - Commodity</v>
      </c>
      <c r="I708" s="42">
        <f>'Plt. Class.'!L$166</f>
        <v>0</v>
      </c>
      <c r="J708" s="136">
        <f t="shared" si="405"/>
        <v>0</v>
      </c>
      <c r="K708" s="136">
        <f t="shared" si="406"/>
        <v>0</v>
      </c>
      <c r="L708" s="136">
        <f t="shared" si="407"/>
        <v>0</v>
      </c>
      <c r="M708" s="136">
        <f t="shared" si="408"/>
        <v>0</v>
      </c>
      <c r="N708" s="136">
        <f t="shared" si="409"/>
        <v>0</v>
      </c>
      <c r="O708" s="136">
        <f t="shared" si="410"/>
        <v>0</v>
      </c>
      <c r="P708" s="136">
        <f t="shared" si="411"/>
        <v>0</v>
      </c>
      <c r="Q708" s="136">
        <f t="shared" si="412"/>
        <v>0</v>
      </c>
      <c r="R708" s="136">
        <f t="shared" si="413"/>
        <v>0</v>
      </c>
      <c r="S708" s="136">
        <f t="shared" si="414"/>
        <v>0</v>
      </c>
      <c r="T708" s="136">
        <f t="shared" si="415"/>
        <v>0</v>
      </c>
      <c r="U708" s="136">
        <f t="shared" si="416"/>
        <v>0</v>
      </c>
      <c r="V708" s="136">
        <f t="shared" si="417"/>
        <v>0</v>
      </c>
      <c r="W708" s="136">
        <f t="shared" si="418"/>
        <v>0</v>
      </c>
      <c r="X708" s="136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2">
        <v>39700</v>
      </c>
      <c r="E709" s="138" t="s">
        <v>319</v>
      </c>
      <c r="G709" s="43">
        <v>6.6</v>
      </c>
      <c r="H709" s="136" t="str">
        <f t="shared" si="404"/>
        <v>P, S, T &amp; D Plant - Commodity</v>
      </c>
      <c r="I709" s="42">
        <f>'Plt. Class.'!L$167</f>
        <v>1704.5581603718128</v>
      </c>
      <c r="J709" s="136">
        <f t="shared" si="405"/>
        <v>667.36629136059901</v>
      </c>
      <c r="K709" s="136">
        <f t="shared" si="406"/>
        <v>402.34678143922378</v>
      </c>
      <c r="L709" s="136">
        <f t="shared" si="407"/>
        <v>12.665533644614207</v>
      </c>
      <c r="M709" s="136">
        <f t="shared" si="408"/>
        <v>314.46376543075746</v>
      </c>
      <c r="N709" s="136">
        <f t="shared" si="409"/>
        <v>307.71578849661836</v>
      </c>
      <c r="O709" s="136">
        <f t="shared" si="410"/>
        <v>0</v>
      </c>
      <c r="P709" s="136">
        <f t="shared" si="411"/>
        <v>0</v>
      </c>
      <c r="Q709" s="136">
        <f t="shared" si="412"/>
        <v>0</v>
      </c>
      <c r="R709" s="136">
        <f t="shared" si="413"/>
        <v>0</v>
      </c>
      <c r="S709" s="136">
        <f t="shared" si="414"/>
        <v>0</v>
      </c>
      <c r="T709" s="136">
        <f t="shared" si="415"/>
        <v>0</v>
      </c>
      <c r="U709" s="136">
        <f t="shared" si="416"/>
        <v>0</v>
      </c>
      <c r="V709" s="136">
        <f t="shared" si="417"/>
        <v>0</v>
      </c>
      <c r="W709" s="136">
        <f t="shared" si="418"/>
        <v>0</v>
      </c>
      <c r="X709" s="136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2">
        <v>39701</v>
      </c>
      <c r="E710" s="138" t="s">
        <v>320</v>
      </c>
      <c r="G710" s="43">
        <v>6.6</v>
      </c>
      <c r="H710" s="136" t="str">
        <f t="shared" si="404"/>
        <v>P, S, T &amp; D Plant - Commodity</v>
      </c>
      <c r="I710" s="42">
        <f>'Plt. Class.'!L$168</f>
        <v>0</v>
      </c>
      <c r="J710" s="136">
        <f t="shared" si="405"/>
        <v>0</v>
      </c>
      <c r="K710" s="136">
        <f t="shared" si="406"/>
        <v>0</v>
      </c>
      <c r="L710" s="136">
        <f t="shared" si="407"/>
        <v>0</v>
      </c>
      <c r="M710" s="136">
        <f t="shared" si="408"/>
        <v>0</v>
      </c>
      <c r="N710" s="136">
        <f t="shared" si="409"/>
        <v>0</v>
      </c>
      <c r="O710" s="136">
        <f t="shared" si="410"/>
        <v>0</v>
      </c>
      <c r="P710" s="136">
        <f t="shared" si="411"/>
        <v>0</v>
      </c>
      <c r="Q710" s="136">
        <f t="shared" si="412"/>
        <v>0</v>
      </c>
      <c r="R710" s="136">
        <f t="shared" si="413"/>
        <v>0</v>
      </c>
      <c r="S710" s="136">
        <f t="shared" si="414"/>
        <v>0</v>
      </c>
      <c r="T710" s="136">
        <f t="shared" si="415"/>
        <v>0</v>
      </c>
      <c r="U710" s="136">
        <f t="shared" si="416"/>
        <v>0</v>
      </c>
      <c r="V710" s="136">
        <f t="shared" si="417"/>
        <v>0</v>
      </c>
      <c r="W710" s="136">
        <f t="shared" si="418"/>
        <v>0</v>
      </c>
      <c r="X710" s="136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2">
        <v>39702</v>
      </c>
      <c r="E711" s="138" t="s">
        <v>321</v>
      </c>
      <c r="G711" s="43">
        <v>6.6</v>
      </c>
      <c r="H711" s="136" t="str">
        <f t="shared" si="404"/>
        <v>P, S, T &amp; D Plant - Commodity</v>
      </c>
      <c r="I711" s="42">
        <f>'Plt. Class.'!L$169</f>
        <v>0</v>
      </c>
      <c r="J711" s="136">
        <f t="shared" si="405"/>
        <v>0</v>
      </c>
      <c r="K711" s="136">
        <f t="shared" si="406"/>
        <v>0</v>
      </c>
      <c r="L711" s="136">
        <f t="shared" si="407"/>
        <v>0</v>
      </c>
      <c r="M711" s="136">
        <f t="shared" si="408"/>
        <v>0</v>
      </c>
      <c r="N711" s="136">
        <f t="shared" si="409"/>
        <v>0</v>
      </c>
      <c r="O711" s="136">
        <f t="shared" si="410"/>
        <v>0</v>
      </c>
      <c r="P711" s="136">
        <f t="shared" si="411"/>
        <v>0</v>
      </c>
      <c r="Q711" s="136">
        <f t="shared" si="412"/>
        <v>0</v>
      </c>
      <c r="R711" s="136">
        <f t="shared" si="413"/>
        <v>0</v>
      </c>
      <c r="S711" s="136">
        <f t="shared" si="414"/>
        <v>0</v>
      </c>
      <c r="T711" s="136">
        <f t="shared" si="415"/>
        <v>0</v>
      </c>
      <c r="U711" s="136">
        <f t="shared" si="416"/>
        <v>0</v>
      </c>
      <c r="V711" s="136">
        <f t="shared" si="417"/>
        <v>0</v>
      </c>
      <c r="W711" s="136">
        <f t="shared" si="418"/>
        <v>0</v>
      </c>
      <c r="X711" s="136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2">
        <v>39705</v>
      </c>
      <c r="E712" s="138" t="s">
        <v>322</v>
      </c>
      <c r="G712" s="43">
        <v>6.6</v>
      </c>
      <c r="H712" s="136" t="str">
        <f t="shared" si="404"/>
        <v>P, S, T &amp; D Plant - Commodity</v>
      </c>
      <c r="I712" s="42">
        <f>'Plt. Class.'!L$170</f>
        <v>0</v>
      </c>
      <c r="J712" s="136">
        <f t="shared" si="405"/>
        <v>0</v>
      </c>
      <c r="K712" s="136">
        <f t="shared" si="406"/>
        <v>0</v>
      </c>
      <c r="L712" s="136">
        <f t="shared" si="407"/>
        <v>0</v>
      </c>
      <c r="M712" s="136">
        <f t="shared" si="408"/>
        <v>0</v>
      </c>
      <c r="N712" s="136">
        <f t="shared" si="409"/>
        <v>0</v>
      </c>
      <c r="O712" s="136">
        <f t="shared" si="410"/>
        <v>0</v>
      </c>
      <c r="P712" s="136">
        <f t="shared" si="411"/>
        <v>0</v>
      </c>
      <c r="Q712" s="136">
        <f t="shared" si="412"/>
        <v>0</v>
      </c>
      <c r="R712" s="136">
        <f t="shared" si="413"/>
        <v>0</v>
      </c>
      <c r="S712" s="136">
        <f t="shared" si="414"/>
        <v>0</v>
      </c>
      <c r="T712" s="136">
        <f t="shared" si="415"/>
        <v>0</v>
      </c>
      <c r="U712" s="136">
        <f t="shared" si="416"/>
        <v>0</v>
      </c>
      <c r="V712" s="136">
        <f t="shared" si="417"/>
        <v>0</v>
      </c>
      <c r="W712" s="136">
        <f t="shared" si="418"/>
        <v>0</v>
      </c>
      <c r="X712" s="136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2">
        <v>39800</v>
      </c>
      <c r="E713" s="138" t="s">
        <v>323</v>
      </c>
      <c r="G713" s="43">
        <v>6.6</v>
      </c>
      <c r="H713" s="136" t="str">
        <f t="shared" si="404"/>
        <v>P, S, T &amp; D Plant - Commodity</v>
      </c>
      <c r="I713" s="42">
        <f>'Plt. Class.'!L$171</f>
        <v>6665.4198897467604</v>
      </c>
      <c r="J713" s="136">
        <f t="shared" si="405"/>
        <v>2609.6361248308312</v>
      </c>
      <c r="K713" s="136">
        <f t="shared" si="406"/>
        <v>1573.3169462493527</v>
      </c>
      <c r="L713" s="136">
        <f t="shared" si="407"/>
        <v>49.526676080476868</v>
      </c>
      <c r="M713" s="136">
        <f t="shared" si="408"/>
        <v>1229.6635488516424</v>
      </c>
      <c r="N713" s="136">
        <f t="shared" si="409"/>
        <v>1203.276593734457</v>
      </c>
      <c r="O713" s="136">
        <f t="shared" si="410"/>
        <v>0</v>
      </c>
      <c r="P713" s="136">
        <f t="shared" si="411"/>
        <v>0</v>
      </c>
      <c r="Q713" s="136">
        <f t="shared" si="412"/>
        <v>0</v>
      </c>
      <c r="R713" s="136">
        <f t="shared" si="413"/>
        <v>0</v>
      </c>
      <c r="S713" s="136">
        <f t="shared" si="414"/>
        <v>0</v>
      </c>
      <c r="T713" s="136">
        <f t="shared" si="415"/>
        <v>0</v>
      </c>
      <c r="U713" s="136">
        <f t="shared" si="416"/>
        <v>0</v>
      </c>
      <c r="V713" s="136">
        <f t="shared" si="417"/>
        <v>0</v>
      </c>
      <c r="W713" s="136">
        <f t="shared" si="418"/>
        <v>0</v>
      </c>
      <c r="X713" s="136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2">
        <v>39900</v>
      </c>
      <c r="E714" s="138" t="s">
        <v>324</v>
      </c>
      <c r="G714" s="43">
        <v>6.6</v>
      </c>
      <c r="H714" s="136" t="str">
        <f t="shared" si="404"/>
        <v>P, S, T &amp; D Plant - Commodity</v>
      </c>
      <c r="I714" s="42">
        <f>'Plt. Class.'!L$172</f>
        <v>581.70000867989529</v>
      </c>
      <c r="J714" s="136">
        <f t="shared" si="405"/>
        <v>227.74639581230304</v>
      </c>
      <c r="K714" s="136">
        <f t="shared" si="406"/>
        <v>137.30545058343594</v>
      </c>
      <c r="L714" s="136">
        <f t="shared" si="407"/>
        <v>4.3222585197096004</v>
      </c>
      <c r="M714" s="136">
        <f t="shared" si="408"/>
        <v>107.31436411690601</v>
      </c>
      <c r="N714" s="136">
        <f t="shared" si="409"/>
        <v>105.01153964754074</v>
      </c>
      <c r="O714" s="136">
        <f t="shared" si="410"/>
        <v>0</v>
      </c>
      <c r="P714" s="136">
        <f t="shared" si="411"/>
        <v>0</v>
      </c>
      <c r="Q714" s="136">
        <f t="shared" si="412"/>
        <v>0</v>
      </c>
      <c r="R714" s="136">
        <f t="shared" si="413"/>
        <v>0</v>
      </c>
      <c r="S714" s="136">
        <f t="shared" si="414"/>
        <v>0</v>
      </c>
      <c r="T714" s="136">
        <f t="shared" si="415"/>
        <v>0</v>
      </c>
      <c r="U714" s="136">
        <f t="shared" si="416"/>
        <v>0</v>
      </c>
      <c r="V714" s="136">
        <f t="shared" si="417"/>
        <v>0</v>
      </c>
      <c r="W714" s="136">
        <f t="shared" si="418"/>
        <v>0</v>
      </c>
      <c r="X714" s="136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2">
        <v>39901</v>
      </c>
      <c r="E715" s="138" t="s">
        <v>325</v>
      </c>
      <c r="G715" s="43">
        <v>6.6</v>
      </c>
      <c r="H715" s="136" t="str">
        <f t="shared" si="404"/>
        <v>P, S, T &amp; D Plant - Commodity</v>
      </c>
      <c r="I715" s="42">
        <f>'Plt. Class.'!L$173</f>
        <v>2600.4547569976144</v>
      </c>
      <c r="J715" s="136">
        <f t="shared" si="405"/>
        <v>1018.1265077220793</v>
      </c>
      <c r="K715" s="136">
        <f t="shared" si="406"/>
        <v>613.81572426257628</v>
      </c>
      <c r="L715" s="136">
        <f t="shared" si="407"/>
        <v>19.322395669307074</v>
      </c>
      <c r="M715" s="136">
        <f t="shared" si="408"/>
        <v>479.74238352736575</v>
      </c>
      <c r="N715" s="136">
        <f t="shared" si="409"/>
        <v>469.4477458162861</v>
      </c>
      <c r="O715" s="136">
        <f t="shared" si="410"/>
        <v>0</v>
      </c>
      <c r="P715" s="136">
        <f t="shared" si="411"/>
        <v>0</v>
      </c>
      <c r="Q715" s="136">
        <f t="shared" si="412"/>
        <v>0</v>
      </c>
      <c r="R715" s="136">
        <f t="shared" si="413"/>
        <v>0</v>
      </c>
      <c r="S715" s="136">
        <f t="shared" si="414"/>
        <v>0</v>
      </c>
      <c r="T715" s="136">
        <f t="shared" si="415"/>
        <v>0</v>
      </c>
      <c r="U715" s="136">
        <f t="shared" si="416"/>
        <v>0</v>
      </c>
      <c r="V715" s="136">
        <f t="shared" si="417"/>
        <v>0</v>
      </c>
      <c r="W715" s="136">
        <f t="shared" si="418"/>
        <v>0</v>
      </c>
      <c r="X715" s="136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2">
        <v>39902</v>
      </c>
      <c r="E716" s="138" t="s">
        <v>326</v>
      </c>
      <c r="G716" s="43">
        <v>6.6</v>
      </c>
      <c r="H716" s="136" t="str">
        <f t="shared" si="404"/>
        <v>P, S, T &amp; D Plant - Commodity</v>
      </c>
      <c r="I716" s="42">
        <f>'Plt. Class.'!L$174</f>
        <v>62.505316829325864</v>
      </c>
      <c r="J716" s="136">
        <f t="shared" si="405"/>
        <v>24.471996586850072</v>
      </c>
      <c r="K716" s="136">
        <f t="shared" si="406"/>
        <v>14.753860345623252</v>
      </c>
      <c r="L716" s="136">
        <f t="shared" si="407"/>
        <v>0.46443894475059333</v>
      </c>
      <c r="M716" s="136">
        <f t="shared" si="408"/>
        <v>11.531232988438978</v>
      </c>
      <c r="N716" s="136">
        <f t="shared" si="409"/>
        <v>11.28378796366297</v>
      </c>
      <c r="O716" s="136">
        <f t="shared" si="410"/>
        <v>0</v>
      </c>
      <c r="P716" s="136">
        <f t="shared" si="411"/>
        <v>0</v>
      </c>
      <c r="Q716" s="136">
        <f t="shared" si="412"/>
        <v>0</v>
      </c>
      <c r="R716" s="136">
        <f t="shared" si="413"/>
        <v>0</v>
      </c>
      <c r="S716" s="136">
        <f t="shared" si="414"/>
        <v>0</v>
      </c>
      <c r="T716" s="136">
        <f t="shared" si="415"/>
        <v>0</v>
      </c>
      <c r="U716" s="136">
        <f t="shared" si="416"/>
        <v>0</v>
      </c>
      <c r="V716" s="136">
        <f t="shared" si="417"/>
        <v>0</v>
      </c>
      <c r="W716" s="136">
        <f t="shared" si="418"/>
        <v>0</v>
      </c>
      <c r="X716" s="136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2">
        <v>39903</v>
      </c>
      <c r="E717" s="138" t="s">
        <v>327</v>
      </c>
      <c r="G717" s="43">
        <v>6.6</v>
      </c>
      <c r="H717" s="136" t="str">
        <f t="shared" si="404"/>
        <v>P, S, T &amp; D Plant - Commodity</v>
      </c>
      <c r="I717" s="42">
        <f>'Plt. Class.'!L$175</f>
        <v>1581.7412577263631</v>
      </c>
      <c r="J717" s="136">
        <f t="shared" si="405"/>
        <v>619.28118476792588</v>
      </c>
      <c r="K717" s="136">
        <f t="shared" si="406"/>
        <v>373.356872714166</v>
      </c>
      <c r="L717" s="136">
        <f t="shared" si="407"/>
        <v>11.752956034329591</v>
      </c>
      <c r="M717" s="136">
        <f t="shared" si="408"/>
        <v>291.80600780047138</v>
      </c>
      <c r="N717" s="136">
        <f t="shared" si="409"/>
        <v>285.54423640947027</v>
      </c>
      <c r="O717" s="136">
        <f t="shared" si="410"/>
        <v>0</v>
      </c>
      <c r="P717" s="136">
        <f t="shared" si="411"/>
        <v>0</v>
      </c>
      <c r="Q717" s="136">
        <f t="shared" si="412"/>
        <v>0</v>
      </c>
      <c r="R717" s="136">
        <f t="shared" si="413"/>
        <v>0</v>
      </c>
      <c r="S717" s="136">
        <f t="shared" si="414"/>
        <v>0</v>
      </c>
      <c r="T717" s="136">
        <f t="shared" si="415"/>
        <v>0</v>
      </c>
      <c r="U717" s="136">
        <f t="shared" si="416"/>
        <v>0</v>
      </c>
      <c r="V717" s="136">
        <f t="shared" si="417"/>
        <v>0</v>
      </c>
      <c r="W717" s="136">
        <f t="shared" si="418"/>
        <v>0</v>
      </c>
      <c r="X717" s="136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2">
        <v>39904</v>
      </c>
      <c r="E718" s="138" t="s">
        <v>328</v>
      </c>
      <c r="G718" s="43">
        <v>6.6</v>
      </c>
      <c r="H718" s="136" t="str">
        <f t="shared" si="404"/>
        <v>P, S, T &amp; D Plant - Commodity</v>
      </c>
      <c r="I718" s="42">
        <f>'Plt. Class.'!L$176</f>
        <v>0</v>
      </c>
      <c r="J718" s="136">
        <f t="shared" si="405"/>
        <v>0</v>
      </c>
      <c r="K718" s="136">
        <f t="shared" si="406"/>
        <v>0</v>
      </c>
      <c r="L718" s="136">
        <f t="shared" si="407"/>
        <v>0</v>
      </c>
      <c r="M718" s="136">
        <f t="shared" si="408"/>
        <v>0</v>
      </c>
      <c r="N718" s="136">
        <f t="shared" si="409"/>
        <v>0</v>
      </c>
      <c r="O718" s="136">
        <f t="shared" si="410"/>
        <v>0</v>
      </c>
      <c r="P718" s="136">
        <f t="shared" si="411"/>
        <v>0</v>
      </c>
      <c r="Q718" s="136">
        <f t="shared" si="412"/>
        <v>0</v>
      </c>
      <c r="R718" s="136">
        <f t="shared" si="413"/>
        <v>0</v>
      </c>
      <c r="S718" s="136">
        <f t="shared" si="414"/>
        <v>0</v>
      </c>
      <c r="T718" s="136">
        <f t="shared" si="415"/>
        <v>0</v>
      </c>
      <c r="U718" s="136">
        <f t="shared" si="416"/>
        <v>0</v>
      </c>
      <c r="V718" s="136">
        <f t="shared" si="417"/>
        <v>0</v>
      </c>
      <c r="W718" s="136">
        <f t="shared" si="418"/>
        <v>0</v>
      </c>
      <c r="X718" s="136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2">
        <v>39905</v>
      </c>
      <c r="E719" s="138" t="s">
        <v>329</v>
      </c>
      <c r="G719" s="43">
        <v>6.6</v>
      </c>
      <c r="H719" s="136" t="str">
        <f t="shared" si="404"/>
        <v>P, S, T &amp; D Plant - Commodity</v>
      </c>
      <c r="I719" s="42">
        <f>'Plt. Class.'!L$177</f>
        <v>0</v>
      </c>
      <c r="J719" s="136">
        <f t="shared" si="405"/>
        <v>0</v>
      </c>
      <c r="K719" s="136">
        <f t="shared" si="406"/>
        <v>0</v>
      </c>
      <c r="L719" s="136">
        <f t="shared" si="407"/>
        <v>0</v>
      </c>
      <c r="M719" s="136">
        <f t="shared" si="408"/>
        <v>0</v>
      </c>
      <c r="N719" s="136">
        <f t="shared" si="409"/>
        <v>0</v>
      </c>
      <c r="O719" s="136">
        <f t="shared" si="410"/>
        <v>0</v>
      </c>
      <c r="P719" s="136">
        <f t="shared" si="411"/>
        <v>0</v>
      </c>
      <c r="Q719" s="136">
        <f t="shared" si="412"/>
        <v>0</v>
      </c>
      <c r="R719" s="136">
        <f t="shared" si="413"/>
        <v>0</v>
      </c>
      <c r="S719" s="136">
        <f t="shared" si="414"/>
        <v>0</v>
      </c>
      <c r="T719" s="136">
        <f t="shared" si="415"/>
        <v>0</v>
      </c>
      <c r="U719" s="136">
        <f t="shared" si="416"/>
        <v>0</v>
      </c>
      <c r="V719" s="136">
        <f t="shared" si="417"/>
        <v>0</v>
      </c>
      <c r="W719" s="136">
        <f t="shared" si="418"/>
        <v>0</v>
      </c>
      <c r="X719" s="136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2">
        <v>39906</v>
      </c>
      <c r="E720" s="138" t="s">
        <v>330</v>
      </c>
      <c r="G720" s="43">
        <v>6.6</v>
      </c>
      <c r="H720" s="136" t="str">
        <f t="shared" si="404"/>
        <v>P, S, T &amp; D Plant - Commodity</v>
      </c>
      <c r="I720" s="42">
        <f>'Plt. Class.'!L$178</f>
        <v>2456.0505015852473</v>
      </c>
      <c r="J720" s="136">
        <f t="shared" si="405"/>
        <v>961.58955015049423</v>
      </c>
      <c r="K720" s="136">
        <f t="shared" si="406"/>
        <v>579.73030040199058</v>
      </c>
      <c r="L720" s="136">
        <f t="shared" si="407"/>
        <v>18.249415586919124</v>
      </c>
      <c r="M720" s="136">
        <f t="shared" si="408"/>
        <v>453.10210397756578</v>
      </c>
      <c r="N720" s="136">
        <f t="shared" si="409"/>
        <v>443.37913146827759</v>
      </c>
      <c r="O720" s="136">
        <f t="shared" si="410"/>
        <v>0</v>
      </c>
      <c r="P720" s="136">
        <f t="shared" si="411"/>
        <v>0</v>
      </c>
      <c r="Q720" s="136">
        <f t="shared" si="412"/>
        <v>0</v>
      </c>
      <c r="R720" s="136">
        <f t="shared" si="413"/>
        <v>0</v>
      </c>
      <c r="S720" s="136">
        <f t="shared" si="414"/>
        <v>0</v>
      </c>
      <c r="T720" s="136">
        <f t="shared" si="415"/>
        <v>0</v>
      </c>
      <c r="U720" s="136">
        <f t="shared" si="416"/>
        <v>0</v>
      </c>
      <c r="V720" s="136">
        <f t="shared" si="417"/>
        <v>0</v>
      </c>
      <c r="W720" s="136">
        <f t="shared" si="418"/>
        <v>0</v>
      </c>
      <c r="X720" s="136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2">
        <v>39907</v>
      </c>
      <c r="E721" s="138" t="s">
        <v>331</v>
      </c>
      <c r="G721" s="43">
        <v>6.6</v>
      </c>
      <c r="H721" s="136" t="str">
        <f t="shared" si="404"/>
        <v>P, S, T &amp; D Plant - Commodity</v>
      </c>
      <c r="I721" s="42">
        <f>'Plt. Class.'!L$179</f>
        <v>565.7347149392009</v>
      </c>
      <c r="J721" s="136">
        <f t="shared" si="405"/>
        <v>221.49568573275624</v>
      </c>
      <c r="K721" s="136">
        <f t="shared" si="406"/>
        <v>133.53697573720422</v>
      </c>
      <c r="L721" s="136">
        <f t="shared" si="407"/>
        <v>4.2036301444978053</v>
      </c>
      <c r="M721" s="136">
        <f t="shared" si="408"/>
        <v>104.36902232533478</v>
      </c>
      <c r="N721" s="136">
        <f t="shared" si="409"/>
        <v>102.12940099940785</v>
      </c>
      <c r="O721" s="136">
        <f t="shared" si="410"/>
        <v>0</v>
      </c>
      <c r="P721" s="136">
        <f t="shared" si="411"/>
        <v>0</v>
      </c>
      <c r="Q721" s="136">
        <f t="shared" si="412"/>
        <v>0</v>
      </c>
      <c r="R721" s="136">
        <f t="shared" si="413"/>
        <v>0</v>
      </c>
      <c r="S721" s="136">
        <f t="shared" si="414"/>
        <v>0</v>
      </c>
      <c r="T721" s="136">
        <f t="shared" si="415"/>
        <v>0</v>
      </c>
      <c r="U721" s="136">
        <f t="shared" si="416"/>
        <v>0</v>
      </c>
      <c r="V721" s="136">
        <f t="shared" si="417"/>
        <v>0</v>
      </c>
      <c r="W721" s="136">
        <f t="shared" si="418"/>
        <v>0</v>
      </c>
      <c r="X721" s="136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2">
        <v>39908</v>
      </c>
      <c r="E722" s="138" t="s">
        <v>332</v>
      </c>
      <c r="G722" s="43">
        <v>6.6</v>
      </c>
      <c r="H722" s="136" t="str">
        <f t="shared" si="404"/>
        <v>P, S, T &amp; D Plant - Commodity</v>
      </c>
      <c r="I722" s="42">
        <f>'Plt. Class.'!L$180</f>
        <v>6788.153911729537</v>
      </c>
      <c r="J722" s="136">
        <f t="shared" si="405"/>
        <v>2657.6887820992401</v>
      </c>
      <c r="K722" s="136">
        <f t="shared" si="406"/>
        <v>1602.2872916830863</v>
      </c>
      <c r="L722" s="136">
        <f t="shared" si="407"/>
        <v>50.438637855029988</v>
      </c>
      <c r="M722" s="136">
        <f t="shared" si="408"/>
        <v>1252.306016322947</v>
      </c>
      <c r="N722" s="136">
        <f t="shared" si="409"/>
        <v>1225.4331837692339</v>
      </c>
      <c r="O722" s="136">
        <f t="shared" si="410"/>
        <v>0</v>
      </c>
      <c r="P722" s="136">
        <f t="shared" si="411"/>
        <v>0</v>
      </c>
      <c r="Q722" s="136">
        <f t="shared" si="412"/>
        <v>0</v>
      </c>
      <c r="R722" s="136">
        <f t="shared" si="413"/>
        <v>0</v>
      </c>
      <c r="S722" s="136">
        <f t="shared" si="414"/>
        <v>0</v>
      </c>
      <c r="T722" s="136">
        <f t="shared" si="415"/>
        <v>0</v>
      </c>
      <c r="U722" s="136">
        <f t="shared" si="416"/>
        <v>0</v>
      </c>
      <c r="V722" s="136">
        <f t="shared" si="417"/>
        <v>0</v>
      </c>
      <c r="W722" s="136">
        <f t="shared" si="418"/>
        <v>0</v>
      </c>
      <c r="X722" s="136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2">
        <v>39909</v>
      </c>
      <c r="E723" s="138" t="s">
        <v>333</v>
      </c>
      <c r="G723" s="43">
        <v>6.6</v>
      </c>
      <c r="H723" s="136" t="str">
        <f t="shared" si="404"/>
        <v>P, S, T &amp; D Plant - Commodity</v>
      </c>
      <c r="I723" s="42">
        <f>'Plt. Class.'!L$181</f>
        <v>0</v>
      </c>
      <c r="J723" s="136">
        <f t="shared" si="405"/>
        <v>0</v>
      </c>
      <c r="K723" s="136">
        <f t="shared" si="406"/>
        <v>0</v>
      </c>
      <c r="L723" s="136">
        <f t="shared" si="407"/>
        <v>0</v>
      </c>
      <c r="M723" s="136">
        <f t="shared" si="408"/>
        <v>0</v>
      </c>
      <c r="N723" s="136">
        <f t="shared" si="409"/>
        <v>0</v>
      </c>
      <c r="O723" s="136">
        <f t="shared" si="410"/>
        <v>0</v>
      </c>
      <c r="P723" s="136">
        <f t="shared" si="411"/>
        <v>0</v>
      </c>
      <c r="Q723" s="136">
        <f t="shared" si="412"/>
        <v>0</v>
      </c>
      <c r="R723" s="136">
        <f t="shared" si="413"/>
        <v>0</v>
      </c>
      <c r="S723" s="136">
        <f t="shared" si="414"/>
        <v>0</v>
      </c>
      <c r="T723" s="136">
        <f t="shared" si="415"/>
        <v>0</v>
      </c>
      <c r="U723" s="136">
        <f t="shared" si="416"/>
        <v>0</v>
      </c>
      <c r="V723" s="136">
        <f t="shared" si="417"/>
        <v>0</v>
      </c>
      <c r="W723" s="136">
        <f t="shared" si="418"/>
        <v>0</v>
      </c>
      <c r="X723" s="136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2">
        <v>39924</v>
      </c>
      <c r="E724" s="138" t="s">
        <v>334</v>
      </c>
      <c r="G724" s="43">
        <v>6.6</v>
      </c>
      <c r="H724" s="136" t="str">
        <f t="shared" si="404"/>
        <v>P, S, T &amp; D Plant - Commodity</v>
      </c>
      <c r="I724" s="42">
        <f>'Plt. Class.'!L$182</f>
        <v>0</v>
      </c>
      <c r="J724" s="136">
        <f t="shared" si="405"/>
        <v>0</v>
      </c>
      <c r="K724" s="136">
        <f t="shared" si="406"/>
        <v>0</v>
      </c>
      <c r="L724" s="136">
        <f t="shared" si="407"/>
        <v>0</v>
      </c>
      <c r="M724" s="136">
        <f t="shared" si="408"/>
        <v>0</v>
      </c>
      <c r="N724" s="136">
        <f t="shared" si="409"/>
        <v>0</v>
      </c>
      <c r="O724" s="136">
        <f t="shared" si="410"/>
        <v>0</v>
      </c>
      <c r="P724" s="136">
        <f t="shared" si="411"/>
        <v>0</v>
      </c>
      <c r="Q724" s="136">
        <f t="shared" si="412"/>
        <v>0</v>
      </c>
      <c r="R724" s="136">
        <f t="shared" si="413"/>
        <v>0</v>
      </c>
      <c r="S724" s="136">
        <f t="shared" si="414"/>
        <v>0</v>
      </c>
      <c r="T724" s="136">
        <f t="shared" si="415"/>
        <v>0</v>
      </c>
      <c r="U724" s="136">
        <f t="shared" si="416"/>
        <v>0</v>
      </c>
      <c r="V724" s="136">
        <f t="shared" si="417"/>
        <v>0</v>
      </c>
      <c r="W724" s="136">
        <f t="shared" si="418"/>
        <v>0</v>
      </c>
      <c r="X724" s="136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6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6"/>
      <c r="I726" s="42">
        <f>'Plt. Class.'!L$184</f>
        <v>27243.547258476905</v>
      </c>
      <c r="J726" s="42">
        <f>SUM(J691:J724)</f>
        <v>10666.356549213351</v>
      </c>
      <c r="K726" s="42">
        <f t="shared" ref="K726:X726" si="421">SUM(K691:K724)</f>
        <v>6430.6128176022985</v>
      </c>
      <c r="L726" s="42">
        <f t="shared" si="421"/>
        <v>202.43020884990528</v>
      </c>
      <c r="M726" s="42">
        <f t="shared" si="421"/>
        <v>5025.9994958005464</v>
      </c>
      <c r="N726" s="42">
        <f t="shared" si="421"/>
        <v>4918.1481870108073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6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361</v>
      </c>
      <c r="E728" s="44"/>
      <c r="G728" s="43">
        <v>6.6</v>
      </c>
      <c r="H728" s="136" t="str">
        <f>VLOOKUP($G728,alloc,3)</f>
        <v>P, S, T &amp; D Plant - Commodity</v>
      </c>
      <c r="I728" s="42">
        <f>'Plt. Class.'!L$186</f>
        <v>-1318.338201007683</v>
      </c>
      <c r="J728" s="136">
        <f>$I728*VLOOKUP($G728,alloc,6)</f>
        <v>-516.15397844423717</v>
      </c>
      <c r="K728" s="136">
        <f>$I728*VLOOKUP($G728,alloc,7)</f>
        <v>-311.18277120454252</v>
      </c>
      <c r="L728" s="136">
        <f>$I728*VLOOKUP($G728,alloc,8)</f>
        <v>-9.79576832755345</v>
      </c>
      <c r="M728" s="136">
        <f>$I728*VLOOKUP($G728,alloc,9)</f>
        <v>-243.21234935724183</v>
      </c>
      <c r="N728" s="136">
        <f>$I728*VLOOKUP($G728,alloc,10)</f>
        <v>-237.99333367410799</v>
      </c>
      <c r="O728" s="136">
        <f>$I728*VLOOKUP($G728,alloc,11)</f>
        <v>0</v>
      </c>
      <c r="P728" s="136">
        <f>$I728*VLOOKUP($G728,alloc,12)</f>
        <v>0</v>
      </c>
      <c r="Q728" s="136">
        <f>$I728*VLOOKUP($G728,alloc,13)</f>
        <v>0</v>
      </c>
      <c r="R728" s="136">
        <f>$I728*VLOOKUP($G728,alloc,14)</f>
        <v>0</v>
      </c>
      <c r="S728" s="136">
        <f>$I728*VLOOKUP($G728,alloc,15)</f>
        <v>0</v>
      </c>
      <c r="T728" s="136">
        <f>$I728*VLOOKUP($G728,alloc,16)</f>
        <v>0</v>
      </c>
      <c r="U728" s="136">
        <f>$I728*VLOOKUP($G728,alloc,17)</f>
        <v>0</v>
      </c>
      <c r="V728" s="136">
        <f>$I728*VLOOKUP($G728,alloc,18)</f>
        <v>0</v>
      </c>
      <c r="W728" s="136">
        <f>$I728*VLOOKUP($G728,alloc,19)</f>
        <v>0</v>
      </c>
      <c r="X728" s="136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6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363</v>
      </c>
      <c r="E730" s="44"/>
      <c r="G730" s="43"/>
      <c r="H730" s="136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6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6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6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2">
        <v>37400</v>
      </c>
      <c r="E734" s="138" t="s">
        <v>125</v>
      </c>
      <c r="G734" s="43">
        <v>6.6</v>
      </c>
      <c r="H734" s="136" t="str">
        <f t="shared" ref="H734:H767" si="422">VLOOKUP($G734,alloc,3)</f>
        <v>P, S, T &amp; D Plant - Commodity</v>
      </c>
      <c r="I734" s="42">
        <f>'Plt. Class.'!L$192</f>
        <v>0</v>
      </c>
      <c r="J734" s="136">
        <f t="shared" ref="J734:J767" si="423">$I734*VLOOKUP($G734,alloc,6)</f>
        <v>0</v>
      </c>
      <c r="K734" s="136">
        <f t="shared" ref="K734:K767" si="424">$I734*VLOOKUP($G734,alloc,7)</f>
        <v>0</v>
      </c>
      <c r="L734" s="136">
        <f t="shared" ref="L734:L767" si="425">$I734*VLOOKUP($G734,alloc,8)</f>
        <v>0</v>
      </c>
      <c r="M734" s="136">
        <f t="shared" ref="M734:M767" si="426">$I734*VLOOKUP($G734,alloc,9)</f>
        <v>0</v>
      </c>
      <c r="N734" s="136">
        <f t="shared" ref="N734:N767" si="427">$I734*VLOOKUP($G734,alloc,10)</f>
        <v>0</v>
      </c>
      <c r="O734" s="136">
        <f t="shared" ref="O734:O767" si="428">$I734*VLOOKUP($G734,alloc,11)</f>
        <v>0</v>
      </c>
      <c r="P734" s="136">
        <f t="shared" ref="P734:P767" si="429">$I734*VLOOKUP($G734,alloc,12)</f>
        <v>0</v>
      </c>
      <c r="Q734" s="136">
        <f t="shared" ref="Q734:Q767" si="430">$I734*VLOOKUP($G734,alloc,13)</f>
        <v>0</v>
      </c>
      <c r="R734" s="136">
        <f t="shared" ref="R734:R767" si="431">$I734*VLOOKUP($G734,alloc,14)</f>
        <v>0</v>
      </c>
      <c r="S734" s="136">
        <f t="shared" ref="S734:S767" si="432">$I734*VLOOKUP($G734,alloc,15)</f>
        <v>0</v>
      </c>
      <c r="T734" s="136">
        <f t="shared" ref="T734:T767" si="433">$I734*VLOOKUP($G734,alloc,16)</f>
        <v>0</v>
      </c>
      <c r="U734" s="136">
        <f t="shared" ref="U734:U767" si="434">$I734*VLOOKUP($G734,alloc,17)</f>
        <v>0</v>
      </c>
      <c r="V734" s="136">
        <f t="shared" ref="V734:V767" si="435">$I734*VLOOKUP($G734,alloc,18)</f>
        <v>0</v>
      </c>
      <c r="W734" s="136">
        <f t="shared" ref="W734:W767" si="436">$I734*VLOOKUP($G734,alloc,19)</f>
        <v>0</v>
      </c>
      <c r="X734" s="136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2">
        <v>39001</v>
      </c>
      <c r="E735" s="138" t="s">
        <v>304</v>
      </c>
      <c r="G735" s="43">
        <v>6.6</v>
      </c>
      <c r="H735" s="136" t="str">
        <f t="shared" si="422"/>
        <v>P, S, T &amp; D Plant - Commodity</v>
      </c>
      <c r="I735" s="42">
        <f>'Plt. Class.'!L$193</f>
        <v>0</v>
      </c>
      <c r="J735" s="136">
        <f t="shared" si="423"/>
        <v>0</v>
      </c>
      <c r="K735" s="136">
        <f t="shared" si="424"/>
        <v>0</v>
      </c>
      <c r="L735" s="136">
        <f t="shared" si="425"/>
        <v>0</v>
      </c>
      <c r="M735" s="136">
        <f t="shared" si="426"/>
        <v>0</v>
      </c>
      <c r="N735" s="136">
        <f t="shared" si="427"/>
        <v>0</v>
      </c>
      <c r="O735" s="136">
        <f t="shared" si="428"/>
        <v>0</v>
      </c>
      <c r="P735" s="136">
        <f t="shared" si="429"/>
        <v>0</v>
      </c>
      <c r="Q735" s="136">
        <f t="shared" si="430"/>
        <v>0</v>
      </c>
      <c r="R735" s="136">
        <f t="shared" si="431"/>
        <v>0</v>
      </c>
      <c r="S735" s="136">
        <f t="shared" si="432"/>
        <v>0</v>
      </c>
      <c r="T735" s="136">
        <f t="shared" si="433"/>
        <v>0</v>
      </c>
      <c r="U735" s="136">
        <f t="shared" si="434"/>
        <v>0</v>
      </c>
      <c r="V735" s="136">
        <f t="shared" si="435"/>
        <v>0</v>
      </c>
      <c r="W735" s="136">
        <f t="shared" si="436"/>
        <v>0</v>
      </c>
      <c r="X735" s="136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2">
        <v>36602</v>
      </c>
      <c r="E736" s="138" t="s">
        <v>149</v>
      </c>
      <c r="G736" s="43">
        <v>6.6</v>
      </c>
      <c r="H736" s="136" t="str">
        <f t="shared" si="422"/>
        <v>P, S, T &amp; D Plant - Commodity</v>
      </c>
      <c r="I736" s="42">
        <f>'Plt. Class.'!L$194</f>
        <v>4066.8859210101659</v>
      </c>
      <c r="J736" s="136">
        <f t="shared" si="423"/>
        <v>1592.2616415148693</v>
      </c>
      <c r="K736" s="136">
        <f t="shared" si="424"/>
        <v>959.95460808565781</v>
      </c>
      <c r="L736" s="136">
        <f t="shared" si="425"/>
        <v>30.218552619012105</v>
      </c>
      <c r="M736" s="136">
        <f t="shared" si="426"/>
        <v>750.27552009092426</v>
      </c>
      <c r="N736" s="136">
        <f t="shared" si="427"/>
        <v>734.1755986997025</v>
      </c>
      <c r="O736" s="136">
        <f t="shared" si="428"/>
        <v>0</v>
      </c>
      <c r="P736" s="136">
        <f t="shared" si="429"/>
        <v>0</v>
      </c>
      <c r="Q736" s="136">
        <f t="shared" si="430"/>
        <v>0</v>
      </c>
      <c r="R736" s="136">
        <f t="shared" si="431"/>
        <v>0</v>
      </c>
      <c r="S736" s="136">
        <f t="shared" si="432"/>
        <v>0</v>
      </c>
      <c r="T736" s="136">
        <f t="shared" si="433"/>
        <v>0</v>
      </c>
      <c r="U736" s="136">
        <f t="shared" si="434"/>
        <v>0</v>
      </c>
      <c r="V736" s="136">
        <f t="shared" si="435"/>
        <v>0</v>
      </c>
      <c r="W736" s="136">
        <f t="shared" si="436"/>
        <v>0</v>
      </c>
      <c r="X736" s="136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2">
        <v>37503</v>
      </c>
      <c r="E737" s="138" t="s">
        <v>291</v>
      </c>
      <c r="G737" s="43">
        <v>6.6</v>
      </c>
      <c r="H737" s="136" t="str">
        <f t="shared" si="422"/>
        <v>P, S, T &amp; D Plant - Commodity</v>
      </c>
      <c r="I737" s="42">
        <f>'Plt. Class.'!L$195</f>
        <v>0</v>
      </c>
      <c r="J737" s="136">
        <f t="shared" si="423"/>
        <v>0</v>
      </c>
      <c r="K737" s="136">
        <f t="shared" si="424"/>
        <v>0</v>
      </c>
      <c r="L737" s="136">
        <f t="shared" si="425"/>
        <v>0</v>
      </c>
      <c r="M737" s="136">
        <f t="shared" si="426"/>
        <v>0</v>
      </c>
      <c r="N737" s="136">
        <f t="shared" si="427"/>
        <v>0</v>
      </c>
      <c r="O737" s="136">
        <f t="shared" si="428"/>
        <v>0</v>
      </c>
      <c r="P737" s="136">
        <f t="shared" si="429"/>
        <v>0</v>
      </c>
      <c r="Q737" s="136">
        <f t="shared" si="430"/>
        <v>0</v>
      </c>
      <c r="R737" s="136">
        <f t="shared" si="431"/>
        <v>0</v>
      </c>
      <c r="S737" s="136">
        <f t="shared" si="432"/>
        <v>0</v>
      </c>
      <c r="T737" s="136">
        <f t="shared" si="433"/>
        <v>0</v>
      </c>
      <c r="U737" s="136">
        <f t="shared" si="434"/>
        <v>0</v>
      </c>
      <c r="V737" s="136">
        <f t="shared" si="435"/>
        <v>0</v>
      </c>
      <c r="W737" s="136">
        <f t="shared" si="436"/>
        <v>0</v>
      </c>
      <c r="X737" s="136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2">
        <v>39004</v>
      </c>
      <c r="E738" s="138" t="s">
        <v>306</v>
      </c>
      <c r="G738" s="43">
        <v>6.6</v>
      </c>
      <c r="H738" s="136" t="str">
        <f t="shared" si="422"/>
        <v>P, S, T &amp; D Plant - Commodity</v>
      </c>
      <c r="I738" s="42">
        <f>'Plt. Class.'!L$196</f>
        <v>0</v>
      </c>
      <c r="J738" s="136">
        <f t="shared" si="423"/>
        <v>0</v>
      </c>
      <c r="K738" s="136">
        <f t="shared" si="424"/>
        <v>0</v>
      </c>
      <c r="L738" s="136">
        <f t="shared" si="425"/>
        <v>0</v>
      </c>
      <c r="M738" s="136">
        <f t="shared" si="426"/>
        <v>0</v>
      </c>
      <c r="N738" s="136">
        <f t="shared" si="427"/>
        <v>0</v>
      </c>
      <c r="O738" s="136">
        <f t="shared" si="428"/>
        <v>0</v>
      </c>
      <c r="P738" s="136">
        <f t="shared" si="429"/>
        <v>0</v>
      </c>
      <c r="Q738" s="136">
        <f t="shared" si="430"/>
        <v>0</v>
      </c>
      <c r="R738" s="136">
        <f t="shared" si="431"/>
        <v>0</v>
      </c>
      <c r="S738" s="136">
        <f t="shared" si="432"/>
        <v>0</v>
      </c>
      <c r="T738" s="136">
        <f t="shared" si="433"/>
        <v>0</v>
      </c>
      <c r="U738" s="136">
        <f t="shared" si="434"/>
        <v>0</v>
      </c>
      <c r="V738" s="136">
        <f t="shared" si="435"/>
        <v>0</v>
      </c>
      <c r="W738" s="136">
        <f t="shared" si="436"/>
        <v>0</v>
      </c>
      <c r="X738" s="136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2">
        <v>39009</v>
      </c>
      <c r="E739" s="138" t="s">
        <v>307</v>
      </c>
      <c r="G739" s="43">
        <v>6.6</v>
      </c>
      <c r="H739" s="136" t="str">
        <f t="shared" si="422"/>
        <v>P, S, T &amp; D Plant - Commodity</v>
      </c>
      <c r="I739" s="42">
        <f>'Plt. Class.'!L$197</f>
        <v>7812.8824435733277</v>
      </c>
      <c r="J739" s="136">
        <f t="shared" si="423"/>
        <v>3058.8891024208478</v>
      </c>
      <c r="K739" s="136">
        <f t="shared" si="424"/>
        <v>1844.1659416590758</v>
      </c>
      <c r="L739" s="136">
        <f t="shared" si="425"/>
        <v>58.052771534007903</v>
      </c>
      <c r="M739" s="136">
        <f t="shared" si="426"/>
        <v>1441.3520695228217</v>
      </c>
      <c r="N739" s="136">
        <f t="shared" si="427"/>
        <v>1410.4225584365745</v>
      </c>
      <c r="O739" s="136">
        <f t="shared" si="428"/>
        <v>0</v>
      </c>
      <c r="P739" s="136">
        <f t="shared" si="429"/>
        <v>0</v>
      </c>
      <c r="Q739" s="136">
        <f t="shared" si="430"/>
        <v>0</v>
      </c>
      <c r="R739" s="136">
        <f t="shared" si="431"/>
        <v>0</v>
      </c>
      <c r="S739" s="136">
        <f t="shared" si="432"/>
        <v>0</v>
      </c>
      <c r="T739" s="136">
        <f t="shared" si="433"/>
        <v>0</v>
      </c>
      <c r="U739" s="136">
        <f t="shared" si="434"/>
        <v>0</v>
      </c>
      <c r="V739" s="136">
        <f t="shared" si="435"/>
        <v>0</v>
      </c>
      <c r="W739" s="136">
        <f t="shared" si="436"/>
        <v>0</v>
      </c>
      <c r="X739" s="136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2">
        <v>39100</v>
      </c>
      <c r="E740" s="138" t="s">
        <v>308</v>
      </c>
      <c r="G740" s="43">
        <v>6.6</v>
      </c>
      <c r="H740" s="136" t="str">
        <f t="shared" si="422"/>
        <v>P, S, T &amp; D Plant - Commodity</v>
      </c>
      <c r="I740" s="42">
        <f>'Plt. Class.'!L$198</f>
        <v>9096.237723002725</v>
      </c>
      <c r="J740" s="136">
        <f t="shared" si="423"/>
        <v>3561.3466150140362</v>
      </c>
      <c r="K740" s="136">
        <f t="shared" si="424"/>
        <v>2147.0912850857985</v>
      </c>
      <c r="L740" s="136">
        <f t="shared" si="425"/>
        <v>67.588603075280005</v>
      </c>
      <c r="M740" s="136">
        <f t="shared" si="426"/>
        <v>1678.1106283899362</v>
      </c>
      <c r="N740" s="136">
        <f t="shared" si="427"/>
        <v>1642.1005914376742</v>
      </c>
      <c r="O740" s="136">
        <f t="shared" si="428"/>
        <v>0</v>
      </c>
      <c r="P740" s="136">
        <f t="shared" si="429"/>
        <v>0</v>
      </c>
      <c r="Q740" s="136">
        <f t="shared" si="430"/>
        <v>0</v>
      </c>
      <c r="R740" s="136">
        <f t="shared" si="431"/>
        <v>0</v>
      </c>
      <c r="S740" s="136">
        <f t="shared" si="432"/>
        <v>0</v>
      </c>
      <c r="T740" s="136">
        <f t="shared" si="433"/>
        <v>0</v>
      </c>
      <c r="U740" s="136">
        <f t="shared" si="434"/>
        <v>0</v>
      </c>
      <c r="V740" s="136">
        <f t="shared" si="435"/>
        <v>0</v>
      </c>
      <c r="W740" s="136">
        <f t="shared" si="436"/>
        <v>0</v>
      </c>
      <c r="X740" s="136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2">
        <v>39102</v>
      </c>
      <c r="E741" s="138" t="s">
        <v>309</v>
      </c>
      <c r="G741" s="43">
        <v>6.6</v>
      </c>
      <c r="H741" s="136" t="str">
        <f t="shared" si="422"/>
        <v>P, S, T &amp; D Plant - Commodity</v>
      </c>
      <c r="I741" s="42">
        <f>'Plt. Class.'!L$199</f>
        <v>0</v>
      </c>
      <c r="J741" s="136">
        <f t="shared" si="423"/>
        <v>0</v>
      </c>
      <c r="K741" s="136">
        <f t="shared" si="424"/>
        <v>0</v>
      </c>
      <c r="L741" s="136">
        <f t="shared" si="425"/>
        <v>0</v>
      </c>
      <c r="M741" s="136">
        <f t="shared" si="426"/>
        <v>0</v>
      </c>
      <c r="N741" s="136">
        <f t="shared" si="427"/>
        <v>0</v>
      </c>
      <c r="O741" s="136">
        <f t="shared" si="428"/>
        <v>0</v>
      </c>
      <c r="P741" s="136">
        <f t="shared" si="429"/>
        <v>0</v>
      </c>
      <c r="Q741" s="136">
        <f t="shared" si="430"/>
        <v>0</v>
      </c>
      <c r="R741" s="136">
        <f t="shared" si="431"/>
        <v>0</v>
      </c>
      <c r="S741" s="136">
        <f t="shared" si="432"/>
        <v>0</v>
      </c>
      <c r="T741" s="136">
        <f t="shared" si="433"/>
        <v>0</v>
      </c>
      <c r="U741" s="136">
        <f t="shared" si="434"/>
        <v>0</v>
      </c>
      <c r="V741" s="136">
        <f t="shared" si="435"/>
        <v>0</v>
      </c>
      <c r="W741" s="136">
        <f t="shared" si="436"/>
        <v>0</v>
      </c>
      <c r="X741" s="136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2">
        <v>39103</v>
      </c>
      <c r="E742" s="138" t="s">
        <v>310</v>
      </c>
      <c r="G742" s="43">
        <v>6.6</v>
      </c>
      <c r="H742" s="136" t="str">
        <f t="shared" si="422"/>
        <v>P, S, T &amp; D Plant - Commodity</v>
      </c>
      <c r="I742" s="42">
        <f>'Plt. Class.'!L$200</f>
        <v>0</v>
      </c>
      <c r="J742" s="136">
        <f t="shared" si="423"/>
        <v>0</v>
      </c>
      <c r="K742" s="136">
        <f t="shared" si="424"/>
        <v>0</v>
      </c>
      <c r="L742" s="136">
        <f t="shared" si="425"/>
        <v>0</v>
      </c>
      <c r="M742" s="136">
        <f t="shared" si="426"/>
        <v>0</v>
      </c>
      <c r="N742" s="136">
        <f t="shared" si="427"/>
        <v>0</v>
      </c>
      <c r="O742" s="136">
        <f t="shared" si="428"/>
        <v>0</v>
      </c>
      <c r="P742" s="136">
        <f t="shared" si="429"/>
        <v>0</v>
      </c>
      <c r="Q742" s="136">
        <f t="shared" si="430"/>
        <v>0</v>
      </c>
      <c r="R742" s="136">
        <f t="shared" si="431"/>
        <v>0</v>
      </c>
      <c r="S742" s="136">
        <f t="shared" si="432"/>
        <v>0</v>
      </c>
      <c r="T742" s="136">
        <f t="shared" si="433"/>
        <v>0</v>
      </c>
      <c r="U742" s="136">
        <f t="shared" si="434"/>
        <v>0</v>
      </c>
      <c r="V742" s="136">
        <f t="shared" si="435"/>
        <v>0</v>
      </c>
      <c r="W742" s="136">
        <f t="shared" si="436"/>
        <v>0</v>
      </c>
      <c r="X742" s="136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2">
        <v>39200</v>
      </c>
      <c r="E743" s="138" t="s">
        <v>311</v>
      </c>
      <c r="G743" s="43">
        <v>6.6</v>
      </c>
      <c r="H743" s="136" t="str">
        <f t="shared" si="422"/>
        <v>P, S, T &amp; D Plant - Commodity</v>
      </c>
      <c r="I743" s="42">
        <f>'Plt. Class.'!L$201</f>
        <v>83.680109550308515</v>
      </c>
      <c r="J743" s="136">
        <f t="shared" si="423"/>
        <v>32.76232261799538</v>
      </c>
      <c r="K743" s="136">
        <f t="shared" si="424"/>
        <v>19.751994112482638</v>
      </c>
      <c r="L743" s="136">
        <f t="shared" si="425"/>
        <v>0.62177593439419565</v>
      </c>
      <c r="M743" s="136">
        <f t="shared" si="426"/>
        <v>15.437644166455659</v>
      </c>
      <c r="N743" s="136">
        <f t="shared" si="427"/>
        <v>15.106372718980646</v>
      </c>
      <c r="O743" s="136">
        <f t="shared" si="428"/>
        <v>0</v>
      </c>
      <c r="P743" s="136">
        <f t="shared" si="429"/>
        <v>0</v>
      </c>
      <c r="Q743" s="136">
        <f t="shared" si="430"/>
        <v>0</v>
      </c>
      <c r="R743" s="136">
        <f t="shared" si="431"/>
        <v>0</v>
      </c>
      <c r="S743" s="136">
        <f t="shared" si="432"/>
        <v>0</v>
      </c>
      <c r="T743" s="136">
        <f t="shared" si="433"/>
        <v>0</v>
      </c>
      <c r="U743" s="136">
        <f t="shared" si="434"/>
        <v>0</v>
      </c>
      <c r="V743" s="136">
        <f t="shared" si="435"/>
        <v>0</v>
      </c>
      <c r="W743" s="136">
        <f t="shared" si="436"/>
        <v>0</v>
      </c>
      <c r="X743" s="136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2">
        <v>39201</v>
      </c>
      <c r="E744" s="138" t="s">
        <v>312</v>
      </c>
      <c r="G744" s="43">
        <v>6.6</v>
      </c>
      <c r="H744" s="136" t="str">
        <f t="shared" si="422"/>
        <v>P, S, T &amp; D Plant - Commodity</v>
      </c>
      <c r="I744" s="42">
        <f>'Plt. Class.'!L$202</f>
        <v>0</v>
      </c>
      <c r="J744" s="136">
        <f t="shared" si="423"/>
        <v>0</v>
      </c>
      <c r="K744" s="136">
        <f t="shared" si="424"/>
        <v>0</v>
      </c>
      <c r="L744" s="136">
        <f t="shared" si="425"/>
        <v>0</v>
      </c>
      <c r="M744" s="136">
        <f t="shared" si="426"/>
        <v>0</v>
      </c>
      <c r="N744" s="136">
        <f t="shared" si="427"/>
        <v>0</v>
      </c>
      <c r="O744" s="136">
        <f t="shared" si="428"/>
        <v>0</v>
      </c>
      <c r="P744" s="136">
        <f t="shared" si="429"/>
        <v>0</v>
      </c>
      <c r="Q744" s="136">
        <f t="shared" si="430"/>
        <v>0</v>
      </c>
      <c r="R744" s="136">
        <f t="shared" si="431"/>
        <v>0</v>
      </c>
      <c r="S744" s="136">
        <f t="shared" si="432"/>
        <v>0</v>
      </c>
      <c r="T744" s="136">
        <f t="shared" si="433"/>
        <v>0</v>
      </c>
      <c r="U744" s="136">
        <f t="shared" si="434"/>
        <v>0</v>
      </c>
      <c r="V744" s="136">
        <f t="shared" si="435"/>
        <v>0</v>
      </c>
      <c r="W744" s="136">
        <f t="shared" si="436"/>
        <v>0</v>
      </c>
      <c r="X744" s="136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2">
        <v>39202</v>
      </c>
      <c r="E745" s="138" t="s">
        <v>313</v>
      </c>
      <c r="G745" s="43">
        <v>6.6</v>
      </c>
      <c r="H745" s="136" t="str">
        <f t="shared" si="422"/>
        <v>P, S, T &amp; D Plant - Commodity</v>
      </c>
      <c r="I745" s="42">
        <f>'Plt. Class.'!L$203</f>
        <v>0</v>
      </c>
      <c r="J745" s="136">
        <f t="shared" si="423"/>
        <v>0</v>
      </c>
      <c r="K745" s="136">
        <f t="shared" si="424"/>
        <v>0</v>
      </c>
      <c r="L745" s="136">
        <f t="shared" si="425"/>
        <v>0</v>
      </c>
      <c r="M745" s="136">
        <f t="shared" si="426"/>
        <v>0</v>
      </c>
      <c r="N745" s="136">
        <f t="shared" si="427"/>
        <v>0</v>
      </c>
      <c r="O745" s="136">
        <f t="shared" si="428"/>
        <v>0</v>
      </c>
      <c r="P745" s="136">
        <f t="shared" si="429"/>
        <v>0</v>
      </c>
      <c r="Q745" s="136">
        <f t="shared" si="430"/>
        <v>0</v>
      </c>
      <c r="R745" s="136">
        <f t="shared" si="431"/>
        <v>0</v>
      </c>
      <c r="S745" s="136">
        <f t="shared" si="432"/>
        <v>0</v>
      </c>
      <c r="T745" s="136">
        <f t="shared" si="433"/>
        <v>0</v>
      </c>
      <c r="U745" s="136">
        <f t="shared" si="434"/>
        <v>0</v>
      </c>
      <c r="V745" s="136">
        <f t="shared" si="435"/>
        <v>0</v>
      </c>
      <c r="W745" s="136">
        <f t="shared" si="436"/>
        <v>0</v>
      </c>
      <c r="X745" s="136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2">
        <v>39300</v>
      </c>
      <c r="E746" s="138" t="s">
        <v>198</v>
      </c>
      <c r="G746" s="43">
        <v>6.6</v>
      </c>
      <c r="H746" s="136" t="str">
        <f t="shared" si="422"/>
        <v>P, S, T &amp; D Plant - Commodity</v>
      </c>
      <c r="I746" s="42">
        <f>'Plt. Class.'!L$204</f>
        <v>0</v>
      </c>
      <c r="J746" s="136">
        <f t="shared" si="423"/>
        <v>0</v>
      </c>
      <c r="K746" s="136">
        <f t="shared" si="424"/>
        <v>0</v>
      </c>
      <c r="L746" s="136">
        <f t="shared" si="425"/>
        <v>0</v>
      </c>
      <c r="M746" s="136">
        <f t="shared" si="426"/>
        <v>0</v>
      </c>
      <c r="N746" s="136">
        <f t="shared" si="427"/>
        <v>0</v>
      </c>
      <c r="O746" s="136">
        <f t="shared" si="428"/>
        <v>0</v>
      </c>
      <c r="P746" s="136">
        <f t="shared" si="429"/>
        <v>0</v>
      </c>
      <c r="Q746" s="136">
        <f t="shared" si="430"/>
        <v>0</v>
      </c>
      <c r="R746" s="136">
        <f t="shared" si="431"/>
        <v>0</v>
      </c>
      <c r="S746" s="136">
        <f t="shared" si="432"/>
        <v>0</v>
      </c>
      <c r="T746" s="136">
        <f t="shared" si="433"/>
        <v>0</v>
      </c>
      <c r="U746" s="136">
        <f t="shared" si="434"/>
        <v>0</v>
      </c>
      <c r="V746" s="136">
        <f t="shared" si="435"/>
        <v>0</v>
      </c>
      <c r="W746" s="136">
        <f t="shared" si="436"/>
        <v>0</v>
      </c>
      <c r="X746" s="136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2">
        <v>39400</v>
      </c>
      <c r="E747" s="138" t="s">
        <v>314</v>
      </c>
      <c r="G747" s="43">
        <v>6.6</v>
      </c>
      <c r="H747" s="136" t="str">
        <f t="shared" si="422"/>
        <v>P, S, T &amp; D Plant - Commodity</v>
      </c>
      <c r="I747" s="42">
        <f>'Plt. Class.'!L$205</f>
        <v>1295.905703340007</v>
      </c>
      <c r="J747" s="136">
        <f t="shared" si="423"/>
        <v>507.3712374838662</v>
      </c>
      <c r="K747" s="136">
        <f t="shared" si="424"/>
        <v>305.88776664203255</v>
      </c>
      <c r="L747" s="136">
        <f t="shared" si="425"/>
        <v>9.6290860983705482</v>
      </c>
      <c r="M747" s="136">
        <f t="shared" si="426"/>
        <v>239.07391169721188</v>
      </c>
      <c r="N747" s="136">
        <f t="shared" si="427"/>
        <v>233.94370141852582</v>
      </c>
      <c r="O747" s="136">
        <f t="shared" si="428"/>
        <v>0</v>
      </c>
      <c r="P747" s="136">
        <f t="shared" si="429"/>
        <v>0</v>
      </c>
      <c r="Q747" s="136">
        <f t="shared" si="430"/>
        <v>0</v>
      </c>
      <c r="R747" s="136">
        <f t="shared" si="431"/>
        <v>0</v>
      </c>
      <c r="S747" s="136">
        <f t="shared" si="432"/>
        <v>0</v>
      </c>
      <c r="T747" s="136">
        <f t="shared" si="433"/>
        <v>0</v>
      </c>
      <c r="U747" s="136">
        <f t="shared" si="434"/>
        <v>0</v>
      </c>
      <c r="V747" s="136">
        <f t="shared" si="435"/>
        <v>0</v>
      </c>
      <c r="W747" s="136">
        <f t="shared" si="436"/>
        <v>0</v>
      </c>
      <c r="X747" s="136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2">
        <v>39600</v>
      </c>
      <c r="E748" s="138" t="s">
        <v>315</v>
      </c>
      <c r="G748" s="43">
        <v>6.6</v>
      </c>
      <c r="H748" s="136" t="str">
        <f t="shared" si="422"/>
        <v>P, S, T &amp; D Plant - Commodity</v>
      </c>
      <c r="I748" s="42">
        <f>'Plt. Class.'!L$206</f>
        <v>19.122198515839045</v>
      </c>
      <c r="J748" s="136">
        <f t="shared" si="423"/>
        <v>7.4866971411482988</v>
      </c>
      <c r="K748" s="136">
        <f t="shared" si="424"/>
        <v>4.5136359707500473</v>
      </c>
      <c r="L748" s="136">
        <f t="shared" si="425"/>
        <v>0.14208541209794925</v>
      </c>
      <c r="M748" s="136">
        <f t="shared" si="426"/>
        <v>3.5277403191062304</v>
      </c>
      <c r="N748" s="136">
        <f t="shared" si="427"/>
        <v>3.4520396727365199</v>
      </c>
      <c r="O748" s="136">
        <f t="shared" si="428"/>
        <v>0</v>
      </c>
      <c r="P748" s="136">
        <f t="shared" si="429"/>
        <v>0</v>
      </c>
      <c r="Q748" s="136">
        <f t="shared" si="430"/>
        <v>0</v>
      </c>
      <c r="R748" s="136">
        <f t="shared" si="431"/>
        <v>0</v>
      </c>
      <c r="S748" s="136">
        <f t="shared" si="432"/>
        <v>0</v>
      </c>
      <c r="T748" s="136">
        <f t="shared" si="433"/>
        <v>0</v>
      </c>
      <c r="U748" s="136">
        <f t="shared" si="434"/>
        <v>0</v>
      </c>
      <c r="V748" s="136">
        <f t="shared" si="435"/>
        <v>0</v>
      </c>
      <c r="W748" s="136">
        <f t="shared" si="436"/>
        <v>0</v>
      </c>
      <c r="X748" s="136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2">
        <v>39603</v>
      </c>
      <c r="E749" s="138" t="s">
        <v>316</v>
      </c>
      <c r="G749" s="43">
        <v>6.6</v>
      </c>
      <c r="H749" s="136" t="str">
        <f t="shared" si="422"/>
        <v>P, S, T &amp; D Plant - Commodity</v>
      </c>
      <c r="I749" s="42">
        <f>'Plt. Class.'!L$207</f>
        <v>0</v>
      </c>
      <c r="J749" s="136">
        <f t="shared" si="423"/>
        <v>0</v>
      </c>
      <c r="K749" s="136">
        <f t="shared" si="424"/>
        <v>0</v>
      </c>
      <c r="L749" s="136">
        <f t="shared" si="425"/>
        <v>0</v>
      </c>
      <c r="M749" s="136">
        <f t="shared" si="426"/>
        <v>0</v>
      </c>
      <c r="N749" s="136">
        <f t="shared" si="427"/>
        <v>0</v>
      </c>
      <c r="O749" s="136">
        <f t="shared" si="428"/>
        <v>0</v>
      </c>
      <c r="P749" s="136">
        <f t="shared" si="429"/>
        <v>0</v>
      </c>
      <c r="Q749" s="136">
        <f t="shared" si="430"/>
        <v>0</v>
      </c>
      <c r="R749" s="136">
        <f t="shared" si="431"/>
        <v>0</v>
      </c>
      <c r="S749" s="136">
        <f t="shared" si="432"/>
        <v>0</v>
      </c>
      <c r="T749" s="136">
        <f t="shared" si="433"/>
        <v>0</v>
      </c>
      <c r="U749" s="136">
        <f t="shared" si="434"/>
        <v>0</v>
      </c>
      <c r="V749" s="136">
        <f t="shared" si="435"/>
        <v>0</v>
      </c>
      <c r="W749" s="136">
        <f t="shared" si="436"/>
        <v>0</v>
      </c>
      <c r="X749" s="136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2">
        <v>39604</v>
      </c>
      <c r="E750" s="138" t="s">
        <v>317</v>
      </c>
      <c r="G750" s="43">
        <v>6.6</v>
      </c>
      <c r="H750" s="136" t="str">
        <f t="shared" si="422"/>
        <v>P, S, T &amp; D Plant - Commodity</v>
      </c>
      <c r="I750" s="42">
        <f>'Plt. Class.'!L$208</f>
        <v>0</v>
      </c>
      <c r="J750" s="136">
        <f t="shared" si="423"/>
        <v>0</v>
      </c>
      <c r="K750" s="136">
        <f t="shared" si="424"/>
        <v>0</v>
      </c>
      <c r="L750" s="136">
        <f t="shared" si="425"/>
        <v>0</v>
      </c>
      <c r="M750" s="136">
        <f t="shared" si="426"/>
        <v>0</v>
      </c>
      <c r="N750" s="136">
        <f t="shared" si="427"/>
        <v>0</v>
      </c>
      <c r="O750" s="136">
        <f t="shared" si="428"/>
        <v>0</v>
      </c>
      <c r="P750" s="136">
        <f t="shared" si="429"/>
        <v>0</v>
      </c>
      <c r="Q750" s="136">
        <f t="shared" si="430"/>
        <v>0</v>
      </c>
      <c r="R750" s="136">
        <f t="shared" si="431"/>
        <v>0</v>
      </c>
      <c r="S750" s="136">
        <f t="shared" si="432"/>
        <v>0</v>
      </c>
      <c r="T750" s="136">
        <f t="shared" si="433"/>
        <v>0</v>
      </c>
      <c r="U750" s="136">
        <f t="shared" si="434"/>
        <v>0</v>
      </c>
      <c r="V750" s="136">
        <f t="shared" si="435"/>
        <v>0</v>
      </c>
      <c r="W750" s="136">
        <f t="shared" si="436"/>
        <v>0</v>
      </c>
      <c r="X750" s="136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2">
        <v>39605</v>
      </c>
      <c r="E751" s="141" t="s">
        <v>318</v>
      </c>
      <c r="G751" s="43">
        <v>6.6</v>
      </c>
      <c r="H751" s="136" t="str">
        <f t="shared" si="422"/>
        <v>P, S, T &amp; D Plant - Commodity</v>
      </c>
      <c r="I751" s="42">
        <f>'Plt. Class.'!L$209</f>
        <v>0</v>
      </c>
      <c r="J751" s="136">
        <f t="shared" si="423"/>
        <v>0</v>
      </c>
      <c r="K751" s="136">
        <f t="shared" si="424"/>
        <v>0</v>
      </c>
      <c r="L751" s="136">
        <f t="shared" si="425"/>
        <v>0</v>
      </c>
      <c r="M751" s="136">
        <f t="shared" si="426"/>
        <v>0</v>
      </c>
      <c r="N751" s="136">
        <f t="shared" si="427"/>
        <v>0</v>
      </c>
      <c r="O751" s="136">
        <f t="shared" si="428"/>
        <v>0</v>
      </c>
      <c r="P751" s="136">
        <f t="shared" si="429"/>
        <v>0</v>
      </c>
      <c r="Q751" s="136">
        <f t="shared" si="430"/>
        <v>0</v>
      </c>
      <c r="R751" s="136">
        <f t="shared" si="431"/>
        <v>0</v>
      </c>
      <c r="S751" s="136">
        <f t="shared" si="432"/>
        <v>0</v>
      </c>
      <c r="T751" s="136">
        <f t="shared" si="433"/>
        <v>0</v>
      </c>
      <c r="U751" s="136">
        <f t="shared" si="434"/>
        <v>0</v>
      </c>
      <c r="V751" s="136">
        <f t="shared" si="435"/>
        <v>0</v>
      </c>
      <c r="W751" s="136">
        <f t="shared" si="436"/>
        <v>0</v>
      </c>
      <c r="X751" s="136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2">
        <v>39700</v>
      </c>
      <c r="E752" s="138" t="s">
        <v>319</v>
      </c>
      <c r="G752" s="43">
        <v>6.6</v>
      </c>
      <c r="H752" s="136" t="str">
        <f t="shared" si="422"/>
        <v>P, S, T &amp; D Plant - Commodity</v>
      </c>
      <c r="I752" s="42">
        <f>'Plt. Class.'!L$210</f>
        <v>2060.5854847874857</v>
      </c>
      <c r="J752" s="136">
        <f t="shared" si="423"/>
        <v>806.75762492852903</v>
      </c>
      <c r="K752" s="136">
        <f t="shared" si="424"/>
        <v>486.38407122687067</v>
      </c>
      <c r="L752" s="136">
        <f t="shared" si="425"/>
        <v>15.310955878141916</v>
      </c>
      <c r="M752" s="136">
        <f t="shared" si="426"/>
        <v>380.14512241512062</v>
      </c>
      <c r="N752" s="136">
        <f t="shared" si="427"/>
        <v>371.98771033882349</v>
      </c>
      <c r="O752" s="136">
        <f t="shared" si="428"/>
        <v>0</v>
      </c>
      <c r="P752" s="136">
        <f t="shared" si="429"/>
        <v>0</v>
      </c>
      <c r="Q752" s="136">
        <f t="shared" si="430"/>
        <v>0</v>
      </c>
      <c r="R752" s="136">
        <f t="shared" si="431"/>
        <v>0</v>
      </c>
      <c r="S752" s="136">
        <f t="shared" si="432"/>
        <v>0</v>
      </c>
      <c r="T752" s="136">
        <f t="shared" si="433"/>
        <v>0</v>
      </c>
      <c r="U752" s="136">
        <f t="shared" si="434"/>
        <v>0</v>
      </c>
      <c r="V752" s="136">
        <f t="shared" si="435"/>
        <v>0</v>
      </c>
      <c r="W752" s="136">
        <f t="shared" si="436"/>
        <v>0</v>
      </c>
      <c r="X752" s="136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2">
        <v>39701</v>
      </c>
      <c r="E753" s="138" t="s">
        <v>320</v>
      </c>
      <c r="G753" s="43">
        <v>6.6</v>
      </c>
      <c r="H753" s="136" t="str">
        <f t="shared" si="422"/>
        <v>P, S, T &amp; D Plant - Commodity</v>
      </c>
      <c r="I753" s="42">
        <f>'Plt. Class.'!L$211</f>
        <v>0</v>
      </c>
      <c r="J753" s="136">
        <f t="shared" si="423"/>
        <v>0</v>
      </c>
      <c r="K753" s="136">
        <f t="shared" si="424"/>
        <v>0</v>
      </c>
      <c r="L753" s="136">
        <f t="shared" si="425"/>
        <v>0</v>
      </c>
      <c r="M753" s="136">
        <f t="shared" si="426"/>
        <v>0</v>
      </c>
      <c r="N753" s="136">
        <f t="shared" si="427"/>
        <v>0</v>
      </c>
      <c r="O753" s="136">
        <f t="shared" si="428"/>
        <v>0</v>
      </c>
      <c r="P753" s="136">
        <f t="shared" si="429"/>
        <v>0</v>
      </c>
      <c r="Q753" s="136">
        <f t="shared" si="430"/>
        <v>0</v>
      </c>
      <c r="R753" s="136">
        <f t="shared" si="431"/>
        <v>0</v>
      </c>
      <c r="S753" s="136">
        <f t="shared" si="432"/>
        <v>0</v>
      </c>
      <c r="T753" s="136">
        <f t="shared" si="433"/>
        <v>0</v>
      </c>
      <c r="U753" s="136">
        <f t="shared" si="434"/>
        <v>0</v>
      </c>
      <c r="V753" s="136">
        <f t="shared" si="435"/>
        <v>0</v>
      </c>
      <c r="W753" s="136">
        <f t="shared" si="436"/>
        <v>0</v>
      </c>
      <c r="X753" s="136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2">
        <v>39702</v>
      </c>
      <c r="E754" s="138" t="s">
        <v>321</v>
      </c>
      <c r="G754" s="43">
        <v>6.6</v>
      </c>
      <c r="H754" s="136" t="str">
        <f t="shared" si="422"/>
        <v>P, S, T &amp; D Plant - Commodity</v>
      </c>
      <c r="I754" s="42">
        <f>'Plt. Class.'!L$212</f>
        <v>0</v>
      </c>
      <c r="J754" s="136">
        <f t="shared" si="423"/>
        <v>0</v>
      </c>
      <c r="K754" s="136">
        <f t="shared" si="424"/>
        <v>0</v>
      </c>
      <c r="L754" s="136">
        <f t="shared" si="425"/>
        <v>0</v>
      </c>
      <c r="M754" s="136">
        <f t="shared" si="426"/>
        <v>0</v>
      </c>
      <c r="N754" s="136">
        <f t="shared" si="427"/>
        <v>0</v>
      </c>
      <c r="O754" s="136">
        <f t="shared" si="428"/>
        <v>0</v>
      </c>
      <c r="P754" s="136">
        <f t="shared" si="429"/>
        <v>0</v>
      </c>
      <c r="Q754" s="136">
        <f t="shared" si="430"/>
        <v>0</v>
      </c>
      <c r="R754" s="136">
        <f t="shared" si="431"/>
        <v>0</v>
      </c>
      <c r="S754" s="136">
        <f t="shared" si="432"/>
        <v>0</v>
      </c>
      <c r="T754" s="136">
        <f t="shared" si="433"/>
        <v>0</v>
      </c>
      <c r="U754" s="136">
        <f t="shared" si="434"/>
        <v>0</v>
      </c>
      <c r="V754" s="136">
        <f t="shared" si="435"/>
        <v>0</v>
      </c>
      <c r="W754" s="136">
        <f t="shared" si="436"/>
        <v>0</v>
      </c>
      <c r="X754" s="136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2">
        <v>39705</v>
      </c>
      <c r="E755" s="138" t="s">
        <v>322</v>
      </c>
      <c r="G755" s="43">
        <v>6.6</v>
      </c>
      <c r="H755" s="136" t="str">
        <f t="shared" si="422"/>
        <v>P, S, T &amp; D Plant - Commodity</v>
      </c>
      <c r="I755" s="42">
        <f>'Plt. Class.'!L$213</f>
        <v>0</v>
      </c>
      <c r="J755" s="136">
        <f t="shared" si="423"/>
        <v>0</v>
      </c>
      <c r="K755" s="136">
        <f t="shared" si="424"/>
        <v>0</v>
      </c>
      <c r="L755" s="136">
        <f t="shared" si="425"/>
        <v>0</v>
      </c>
      <c r="M755" s="136">
        <f t="shared" si="426"/>
        <v>0</v>
      </c>
      <c r="N755" s="136">
        <f t="shared" si="427"/>
        <v>0</v>
      </c>
      <c r="O755" s="136">
        <f t="shared" si="428"/>
        <v>0</v>
      </c>
      <c r="P755" s="136">
        <f t="shared" si="429"/>
        <v>0</v>
      </c>
      <c r="Q755" s="136">
        <f t="shared" si="430"/>
        <v>0</v>
      </c>
      <c r="R755" s="136">
        <f t="shared" si="431"/>
        <v>0</v>
      </c>
      <c r="S755" s="136">
        <f t="shared" si="432"/>
        <v>0</v>
      </c>
      <c r="T755" s="136">
        <f t="shared" si="433"/>
        <v>0</v>
      </c>
      <c r="U755" s="136">
        <f t="shared" si="434"/>
        <v>0</v>
      </c>
      <c r="V755" s="136">
        <f t="shared" si="435"/>
        <v>0</v>
      </c>
      <c r="W755" s="136">
        <f t="shared" si="436"/>
        <v>0</v>
      </c>
      <c r="X755" s="136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2">
        <v>39800</v>
      </c>
      <c r="E756" s="138" t="s">
        <v>323</v>
      </c>
      <c r="G756" s="43">
        <v>6.6</v>
      </c>
      <c r="H756" s="136" t="str">
        <f t="shared" si="422"/>
        <v>P, S, T &amp; D Plant - Commodity</v>
      </c>
      <c r="I756" s="42">
        <f>'Plt. Class.'!L$214</f>
        <v>444.99406891106946</v>
      </c>
      <c r="J756" s="136">
        <f t="shared" si="423"/>
        <v>174.22347230549454</v>
      </c>
      <c r="K756" s="136">
        <f t="shared" si="424"/>
        <v>105.03715012391176</v>
      </c>
      <c r="L756" s="136">
        <f t="shared" si="425"/>
        <v>3.3064799327337306</v>
      </c>
      <c r="M756" s="136">
        <f t="shared" si="426"/>
        <v>82.094300891208761</v>
      </c>
      <c r="N756" s="136">
        <f t="shared" si="427"/>
        <v>80.332665657720682</v>
      </c>
      <c r="O756" s="136">
        <f t="shared" si="428"/>
        <v>0</v>
      </c>
      <c r="P756" s="136">
        <f t="shared" si="429"/>
        <v>0</v>
      </c>
      <c r="Q756" s="136">
        <f t="shared" si="430"/>
        <v>0</v>
      </c>
      <c r="R756" s="136">
        <f t="shared" si="431"/>
        <v>0</v>
      </c>
      <c r="S756" s="136">
        <f t="shared" si="432"/>
        <v>0</v>
      </c>
      <c r="T756" s="136">
        <f t="shared" si="433"/>
        <v>0</v>
      </c>
      <c r="U756" s="136">
        <f t="shared" si="434"/>
        <v>0</v>
      </c>
      <c r="V756" s="136">
        <f t="shared" si="435"/>
        <v>0</v>
      </c>
      <c r="W756" s="136">
        <f t="shared" si="436"/>
        <v>0</v>
      </c>
      <c r="X756" s="136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2">
        <v>39900</v>
      </c>
      <c r="E757" s="138" t="s">
        <v>324</v>
      </c>
      <c r="G757" s="43">
        <v>6.6</v>
      </c>
      <c r="H757" s="136" t="str">
        <f t="shared" si="422"/>
        <v>P, S, T &amp; D Plant - Commodity</v>
      </c>
      <c r="I757" s="42">
        <f>'Plt. Class.'!L$215</f>
        <v>136.0229837575653</v>
      </c>
      <c r="J757" s="136">
        <f t="shared" si="423"/>
        <v>53.255533498656483</v>
      </c>
      <c r="K757" s="136">
        <f t="shared" si="424"/>
        <v>32.107094371410817</v>
      </c>
      <c r="L757" s="136">
        <f t="shared" si="425"/>
        <v>1.0107039567640581</v>
      </c>
      <c r="M757" s="136">
        <f t="shared" si="426"/>
        <v>25.094068745768375</v>
      </c>
      <c r="N757" s="136">
        <f t="shared" si="427"/>
        <v>24.555583184965563</v>
      </c>
      <c r="O757" s="136">
        <f t="shared" si="428"/>
        <v>0</v>
      </c>
      <c r="P757" s="136">
        <f t="shared" si="429"/>
        <v>0</v>
      </c>
      <c r="Q757" s="136">
        <f t="shared" si="430"/>
        <v>0</v>
      </c>
      <c r="R757" s="136">
        <f t="shared" si="431"/>
        <v>0</v>
      </c>
      <c r="S757" s="136">
        <f t="shared" si="432"/>
        <v>0</v>
      </c>
      <c r="T757" s="136">
        <f t="shared" si="433"/>
        <v>0</v>
      </c>
      <c r="U757" s="136">
        <f t="shared" si="434"/>
        <v>0</v>
      </c>
      <c r="V757" s="136">
        <f t="shared" si="435"/>
        <v>0</v>
      </c>
      <c r="W757" s="136">
        <f t="shared" si="436"/>
        <v>0</v>
      </c>
      <c r="X757" s="136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2">
        <v>39901</v>
      </c>
      <c r="E758" s="138" t="s">
        <v>325</v>
      </c>
      <c r="G758" s="43">
        <v>6.6</v>
      </c>
      <c r="H758" s="136" t="str">
        <f t="shared" si="422"/>
        <v>P, S, T &amp; D Plant - Commodity</v>
      </c>
      <c r="I758" s="42">
        <f>'Plt. Class.'!L$216</f>
        <v>25430.663597056122</v>
      </c>
      <c r="J758" s="136">
        <f t="shared" si="423"/>
        <v>9956.5788050930169</v>
      </c>
      <c r="K758" s="136">
        <f t="shared" si="424"/>
        <v>6002.6967022980807</v>
      </c>
      <c r="L758" s="136">
        <f t="shared" si="425"/>
        <v>188.95977437526827</v>
      </c>
      <c r="M758" s="136">
        <f t="shared" si="426"/>
        <v>4691.5514049627855</v>
      </c>
      <c r="N758" s="136">
        <f t="shared" si="427"/>
        <v>4590.8769103269706</v>
      </c>
      <c r="O758" s="136">
        <f t="shared" si="428"/>
        <v>0</v>
      </c>
      <c r="P758" s="136">
        <f t="shared" si="429"/>
        <v>0</v>
      </c>
      <c r="Q758" s="136">
        <f t="shared" si="430"/>
        <v>0</v>
      </c>
      <c r="R758" s="136">
        <f t="shared" si="431"/>
        <v>0</v>
      </c>
      <c r="S758" s="136">
        <f t="shared" si="432"/>
        <v>0</v>
      </c>
      <c r="T758" s="136">
        <f t="shared" si="433"/>
        <v>0</v>
      </c>
      <c r="U758" s="136">
        <f t="shared" si="434"/>
        <v>0</v>
      </c>
      <c r="V758" s="136">
        <f t="shared" si="435"/>
        <v>0</v>
      </c>
      <c r="W758" s="136">
        <f t="shared" si="436"/>
        <v>0</v>
      </c>
      <c r="X758" s="136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2">
        <v>39902</v>
      </c>
      <c r="E759" s="138" t="s">
        <v>326</v>
      </c>
      <c r="G759" s="43">
        <v>6.6</v>
      </c>
      <c r="H759" s="136" t="str">
        <f t="shared" si="422"/>
        <v>P, S, T &amp; D Plant - Commodity</v>
      </c>
      <c r="I759" s="42">
        <f>'Plt. Class.'!L$217</f>
        <v>15590.852292886306</v>
      </c>
      <c r="J759" s="136">
        <f t="shared" si="423"/>
        <v>6104.1092734464628</v>
      </c>
      <c r="K759" s="136">
        <f t="shared" si="424"/>
        <v>3680.0910557190036</v>
      </c>
      <c r="L759" s="136">
        <f t="shared" si="425"/>
        <v>115.84612884120598</v>
      </c>
      <c r="M759" s="136">
        <f t="shared" si="426"/>
        <v>2876.2633228228215</v>
      </c>
      <c r="N759" s="136">
        <f t="shared" si="427"/>
        <v>2814.5425120568116</v>
      </c>
      <c r="O759" s="136">
        <f t="shared" si="428"/>
        <v>0</v>
      </c>
      <c r="P759" s="136">
        <f t="shared" si="429"/>
        <v>0</v>
      </c>
      <c r="Q759" s="136">
        <f t="shared" si="430"/>
        <v>0</v>
      </c>
      <c r="R759" s="136">
        <f t="shared" si="431"/>
        <v>0</v>
      </c>
      <c r="S759" s="136">
        <f t="shared" si="432"/>
        <v>0</v>
      </c>
      <c r="T759" s="136">
        <f t="shared" si="433"/>
        <v>0</v>
      </c>
      <c r="U759" s="136">
        <f t="shared" si="434"/>
        <v>0</v>
      </c>
      <c r="V759" s="136">
        <f t="shared" si="435"/>
        <v>0</v>
      </c>
      <c r="W759" s="136">
        <f t="shared" si="436"/>
        <v>0</v>
      </c>
      <c r="X759" s="136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2">
        <v>39903</v>
      </c>
      <c r="E760" s="138" t="s">
        <v>327</v>
      </c>
      <c r="G760" s="43">
        <v>6.6</v>
      </c>
      <c r="H760" s="136" t="str">
        <f t="shared" si="422"/>
        <v>P, S, T &amp; D Plant - Commodity</v>
      </c>
      <c r="I760" s="42">
        <f>'Plt. Class.'!L$218</f>
        <v>2749.0744962846102</v>
      </c>
      <c r="J760" s="136">
        <f t="shared" si="423"/>
        <v>1076.3139058037655</v>
      </c>
      <c r="K760" s="136">
        <f t="shared" si="424"/>
        <v>648.89617804270188</v>
      </c>
      <c r="L760" s="136">
        <f t="shared" si="425"/>
        <v>20.426698445213908</v>
      </c>
      <c r="M760" s="136">
        <f t="shared" si="426"/>
        <v>507.16035254716837</v>
      </c>
      <c r="N760" s="136">
        <f t="shared" si="427"/>
        <v>496.2773614457605</v>
      </c>
      <c r="O760" s="136">
        <f t="shared" si="428"/>
        <v>0</v>
      </c>
      <c r="P760" s="136">
        <f t="shared" si="429"/>
        <v>0</v>
      </c>
      <c r="Q760" s="136">
        <f t="shared" si="430"/>
        <v>0</v>
      </c>
      <c r="R760" s="136">
        <f t="shared" si="431"/>
        <v>0</v>
      </c>
      <c r="S760" s="136">
        <f t="shared" si="432"/>
        <v>0</v>
      </c>
      <c r="T760" s="136">
        <f t="shared" si="433"/>
        <v>0</v>
      </c>
      <c r="U760" s="136">
        <f t="shared" si="434"/>
        <v>0</v>
      </c>
      <c r="V760" s="136">
        <f t="shared" si="435"/>
        <v>0</v>
      </c>
      <c r="W760" s="136">
        <f t="shared" si="436"/>
        <v>0</v>
      </c>
      <c r="X760" s="136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2">
        <v>39904</v>
      </c>
      <c r="E761" s="138" t="s">
        <v>328</v>
      </c>
      <c r="G761" s="43">
        <v>6.6</v>
      </c>
      <c r="H761" s="136" t="str">
        <f t="shared" si="422"/>
        <v>P, S, T &amp; D Plant - Commodity</v>
      </c>
      <c r="I761" s="42">
        <f>'Plt. Class.'!L$219</f>
        <v>0</v>
      </c>
      <c r="J761" s="136">
        <f t="shared" si="423"/>
        <v>0</v>
      </c>
      <c r="K761" s="136">
        <f t="shared" si="424"/>
        <v>0</v>
      </c>
      <c r="L761" s="136">
        <f t="shared" si="425"/>
        <v>0</v>
      </c>
      <c r="M761" s="136">
        <f t="shared" si="426"/>
        <v>0</v>
      </c>
      <c r="N761" s="136">
        <f t="shared" si="427"/>
        <v>0</v>
      </c>
      <c r="O761" s="136">
        <f t="shared" si="428"/>
        <v>0</v>
      </c>
      <c r="P761" s="136">
        <f t="shared" si="429"/>
        <v>0</v>
      </c>
      <c r="Q761" s="136">
        <f t="shared" si="430"/>
        <v>0</v>
      </c>
      <c r="R761" s="136">
        <f t="shared" si="431"/>
        <v>0</v>
      </c>
      <c r="S761" s="136">
        <f t="shared" si="432"/>
        <v>0</v>
      </c>
      <c r="T761" s="136">
        <f t="shared" si="433"/>
        <v>0</v>
      </c>
      <c r="U761" s="136">
        <f t="shared" si="434"/>
        <v>0</v>
      </c>
      <c r="V761" s="136">
        <f t="shared" si="435"/>
        <v>0</v>
      </c>
      <c r="W761" s="136">
        <f t="shared" si="436"/>
        <v>0</v>
      </c>
      <c r="X761" s="136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2">
        <v>39905</v>
      </c>
      <c r="E762" s="138" t="s">
        <v>329</v>
      </c>
      <c r="G762" s="43">
        <v>6.6</v>
      </c>
      <c r="H762" s="136" t="str">
        <f t="shared" si="422"/>
        <v>P, S, T &amp; D Plant - Commodity</v>
      </c>
      <c r="I762" s="42">
        <f>'Plt. Class.'!L$220</f>
        <v>0</v>
      </c>
      <c r="J762" s="136">
        <f t="shared" si="423"/>
        <v>0</v>
      </c>
      <c r="K762" s="136">
        <f t="shared" si="424"/>
        <v>0</v>
      </c>
      <c r="L762" s="136">
        <f t="shared" si="425"/>
        <v>0</v>
      </c>
      <c r="M762" s="136">
        <f t="shared" si="426"/>
        <v>0</v>
      </c>
      <c r="N762" s="136">
        <f t="shared" si="427"/>
        <v>0</v>
      </c>
      <c r="O762" s="136">
        <f t="shared" si="428"/>
        <v>0</v>
      </c>
      <c r="P762" s="136">
        <f t="shared" si="429"/>
        <v>0</v>
      </c>
      <c r="Q762" s="136">
        <f t="shared" si="430"/>
        <v>0</v>
      </c>
      <c r="R762" s="136">
        <f t="shared" si="431"/>
        <v>0</v>
      </c>
      <c r="S762" s="136">
        <f t="shared" si="432"/>
        <v>0</v>
      </c>
      <c r="T762" s="136">
        <f t="shared" si="433"/>
        <v>0</v>
      </c>
      <c r="U762" s="136">
        <f t="shared" si="434"/>
        <v>0</v>
      </c>
      <c r="V762" s="136">
        <f t="shared" si="435"/>
        <v>0</v>
      </c>
      <c r="W762" s="136">
        <f t="shared" si="436"/>
        <v>0</v>
      </c>
      <c r="X762" s="136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2">
        <v>39906</v>
      </c>
      <c r="E763" s="138" t="s">
        <v>330</v>
      </c>
      <c r="G763" s="43">
        <v>6.6</v>
      </c>
      <c r="H763" s="136" t="str">
        <f t="shared" si="422"/>
        <v>P, S, T &amp; D Plant - Commodity</v>
      </c>
      <c r="I763" s="42">
        <f>'Plt. Class.'!L$221</f>
        <v>1846.0561565554697</v>
      </c>
      <c r="J763" s="136">
        <f t="shared" si="423"/>
        <v>722.76539427384034</v>
      </c>
      <c r="K763" s="136">
        <f t="shared" si="424"/>
        <v>435.74620697256876</v>
      </c>
      <c r="L763" s="136">
        <f t="shared" si="425"/>
        <v>13.716919084532949</v>
      </c>
      <c r="M763" s="136">
        <f t="shared" si="426"/>
        <v>340.56788655450595</v>
      </c>
      <c r="N763" s="136">
        <f t="shared" si="427"/>
        <v>333.25974967002173</v>
      </c>
      <c r="O763" s="136">
        <f t="shared" si="428"/>
        <v>0</v>
      </c>
      <c r="P763" s="136">
        <f t="shared" si="429"/>
        <v>0</v>
      </c>
      <c r="Q763" s="136">
        <f t="shared" si="430"/>
        <v>0</v>
      </c>
      <c r="R763" s="136">
        <f t="shared" si="431"/>
        <v>0</v>
      </c>
      <c r="S763" s="136">
        <f t="shared" si="432"/>
        <v>0</v>
      </c>
      <c r="T763" s="136">
        <f t="shared" si="433"/>
        <v>0</v>
      </c>
      <c r="U763" s="136">
        <f t="shared" si="434"/>
        <v>0</v>
      </c>
      <c r="V763" s="136">
        <f t="shared" si="435"/>
        <v>0</v>
      </c>
      <c r="W763" s="136">
        <f t="shared" si="436"/>
        <v>0</v>
      </c>
      <c r="X763" s="136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2">
        <v>39907</v>
      </c>
      <c r="E764" s="138" t="s">
        <v>331</v>
      </c>
      <c r="G764" s="43">
        <v>6.6</v>
      </c>
      <c r="H764" s="136" t="str">
        <f t="shared" si="422"/>
        <v>P, S, T &amp; D Plant - Commodity</v>
      </c>
      <c r="I764" s="42">
        <f>'Plt. Class.'!L$222</f>
        <v>555.22286785915992</v>
      </c>
      <c r="J764" s="136">
        <f t="shared" si="423"/>
        <v>217.38010166865692</v>
      </c>
      <c r="K764" s="136">
        <f t="shared" si="424"/>
        <v>131.05574163328063</v>
      </c>
      <c r="L764" s="136">
        <f t="shared" si="425"/>
        <v>4.1255230103708849</v>
      </c>
      <c r="M764" s="136">
        <f t="shared" si="426"/>
        <v>102.42975437234163</v>
      </c>
      <c r="N764" s="136">
        <f t="shared" si="427"/>
        <v>100.23174717450983</v>
      </c>
      <c r="O764" s="136">
        <f t="shared" si="428"/>
        <v>0</v>
      </c>
      <c r="P764" s="136">
        <f t="shared" si="429"/>
        <v>0</v>
      </c>
      <c r="Q764" s="136">
        <f t="shared" si="430"/>
        <v>0</v>
      </c>
      <c r="R764" s="136">
        <f t="shared" si="431"/>
        <v>0</v>
      </c>
      <c r="S764" s="136">
        <f t="shared" si="432"/>
        <v>0</v>
      </c>
      <c r="T764" s="136">
        <f t="shared" si="433"/>
        <v>0</v>
      </c>
      <c r="U764" s="136">
        <f t="shared" si="434"/>
        <v>0</v>
      </c>
      <c r="V764" s="136">
        <f t="shared" si="435"/>
        <v>0</v>
      </c>
      <c r="W764" s="136">
        <f t="shared" si="436"/>
        <v>0</v>
      </c>
      <c r="X764" s="136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2">
        <v>39908</v>
      </c>
      <c r="E765" s="138" t="s">
        <v>332</v>
      </c>
      <c r="G765" s="43">
        <v>6.6</v>
      </c>
      <c r="H765" s="136" t="str">
        <f t="shared" si="422"/>
        <v>P, S, T &amp; D Plant - Commodity</v>
      </c>
      <c r="I765" s="42">
        <f>'Plt. Class.'!L$223</f>
        <v>98984.732847323598</v>
      </c>
      <c r="J765" s="136">
        <f t="shared" si="423"/>
        <v>38754.367904483028</v>
      </c>
      <c r="K765" s="136">
        <f t="shared" si="424"/>
        <v>23364.523193538222</v>
      </c>
      <c r="L765" s="136">
        <f t="shared" si="425"/>
        <v>735.49526987536728</v>
      </c>
      <c r="M765" s="136">
        <f t="shared" si="426"/>
        <v>18261.102809502991</v>
      </c>
      <c r="N765" s="136">
        <f t="shared" si="427"/>
        <v>17869.243669923992</v>
      </c>
      <c r="O765" s="136">
        <f t="shared" si="428"/>
        <v>0</v>
      </c>
      <c r="P765" s="136">
        <f t="shared" si="429"/>
        <v>0</v>
      </c>
      <c r="Q765" s="136">
        <f t="shared" si="430"/>
        <v>0</v>
      </c>
      <c r="R765" s="136">
        <f t="shared" si="431"/>
        <v>0</v>
      </c>
      <c r="S765" s="136">
        <f t="shared" si="432"/>
        <v>0</v>
      </c>
      <c r="T765" s="136">
        <f t="shared" si="433"/>
        <v>0</v>
      </c>
      <c r="U765" s="136">
        <f t="shared" si="434"/>
        <v>0</v>
      </c>
      <c r="V765" s="136">
        <f t="shared" si="435"/>
        <v>0</v>
      </c>
      <c r="W765" s="136">
        <f t="shared" si="436"/>
        <v>0</v>
      </c>
      <c r="X765" s="136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2">
        <v>39909</v>
      </c>
      <c r="E766" s="138" t="s">
        <v>333</v>
      </c>
      <c r="G766" s="43">
        <v>6.6</v>
      </c>
      <c r="H766" s="136" t="str">
        <f t="shared" si="422"/>
        <v>P, S, T &amp; D Plant - Commodity</v>
      </c>
      <c r="I766" s="42">
        <f>'Plt. Class.'!L$224</f>
        <v>795.12439861606208</v>
      </c>
      <c r="J766" s="136">
        <f t="shared" si="423"/>
        <v>311.30602252901735</v>
      </c>
      <c r="K766" s="136">
        <f t="shared" si="424"/>
        <v>187.68250333986151</v>
      </c>
      <c r="L766" s="136">
        <f t="shared" si="425"/>
        <v>5.9080851897295608</v>
      </c>
      <c r="M766" s="136">
        <f t="shared" si="426"/>
        <v>146.68775650349946</v>
      </c>
      <c r="N766" s="136">
        <f t="shared" si="427"/>
        <v>143.54003105395418</v>
      </c>
      <c r="O766" s="136">
        <f t="shared" si="428"/>
        <v>0</v>
      </c>
      <c r="P766" s="136">
        <f t="shared" si="429"/>
        <v>0</v>
      </c>
      <c r="Q766" s="136">
        <f t="shared" si="430"/>
        <v>0</v>
      </c>
      <c r="R766" s="136">
        <f t="shared" si="431"/>
        <v>0</v>
      </c>
      <c r="S766" s="136">
        <f t="shared" si="432"/>
        <v>0</v>
      </c>
      <c r="T766" s="136">
        <f t="shared" si="433"/>
        <v>0</v>
      </c>
      <c r="U766" s="136">
        <f t="shared" si="434"/>
        <v>0</v>
      </c>
      <c r="V766" s="136">
        <f t="shared" si="435"/>
        <v>0</v>
      </c>
      <c r="W766" s="136">
        <f t="shared" si="436"/>
        <v>0</v>
      </c>
      <c r="X766" s="136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2">
        <v>39924</v>
      </c>
      <c r="E767" s="138" t="s">
        <v>334</v>
      </c>
      <c r="G767" s="43">
        <v>6.6</v>
      </c>
      <c r="H767" s="136" t="str">
        <f t="shared" si="422"/>
        <v>P, S, T &amp; D Plant - Commodity</v>
      </c>
      <c r="I767" s="42">
        <f>'Plt. Class.'!L$225</f>
        <v>0</v>
      </c>
      <c r="J767" s="136">
        <f t="shared" si="423"/>
        <v>0</v>
      </c>
      <c r="K767" s="136">
        <f t="shared" si="424"/>
        <v>0</v>
      </c>
      <c r="L767" s="136">
        <f t="shared" si="425"/>
        <v>0</v>
      </c>
      <c r="M767" s="136">
        <f t="shared" si="426"/>
        <v>0</v>
      </c>
      <c r="N767" s="136">
        <f t="shared" si="427"/>
        <v>0</v>
      </c>
      <c r="O767" s="136">
        <f t="shared" si="428"/>
        <v>0</v>
      </c>
      <c r="P767" s="136">
        <f t="shared" si="429"/>
        <v>0</v>
      </c>
      <c r="Q767" s="136">
        <f t="shared" si="430"/>
        <v>0</v>
      </c>
      <c r="R767" s="136">
        <f t="shared" si="431"/>
        <v>0</v>
      </c>
      <c r="S767" s="136">
        <f t="shared" si="432"/>
        <v>0</v>
      </c>
      <c r="T767" s="136">
        <f t="shared" si="433"/>
        <v>0</v>
      </c>
      <c r="U767" s="136">
        <f t="shared" si="434"/>
        <v>0</v>
      </c>
      <c r="V767" s="136">
        <f t="shared" si="435"/>
        <v>0</v>
      </c>
      <c r="W767" s="136">
        <f t="shared" si="436"/>
        <v>0</v>
      </c>
      <c r="X767" s="136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6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6"/>
      <c r="I769" s="42">
        <f>'Plt. Class.'!L$227</f>
        <v>170968.0432930298</v>
      </c>
      <c r="J769" s="42">
        <f>SUM(J734:J767)</f>
        <v>66937.175654223218</v>
      </c>
      <c r="K769" s="42">
        <f t="shared" ref="K769:X769" si="440">SUM(K734:K767)</f>
        <v>40355.585128821709</v>
      </c>
      <c r="L769" s="42">
        <f t="shared" si="440"/>
        <v>1270.3594132624912</v>
      </c>
      <c r="M769" s="42">
        <f t="shared" si="440"/>
        <v>31540.874293504672</v>
      </c>
      <c r="N769" s="42">
        <f t="shared" si="440"/>
        <v>30864.048803217724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6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361</v>
      </c>
      <c r="E771" s="44"/>
      <c r="G771" s="43">
        <v>6.6</v>
      </c>
      <c r="H771" s="136" t="str">
        <f>VLOOKUP($G771,alloc,3)</f>
        <v>P, S, T &amp; D Plant - Commodity</v>
      </c>
      <c r="I771" s="42">
        <f>'Plt. Class.'!L$229</f>
        <v>9545.858719883121</v>
      </c>
      <c r="J771" s="136">
        <f>$I771*VLOOKUP($G771,alloc,6)</f>
        <v>3737.3816158616892</v>
      </c>
      <c r="K771" s="136">
        <f>$I771*VLOOKUP($G771,alloc,7)</f>
        <v>2253.2205830869075</v>
      </c>
      <c r="L771" s="136">
        <f>$I771*VLOOKUP($G771,alloc,8)</f>
        <v>70.929462892038316</v>
      </c>
      <c r="M771" s="136">
        <f>$I771*VLOOKUP($G771,alloc,9)</f>
        <v>1761.0585236174591</v>
      </c>
      <c r="N771" s="136">
        <f>$I771*VLOOKUP($G771,alloc,10)</f>
        <v>1723.2685344250274</v>
      </c>
      <c r="O771" s="136">
        <f>$I771*VLOOKUP($G771,alloc,11)</f>
        <v>0</v>
      </c>
      <c r="P771" s="136">
        <f>$I771*VLOOKUP($G771,alloc,12)</f>
        <v>0</v>
      </c>
      <c r="Q771" s="136">
        <f>$I771*VLOOKUP($G771,alloc,13)</f>
        <v>0</v>
      </c>
      <c r="R771" s="136">
        <f>$I771*VLOOKUP($G771,alloc,14)</f>
        <v>0</v>
      </c>
      <c r="S771" s="136">
        <f>$I771*VLOOKUP($G771,alloc,15)</f>
        <v>0</v>
      </c>
      <c r="T771" s="136">
        <f>$I771*VLOOKUP($G771,alloc,16)</f>
        <v>0</v>
      </c>
      <c r="U771" s="136">
        <f>$I771*VLOOKUP($G771,alloc,17)</f>
        <v>0</v>
      </c>
      <c r="V771" s="136">
        <f>$I771*VLOOKUP($G771,alloc,18)</f>
        <v>0</v>
      </c>
      <c r="W771" s="136">
        <f>$I771*VLOOKUP($G771,alloc,19)</f>
        <v>0</v>
      </c>
      <c r="X771" s="136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6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365</v>
      </c>
      <c r="E773" s="44"/>
      <c r="G773" s="43"/>
      <c r="H773" s="136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6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6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6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2">
        <v>37400</v>
      </c>
      <c r="E777" s="138" t="s">
        <v>125</v>
      </c>
      <c r="G777" s="43">
        <v>6.6</v>
      </c>
      <c r="H777" s="136" t="str">
        <f t="shared" ref="H777:H810" si="441">VLOOKUP($G777,alloc,3)</f>
        <v>P, S, T &amp; D Plant - Commodity</v>
      </c>
      <c r="I777" s="42">
        <f>'Plt. Class.'!L$235</f>
        <v>2841.6695533807715</v>
      </c>
      <c r="J777" s="136">
        <f t="shared" ref="J777:J810" si="442">$I777*VLOOKUP($G777,alloc,6)</f>
        <v>1112.5665965533196</v>
      </c>
      <c r="K777" s="136">
        <f t="shared" ref="K777:K810" si="443">$I777*VLOOKUP($G777,alloc,7)</f>
        <v>670.75247140126658</v>
      </c>
      <c r="L777" s="136">
        <f t="shared" ref="L777:L810" si="444">$I777*VLOOKUP($G777,alloc,8)</f>
        <v>21.114715925779421</v>
      </c>
      <c r="M777" s="136">
        <f t="shared" ref="M777:M810" si="445">$I777*VLOOKUP($G777,alloc,9)</f>
        <v>524.24266219882816</v>
      </c>
      <c r="N777" s="136">
        <f t="shared" ref="N777:N810" si="446">$I777*VLOOKUP($G777,alloc,10)</f>
        <v>512.99310730157777</v>
      </c>
      <c r="O777" s="136">
        <f t="shared" ref="O777:O810" si="447">$I777*VLOOKUP($G777,alloc,11)</f>
        <v>0</v>
      </c>
      <c r="P777" s="136">
        <f t="shared" ref="P777:P810" si="448">$I777*VLOOKUP($G777,alloc,12)</f>
        <v>0</v>
      </c>
      <c r="Q777" s="136">
        <f t="shared" ref="Q777:Q810" si="449">$I777*VLOOKUP($G777,alloc,13)</f>
        <v>0</v>
      </c>
      <c r="R777" s="136">
        <f t="shared" ref="R777:R810" si="450">$I777*VLOOKUP($G777,alloc,14)</f>
        <v>0</v>
      </c>
      <c r="S777" s="136">
        <f t="shared" ref="S777:S810" si="451">$I777*VLOOKUP($G777,alloc,15)</f>
        <v>0</v>
      </c>
      <c r="T777" s="136">
        <f t="shared" ref="T777:T810" si="452">$I777*VLOOKUP($G777,alloc,16)</f>
        <v>0</v>
      </c>
      <c r="U777" s="136">
        <f t="shared" ref="U777:U810" si="453">$I777*VLOOKUP($G777,alloc,17)</f>
        <v>0</v>
      </c>
      <c r="V777" s="136">
        <f t="shared" ref="V777:V810" si="454">$I777*VLOOKUP($G777,alloc,18)</f>
        <v>0</v>
      </c>
      <c r="W777" s="136">
        <f t="shared" ref="W777:W810" si="455">$I777*VLOOKUP($G777,alloc,19)</f>
        <v>0</v>
      </c>
      <c r="X777" s="136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2">
        <v>39001</v>
      </c>
      <c r="E778" s="138" t="s">
        <v>304</v>
      </c>
      <c r="G778" s="43">
        <v>6.6</v>
      </c>
      <c r="H778" s="136" t="str">
        <f t="shared" si="441"/>
        <v>P, S, T &amp; D Plant - Commodity</v>
      </c>
      <c r="I778" s="42">
        <f>'Plt. Class.'!L$236</f>
        <v>0</v>
      </c>
      <c r="J778" s="136">
        <f t="shared" si="442"/>
        <v>0</v>
      </c>
      <c r="K778" s="136">
        <f t="shared" si="443"/>
        <v>0</v>
      </c>
      <c r="L778" s="136">
        <f t="shared" si="444"/>
        <v>0</v>
      </c>
      <c r="M778" s="136">
        <f t="shared" si="445"/>
        <v>0</v>
      </c>
      <c r="N778" s="136">
        <f t="shared" si="446"/>
        <v>0</v>
      </c>
      <c r="O778" s="136">
        <f t="shared" si="447"/>
        <v>0</v>
      </c>
      <c r="P778" s="136">
        <f t="shared" si="448"/>
        <v>0</v>
      </c>
      <c r="Q778" s="136">
        <f t="shared" si="449"/>
        <v>0</v>
      </c>
      <c r="R778" s="136">
        <f t="shared" si="450"/>
        <v>0</v>
      </c>
      <c r="S778" s="136">
        <f t="shared" si="451"/>
        <v>0</v>
      </c>
      <c r="T778" s="136">
        <f t="shared" si="452"/>
        <v>0</v>
      </c>
      <c r="U778" s="136">
        <f t="shared" si="453"/>
        <v>0</v>
      </c>
      <c r="V778" s="136">
        <f t="shared" si="454"/>
        <v>0</v>
      </c>
      <c r="W778" s="136">
        <f t="shared" si="455"/>
        <v>0</v>
      </c>
      <c r="X778" s="136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2">
        <v>36602</v>
      </c>
      <c r="E779" s="138" t="s">
        <v>149</v>
      </c>
      <c r="G779" s="43">
        <v>6.6</v>
      </c>
      <c r="H779" s="136" t="str">
        <f t="shared" si="441"/>
        <v>P, S, T &amp; D Plant - Commodity</v>
      </c>
      <c r="I779" s="42">
        <f>'Plt. Class.'!L$237</f>
        <v>12892.286244172612</v>
      </c>
      <c r="J779" s="136">
        <f t="shared" si="442"/>
        <v>5047.5703663030135</v>
      </c>
      <c r="K779" s="136">
        <f t="shared" si="443"/>
        <v>3043.1169767798119</v>
      </c>
      <c r="L779" s="136">
        <f t="shared" si="444"/>
        <v>95.794727911159953</v>
      </c>
      <c r="M779" s="136">
        <f t="shared" si="445"/>
        <v>2378.4209724292132</v>
      </c>
      <c r="N779" s="136">
        <f t="shared" si="446"/>
        <v>2327.3832007494134</v>
      </c>
      <c r="O779" s="136">
        <f t="shared" si="447"/>
        <v>0</v>
      </c>
      <c r="P779" s="136">
        <f t="shared" si="448"/>
        <v>0</v>
      </c>
      <c r="Q779" s="136">
        <f t="shared" si="449"/>
        <v>0</v>
      </c>
      <c r="R779" s="136">
        <f t="shared" si="450"/>
        <v>0</v>
      </c>
      <c r="S779" s="136">
        <f t="shared" si="451"/>
        <v>0</v>
      </c>
      <c r="T779" s="136">
        <f t="shared" si="452"/>
        <v>0</v>
      </c>
      <c r="U779" s="136">
        <f t="shared" si="453"/>
        <v>0</v>
      </c>
      <c r="V779" s="136">
        <f t="shared" si="454"/>
        <v>0</v>
      </c>
      <c r="W779" s="136">
        <f t="shared" si="455"/>
        <v>0</v>
      </c>
      <c r="X779" s="136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2">
        <v>37503</v>
      </c>
      <c r="E780" s="138" t="s">
        <v>291</v>
      </c>
      <c r="G780" s="43">
        <v>6.6</v>
      </c>
      <c r="H780" s="136" t="str">
        <f t="shared" si="441"/>
        <v>P, S, T &amp; D Plant - Commodity</v>
      </c>
      <c r="I780" s="42">
        <f>'Plt. Class.'!L$238</f>
        <v>0</v>
      </c>
      <c r="J780" s="136">
        <f t="shared" si="442"/>
        <v>0</v>
      </c>
      <c r="K780" s="136">
        <f t="shared" si="443"/>
        <v>0</v>
      </c>
      <c r="L780" s="136">
        <f t="shared" si="444"/>
        <v>0</v>
      </c>
      <c r="M780" s="136">
        <f t="shared" si="445"/>
        <v>0</v>
      </c>
      <c r="N780" s="136">
        <f t="shared" si="446"/>
        <v>0</v>
      </c>
      <c r="O780" s="136">
        <f t="shared" si="447"/>
        <v>0</v>
      </c>
      <c r="P780" s="136">
        <f t="shared" si="448"/>
        <v>0</v>
      </c>
      <c r="Q780" s="136">
        <f t="shared" si="449"/>
        <v>0</v>
      </c>
      <c r="R780" s="136">
        <f t="shared" si="450"/>
        <v>0</v>
      </c>
      <c r="S780" s="136">
        <f t="shared" si="451"/>
        <v>0</v>
      </c>
      <c r="T780" s="136">
        <f t="shared" si="452"/>
        <v>0</v>
      </c>
      <c r="U780" s="136">
        <f t="shared" si="453"/>
        <v>0</v>
      </c>
      <c r="V780" s="136">
        <f t="shared" si="454"/>
        <v>0</v>
      </c>
      <c r="W780" s="136">
        <f t="shared" si="455"/>
        <v>0</v>
      </c>
      <c r="X780" s="136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2">
        <v>39004</v>
      </c>
      <c r="E781" s="138" t="s">
        <v>306</v>
      </c>
      <c r="G781" s="43">
        <v>6.6</v>
      </c>
      <c r="H781" s="136" t="str">
        <f t="shared" si="441"/>
        <v>P, S, T &amp; D Plant - Commodity</v>
      </c>
      <c r="I781" s="42">
        <f>'Plt. Class.'!L$239</f>
        <v>0</v>
      </c>
      <c r="J781" s="136">
        <f t="shared" si="442"/>
        <v>0</v>
      </c>
      <c r="K781" s="136">
        <f t="shared" si="443"/>
        <v>0</v>
      </c>
      <c r="L781" s="136">
        <f t="shared" si="444"/>
        <v>0</v>
      </c>
      <c r="M781" s="136">
        <f t="shared" si="445"/>
        <v>0</v>
      </c>
      <c r="N781" s="136">
        <f t="shared" si="446"/>
        <v>0</v>
      </c>
      <c r="O781" s="136">
        <f t="shared" si="447"/>
        <v>0</v>
      </c>
      <c r="P781" s="136">
        <f t="shared" si="448"/>
        <v>0</v>
      </c>
      <c r="Q781" s="136">
        <f t="shared" si="449"/>
        <v>0</v>
      </c>
      <c r="R781" s="136">
        <f t="shared" si="450"/>
        <v>0</v>
      </c>
      <c r="S781" s="136">
        <f t="shared" si="451"/>
        <v>0</v>
      </c>
      <c r="T781" s="136">
        <f t="shared" si="452"/>
        <v>0</v>
      </c>
      <c r="U781" s="136">
        <f t="shared" si="453"/>
        <v>0</v>
      </c>
      <c r="V781" s="136">
        <f t="shared" si="454"/>
        <v>0</v>
      </c>
      <c r="W781" s="136">
        <f t="shared" si="455"/>
        <v>0</v>
      </c>
      <c r="X781" s="136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2">
        <v>39009</v>
      </c>
      <c r="E782" s="138" t="s">
        <v>307</v>
      </c>
      <c r="G782" s="43">
        <v>6.6</v>
      </c>
      <c r="H782" s="136" t="str">
        <f t="shared" si="441"/>
        <v>P, S, T &amp; D Plant - Commodity</v>
      </c>
      <c r="I782" s="42">
        <f>'Plt. Class.'!L$240</f>
        <v>3778.9160462783279</v>
      </c>
      <c r="J782" s="136">
        <f t="shared" si="442"/>
        <v>1479.5160680335616</v>
      </c>
      <c r="K782" s="136">
        <f t="shared" si="443"/>
        <v>891.98171344148898</v>
      </c>
      <c r="L782" s="136">
        <f t="shared" si="444"/>
        <v>28.078823848328295</v>
      </c>
      <c r="M782" s="136">
        <f t="shared" si="445"/>
        <v>697.14967596071017</v>
      </c>
      <c r="N782" s="136">
        <f t="shared" si="446"/>
        <v>682.18976499423889</v>
      </c>
      <c r="O782" s="136">
        <f t="shared" si="447"/>
        <v>0</v>
      </c>
      <c r="P782" s="136">
        <f t="shared" si="448"/>
        <v>0</v>
      </c>
      <c r="Q782" s="136">
        <f t="shared" si="449"/>
        <v>0</v>
      </c>
      <c r="R782" s="136">
        <f t="shared" si="450"/>
        <v>0</v>
      </c>
      <c r="S782" s="136">
        <f t="shared" si="451"/>
        <v>0</v>
      </c>
      <c r="T782" s="136">
        <f t="shared" si="452"/>
        <v>0</v>
      </c>
      <c r="U782" s="136">
        <f t="shared" si="453"/>
        <v>0</v>
      </c>
      <c r="V782" s="136">
        <f t="shared" si="454"/>
        <v>0</v>
      </c>
      <c r="W782" s="136">
        <f t="shared" si="455"/>
        <v>0</v>
      </c>
      <c r="X782" s="136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2">
        <v>39100</v>
      </c>
      <c r="E783" s="138" t="s">
        <v>308</v>
      </c>
      <c r="G783" s="43">
        <v>6.6</v>
      </c>
      <c r="H783" s="136" t="str">
        <f t="shared" si="441"/>
        <v>P, S, T &amp; D Plant - Commodity</v>
      </c>
      <c r="I783" s="42">
        <f>'Plt. Class.'!L$241</f>
        <v>2011.183241473846</v>
      </c>
      <c r="J783" s="136">
        <f t="shared" si="442"/>
        <v>787.41572585368249</v>
      </c>
      <c r="K783" s="136">
        <f t="shared" si="443"/>
        <v>474.72308244090596</v>
      </c>
      <c r="L783" s="136">
        <f t="shared" si="444"/>
        <v>14.943877893151461</v>
      </c>
      <c r="M783" s="136">
        <f t="shared" si="445"/>
        <v>371.03119728525297</v>
      </c>
      <c r="N783" s="136">
        <f t="shared" si="446"/>
        <v>363.06935800085313</v>
      </c>
      <c r="O783" s="136">
        <f t="shared" si="447"/>
        <v>0</v>
      </c>
      <c r="P783" s="136">
        <f t="shared" si="448"/>
        <v>0</v>
      </c>
      <c r="Q783" s="136">
        <f t="shared" si="449"/>
        <v>0</v>
      </c>
      <c r="R783" s="136">
        <f t="shared" si="450"/>
        <v>0</v>
      </c>
      <c r="S783" s="136">
        <f t="shared" si="451"/>
        <v>0</v>
      </c>
      <c r="T783" s="136">
        <f t="shared" si="452"/>
        <v>0</v>
      </c>
      <c r="U783" s="136">
        <f t="shared" si="453"/>
        <v>0</v>
      </c>
      <c r="V783" s="136">
        <f t="shared" si="454"/>
        <v>0</v>
      </c>
      <c r="W783" s="136">
        <f t="shared" si="455"/>
        <v>0</v>
      </c>
      <c r="X783" s="136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2">
        <v>39102</v>
      </c>
      <c r="E784" s="138" t="s">
        <v>309</v>
      </c>
      <c r="G784" s="43">
        <v>6.6</v>
      </c>
      <c r="H784" s="136" t="str">
        <f t="shared" si="441"/>
        <v>P, S, T &amp; D Plant - Commodity</v>
      </c>
      <c r="I784" s="42">
        <f>'Plt. Class.'!L$242</f>
        <v>0</v>
      </c>
      <c r="J784" s="136">
        <f t="shared" si="442"/>
        <v>0</v>
      </c>
      <c r="K784" s="136">
        <f t="shared" si="443"/>
        <v>0</v>
      </c>
      <c r="L784" s="136">
        <f t="shared" si="444"/>
        <v>0</v>
      </c>
      <c r="M784" s="136">
        <f t="shared" si="445"/>
        <v>0</v>
      </c>
      <c r="N784" s="136">
        <f t="shared" si="446"/>
        <v>0</v>
      </c>
      <c r="O784" s="136">
        <f t="shared" si="447"/>
        <v>0</v>
      </c>
      <c r="P784" s="136">
        <f t="shared" si="448"/>
        <v>0</v>
      </c>
      <c r="Q784" s="136">
        <f t="shared" si="449"/>
        <v>0</v>
      </c>
      <c r="R784" s="136">
        <f t="shared" si="450"/>
        <v>0</v>
      </c>
      <c r="S784" s="136">
        <f t="shared" si="451"/>
        <v>0</v>
      </c>
      <c r="T784" s="136">
        <f t="shared" si="452"/>
        <v>0</v>
      </c>
      <c r="U784" s="136">
        <f t="shared" si="453"/>
        <v>0</v>
      </c>
      <c r="V784" s="136">
        <f t="shared" si="454"/>
        <v>0</v>
      </c>
      <c r="W784" s="136">
        <f t="shared" si="455"/>
        <v>0</v>
      </c>
      <c r="X784" s="136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2">
        <v>39103</v>
      </c>
      <c r="E785" s="138" t="s">
        <v>310</v>
      </c>
      <c r="G785" s="43">
        <v>6.6</v>
      </c>
      <c r="H785" s="136" t="str">
        <f t="shared" si="441"/>
        <v>P, S, T &amp; D Plant - Commodity</v>
      </c>
      <c r="I785" s="42">
        <f>'Plt. Class.'!L$243</f>
        <v>0</v>
      </c>
      <c r="J785" s="136">
        <f t="shared" si="442"/>
        <v>0</v>
      </c>
      <c r="K785" s="136">
        <f t="shared" si="443"/>
        <v>0</v>
      </c>
      <c r="L785" s="136">
        <f t="shared" si="444"/>
        <v>0</v>
      </c>
      <c r="M785" s="136">
        <f t="shared" si="445"/>
        <v>0</v>
      </c>
      <c r="N785" s="136">
        <f t="shared" si="446"/>
        <v>0</v>
      </c>
      <c r="O785" s="136">
        <f t="shared" si="447"/>
        <v>0</v>
      </c>
      <c r="P785" s="136">
        <f t="shared" si="448"/>
        <v>0</v>
      </c>
      <c r="Q785" s="136">
        <f t="shared" si="449"/>
        <v>0</v>
      </c>
      <c r="R785" s="136">
        <f t="shared" si="450"/>
        <v>0</v>
      </c>
      <c r="S785" s="136">
        <f t="shared" si="451"/>
        <v>0</v>
      </c>
      <c r="T785" s="136">
        <f t="shared" si="452"/>
        <v>0</v>
      </c>
      <c r="U785" s="136">
        <f t="shared" si="453"/>
        <v>0</v>
      </c>
      <c r="V785" s="136">
        <f t="shared" si="454"/>
        <v>0</v>
      </c>
      <c r="W785" s="136">
        <f t="shared" si="455"/>
        <v>0</v>
      </c>
      <c r="X785" s="136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2">
        <v>39200</v>
      </c>
      <c r="E786" s="138" t="s">
        <v>311</v>
      </c>
      <c r="G786" s="43">
        <v>6.6</v>
      </c>
      <c r="H786" s="136" t="str">
        <f t="shared" si="441"/>
        <v>P, S, T &amp; D Plant - Commodity</v>
      </c>
      <c r="I786" s="42">
        <f>'Plt. Class.'!L$244</f>
        <v>0</v>
      </c>
      <c r="J786" s="136">
        <f t="shared" si="442"/>
        <v>0</v>
      </c>
      <c r="K786" s="136">
        <f t="shared" si="443"/>
        <v>0</v>
      </c>
      <c r="L786" s="136">
        <f t="shared" si="444"/>
        <v>0</v>
      </c>
      <c r="M786" s="136">
        <f t="shared" si="445"/>
        <v>0</v>
      </c>
      <c r="N786" s="136">
        <f t="shared" si="446"/>
        <v>0</v>
      </c>
      <c r="O786" s="136">
        <f t="shared" si="447"/>
        <v>0</v>
      </c>
      <c r="P786" s="136">
        <f t="shared" si="448"/>
        <v>0</v>
      </c>
      <c r="Q786" s="136">
        <f t="shared" si="449"/>
        <v>0</v>
      </c>
      <c r="R786" s="136">
        <f t="shared" si="450"/>
        <v>0</v>
      </c>
      <c r="S786" s="136">
        <f t="shared" si="451"/>
        <v>0</v>
      </c>
      <c r="T786" s="136">
        <f t="shared" si="452"/>
        <v>0</v>
      </c>
      <c r="U786" s="136">
        <f t="shared" si="453"/>
        <v>0</v>
      </c>
      <c r="V786" s="136">
        <f t="shared" si="454"/>
        <v>0</v>
      </c>
      <c r="W786" s="136">
        <f t="shared" si="455"/>
        <v>0</v>
      </c>
      <c r="X786" s="136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2">
        <v>39201</v>
      </c>
      <c r="E787" s="138" t="s">
        <v>312</v>
      </c>
      <c r="G787" s="43">
        <v>6.6</v>
      </c>
      <c r="H787" s="136" t="str">
        <f t="shared" si="441"/>
        <v>P, S, T &amp; D Plant - Commodity</v>
      </c>
      <c r="I787" s="42">
        <f>'Plt. Class.'!L$245</f>
        <v>0</v>
      </c>
      <c r="J787" s="136">
        <f t="shared" si="442"/>
        <v>0</v>
      </c>
      <c r="K787" s="136">
        <f t="shared" si="443"/>
        <v>0</v>
      </c>
      <c r="L787" s="136">
        <f t="shared" si="444"/>
        <v>0</v>
      </c>
      <c r="M787" s="136">
        <f t="shared" si="445"/>
        <v>0</v>
      </c>
      <c r="N787" s="136">
        <f t="shared" si="446"/>
        <v>0</v>
      </c>
      <c r="O787" s="136">
        <f t="shared" si="447"/>
        <v>0</v>
      </c>
      <c r="P787" s="136">
        <f t="shared" si="448"/>
        <v>0</v>
      </c>
      <c r="Q787" s="136">
        <f t="shared" si="449"/>
        <v>0</v>
      </c>
      <c r="R787" s="136">
        <f t="shared" si="450"/>
        <v>0</v>
      </c>
      <c r="S787" s="136">
        <f t="shared" si="451"/>
        <v>0</v>
      </c>
      <c r="T787" s="136">
        <f t="shared" si="452"/>
        <v>0</v>
      </c>
      <c r="U787" s="136">
        <f t="shared" si="453"/>
        <v>0</v>
      </c>
      <c r="V787" s="136">
        <f t="shared" si="454"/>
        <v>0</v>
      </c>
      <c r="W787" s="136">
        <f t="shared" si="455"/>
        <v>0</v>
      </c>
      <c r="X787" s="136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2">
        <v>39202</v>
      </c>
      <c r="E788" s="138" t="s">
        <v>313</v>
      </c>
      <c r="G788" s="43">
        <v>6.6</v>
      </c>
      <c r="H788" s="136" t="str">
        <f t="shared" si="441"/>
        <v>P, S, T &amp; D Plant - Commodity</v>
      </c>
      <c r="I788" s="42">
        <f>'Plt. Class.'!L$246</f>
        <v>0</v>
      </c>
      <c r="J788" s="136">
        <f t="shared" si="442"/>
        <v>0</v>
      </c>
      <c r="K788" s="136">
        <f t="shared" si="443"/>
        <v>0</v>
      </c>
      <c r="L788" s="136">
        <f t="shared" si="444"/>
        <v>0</v>
      </c>
      <c r="M788" s="136">
        <f t="shared" si="445"/>
        <v>0</v>
      </c>
      <c r="N788" s="136">
        <f t="shared" si="446"/>
        <v>0</v>
      </c>
      <c r="O788" s="136">
        <f t="shared" si="447"/>
        <v>0</v>
      </c>
      <c r="P788" s="136">
        <f t="shared" si="448"/>
        <v>0</v>
      </c>
      <c r="Q788" s="136">
        <f t="shared" si="449"/>
        <v>0</v>
      </c>
      <c r="R788" s="136">
        <f t="shared" si="450"/>
        <v>0</v>
      </c>
      <c r="S788" s="136">
        <f t="shared" si="451"/>
        <v>0</v>
      </c>
      <c r="T788" s="136">
        <f t="shared" si="452"/>
        <v>0</v>
      </c>
      <c r="U788" s="136">
        <f t="shared" si="453"/>
        <v>0</v>
      </c>
      <c r="V788" s="136">
        <f t="shared" si="454"/>
        <v>0</v>
      </c>
      <c r="W788" s="136">
        <f t="shared" si="455"/>
        <v>0</v>
      </c>
      <c r="X788" s="136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2">
        <v>39300</v>
      </c>
      <c r="E789" s="138" t="s">
        <v>198</v>
      </c>
      <c r="G789" s="43">
        <v>6.6</v>
      </c>
      <c r="H789" s="136" t="str">
        <f t="shared" si="441"/>
        <v>P, S, T &amp; D Plant - Commodity</v>
      </c>
      <c r="I789" s="42">
        <f>'Plt. Class.'!L$247</f>
        <v>0</v>
      </c>
      <c r="J789" s="136">
        <f t="shared" si="442"/>
        <v>0</v>
      </c>
      <c r="K789" s="136">
        <f t="shared" si="443"/>
        <v>0</v>
      </c>
      <c r="L789" s="136">
        <f t="shared" si="444"/>
        <v>0</v>
      </c>
      <c r="M789" s="136">
        <f t="shared" si="445"/>
        <v>0</v>
      </c>
      <c r="N789" s="136">
        <f t="shared" si="446"/>
        <v>0</v>
      </c>
      <c r="O789" s="136">
        <f t="shared" si="447"/>
        <v>0</v>
      </c>
      <c r="P789" s="136">
        <f t="shared" si="448"/>
        <v>0</v>
      </c>
      <c r="Q789" s="136">
        <f t="shared" si="449"/>
        <v>0</v>
      </c>
      <c r="R789" s="136">
        <f t="shared" si="450"/>
        <v>0</v>
      </c>
      <c r="S789" s="136">
        <f t="shared" si="451"/>
        <v>0</v>
      </c>
      <c r="T789" s="136">
        <f t="shared" si="452"/>
        <v>0</v>
      </c>
      <c r="U789" s="136">
        <f t="shared" si="453"/>
        <v>0</v>
      </c>
      <c r="V789" s="136">
        <f t="shared" si="454"/>
        <v>0</v>
      </c>
      <c r="W789" s="136">
        <f t="shared" si="455"/>
        <v>0</v>
      </c>
      <c r="X789" s="136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2">
        <v>39400</v>
      </c>
      <c r="E790" s="138" t="s">
        <v>314</v>
      </c>
      <c r="G790" s="43">
        <v>6.6</v>
      </c>
      <c r="H790" s="136" t="str">
        <f t="shared" si="441"/>
        <v>P, S, T &amp; D Plant - Commodity</v>
      </c>
      <c r="I790" s="42">
        <f>'Plt. Class.'!L$248</f>
        <v>0</v>
      </c>
      <c r="J790" s="136">
        <f t="shared" si="442"/>
        <v>0</v>
      </c>
      <c r="K790" s="136">
        <f t="shared" si="443"/>
        <v>0</v>
      </c>
      <c r="L790" s="136">
        <f t="shared" si="444"/>
        <v>0</v>
      </c>
      <c r="M790" s="136">
        <f t="shared" si="445"/>
        <v>0</v>
      </c>
      <c r="N790" s="136">
        <f t="shared" si="446"/>
        <v>0</v>
      </c>
      <c r="O790" s="136">
        <f t="shared" si="447"/>
        <v>0</v>
      </c>
      <c r="P790" s="136">
        <f t="shared" si="448"/>
        <v>0</v>
      </c>
      <c r="Q790" s="136">
        <f t="shared" si="449"/>
        <v>0</v>
      </c>
      <c r="R790" s="136">
        <f t="shared" si="450"/>
        <v>0</v>
      </c>
      <c r="S790" s="136">
        <f t="shared" si="451"/>
        <v>0</v>
      </c>
      <c r="T790" s="136">
        <f t="shared" si="452"/>
        <v>0</v>
      </c>
      <c r="U790" s="136">
        <f t="shared" si="453"/>
        <v>0</v>
      </c>
      <c r="V790" s="136">
        <f t="shared" si="454"/>
        <v>0</v>
      </c>
      <c r="W790" s="136">
        <f t="shared" si="455"/>
        <v>0</v>
      </c>
      <c r="X790" s="136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2">
        <v>39600</v>
      </c>
      <c r="E791" s="138" t="s">
        <v>315</v>
      </c>
      <c r="G791" s="43">
        <v>6.6</v>
      </c>
      <c r="H791" s="136" t="str">
        <f t="shared" si="441"/>
        <v>P, S, T &amp; D Plant - Commodity</v>
      </c>
      <c r="I791" s="42">
        <f>'Plt. Class.'!L$249</f>
        <v>0</v>
      </c>
      <c r="J791" s="136">
        <f t="shared" si="442"/>
        <v>0</v>
      </c>
      <c r="K791" s="136">
        <f t="shared" si="443"/>
        <v>0</v>
      </c>
      <c r="L791" s="136">
        <f t="shared" si="444"/>
        <v>0</v>
      </c>
      <c r="M791" s="136">
        <f t="shared" si="445"/>
        <v>0</v>
      </c>
      <c r="N791" s="136">
        <f t="shared" si="446"/>
        <v>0</v>
      </c>
      <c r="O791" s="136">
        <f t="shared" si="447"/>
        <v>0</v>
      </c>
      <c r="P791" s="136">
        <f t="shared" si="448"/>
        <v>0</v>
      </c>
      <c r="Q791" s="136">
        <f t="shared" si="449"/>
        <v>0</v>
      </c>
      <c r="R791" s="136">
        <f t="shared" si="450"/>
        <v>0</v>
      </c>
      <c r="S791" s="136">
        <f t="shared" si="451"/>
        <v>0</v>
      </c>
      <c r="T791" s="136">
        <f t="shared" si="452"/>
        <v>0</v>
      </c>
      <c r="U791" s="136">
        <f t="shared" si="453"/>
        <v>0</v>
      </c>
      <c r="V791" s="136">
        <f t="shared" si="454"/>
        <v>0</v>
      </c>
      <c r="W791" s="136">
        <f t="shared" si="455"/>
        <v>0</v>
      </c>
      <c r="X791" s="136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2">
        <v>39603</v>
      </c>
      <c r="E792" s="138" t="s">
        <v>316</v>
      </c>
      <c r="G792" s="43">
        <v>6.6</v>
      </c>
      <c r="H792" s="136" t="str">
        <f t="shared" si="441"/>
        <v>P, S, T &amp; D Plant - Commodity</v>
      </c>
      <c r="I792" s="42">
        <f>'Plt. Class.'!L$250</f>
        <v>0</v>
      </c>
      <c r="J792" s="136">
        <f t="shared" si="442"/>
        <v>0</v>
      </c>
      <c r="K792" s="136">
        <f t="shared" si="443"/>
        <v>0</v>
      </c>
      <c r="L792" s="136">
        <f t="shared" si="444"/>
        <v>0</v>
      </c>
      <c r="M792" s="136">
        <f t="shared" si="445"/>
        <v>0</v>
      </c>
      <c r="N792" s="136">
        <f t="shared" si="446"/>
        <v>0</v>
      </c>
      <c r="O792" s="136">
        <f t="shared" si="447"/>
        <v>0</v>
      </c>
      <c r="P792" s="136">
        <f t="shared" si="448"/>
        <v>0</v>
      </c>
      <c r="Q792" s="136">
        <f t="shared" si="449"/>
        <v>0</v>
      </c>
      <c r="R792" s="136">
        <f t="shared" si="450"/>
        <v>0</v>
      </c>
      <c r="S792" s="136">
        <f t="shared" si="451"/>
        <v>0</v>
      </c>
      <c r="T792" s="136">
        <f t="shared" si="452"/>
        <v>0</v>
      </c>
      <c r="U792" s="136">
        <f t="shared" si="453"/>
        <v>0</v>
      </c>
      <c r="V792" s="136">
        <f t="shared" si="454"/>
        <v>0</v>
      </c>
      <c r="W792" s="136">
        <f t="shared" si="455"/>
        <v>0</v>
      </c>
      <c r="X792" s="136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2">
        <v>39604</v>
      </c>
      <c r="E793" s="138" t="s">
        <v>317</v>
      </c>
      <c r="G793" s="43">
        <v>6.6</v>
      </c>
      <c r="H793" s="136" t="str">
        <f t="shared" si="441"/>
        <v>P, S, T &amp; D Plant - Commodity</v>
      </c>
      <c r="I793" s="42">
        <f>'Plt. Class.'!L$251</f>
        <v>0</v>
      </c>
      <c r="J793" s="136">
        <f t="shared" si="442"/>
        <v>0</v>
      </c>
      <c r="K793" s="136">
        <f t="shared" si="443"/>
        <v>0</v>
      </c>
      <c r="L793" s="136">
        <f t="shared" si="444"/>
        <v>0</v>
      </c>
      <c r="M793" s="136">
        <f t="shared" si="445"/>
        <v>0</v>
      </c>
      <c r="N793" s="136">
        <f t="shared" si="446"/>
        <v>0</v>
      </c>
      <c r="O793" s="136">
        <f t="shared" si="447"/>
        <v>0</v>
      </c>
      <c r="P793" s="136">
        <f t="shared" si="448"/>
        <v>0</v>
      </c>
      <c r="Q793" s="136">
        <f t="shared" si="449"/>
        <v>0</v>
      </c>
      <c r="R793" s="136">
        <f t="shared" si="450"/>
        <v>0</v>
      </c>
      <c r="S793" s="136">
        <f t="shared" si="451"/>
        <v>0</v>
      </c>
      <c r="T793" s="136">
        <f t="shared" si="452"/>
        <v>0</v>
      </c>
      <c r="U793" s="136">
        <f t="shared" si="453"/>
        <v>0</v>
      </c>
      <c r="V793" s="136">
        <f t="shared" si="454"/>
        <v>0</v>
      </c>
      <c r="W793" s="136">
        <f t="shared" si="455"/>
        <v>0</v>
      </c>
      <c r="X793" s="136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2">
        <v>39605</v>
      </c>
      <c r="E794" s="141" t="s">
        <v>318</v>
      </c>
      <c r="G794" s="43">
        <v>6.6</v>
      </c>
      <c r="H794" s="136" t="str">
        <f t="shared" si="441"/>
        <v>P, S, T &amp; D Plant - Commodity</v>
      </c>
      <c r="I794" s="42">
        <f>'Plt. Class.'!L$252</f>
        <v>0</v>
      </c>
      <c r="J794" s="136">
        <f t="shared" si="442"/>
        <v>0</v>
      </c>
      <c r="K794" s="136">
        <f t="shared" si="443"/>
        <v>0</v>
      </c>
      <c r="L794" s="136">
        <f t="shared" si="444"/>
        <v>0</v>
      </c>
      <c r="M794" s="136">
        <f t="shared" si="445"/>
        <v>0</v>
      </c>
      <c r="N794" s="136">
        <f t="shared" si="446"/>
        <v>0</v>
      </c>
      <c r="O794" s="136">
        <f t="shared" si="447"/>
        <v>0</v>
      </c>
      <c r="P794" s="136">
        <f t="shared" si="448"/>
        <v>0</v>
      </c>
      <c r="Q794" s="136">
        <f t="shared" si="449"/>
        <v>0</v>
      </c>
      <c r="R794" s="136">
        <f t="shared" si="450"/>
        <v>0</v>
      </c>
      <c r="S794" s="136">
        <f t="shared" si="451"/>
        <v>0</v>
      </c>
      <c r="T794" s="136">
        <f t="shared" si="452"/>
        <v>0</v>
      </c>
      <c r="U794" s="136">
        <f t="shared" si="453"/>
        <v>0</v>
      </c>
      <c r="V794" s="136">
        <f t="shared" si="454"/>
        <v>0</v>
      </c>
      <c r="W794" s="136">
        <f t="shared" si="455"/>
        <v>0</v>
      </c>
      <c r="X794" s="136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2">
        <v>39700</v>
      </c>
      <c r="E795" s="138" t="s">
        <v>319</v>
      </c>
      <c r="G795" s="43">
        <v>6.6</v>
      </c>
      <c r="H795" s="136" t="str">
        <f t="shared" si="441"/>
        <v>P, S, T &amp; D Plant - Commodity</v>
      </c>
      <c r="I795" s="42">
        <f>'Plt. Class.'!L$253</f>
        <v>1770.8711319901383</v>
      </c>
      <c r="J795" s="136">
        <f t="shared" si="442"/>
        <v>693.32905576892483</v>
      </c>
      <c r="K795" s="136">
        <f t="shared" si="443"/>
        <v>417.99940703956349</v>
      </c>
      <c r="L795" s="136">
        <f t="shared" si="444"/>
        <v>13.158264953308917</v>
      </c>
      <c r="M795" s="136">
        <f t="shared" si="445"/>
        <v>326.69744993434341</v>
      </c>
      <c r="N795" s="136">
        <f t="shared" si="446"/>
        <v>319.6869542939977</v>
      </c>
      <c r="O795" s="136">
        <f t="shared" si="447"/>
        <v>0</v>
      </c>
      <c r="P795" s="136">
        <f t="shared" si="448"/>
        <v>0</v>
      </c>
      <c r="Q795" s="136">
        <f t="shared" si="449"/>
        <v>0</v>
      </c>
      <c r="R795" s="136">
        <f t="shared" si="450"/>
        <v>0</v>
      </c>
      <c r="S795" s="136">
        <f t="shared" si="451"/>
        <v>0</v>
      </c>
      <c r="T795" s="136">
        <f t="shared" si="452"/>
        <v>0</v>
      </c>
      <c r="U795" s="136">
        <f t="shared" si="453"/>
        <v>0</v>
      </c>
      <c r="V795" s="136">
        <f t="shared" si="454"/>
        <v>0</v>
      </c>
      <c r="W795" s="136">
        <f t="shared" si="455"/>
        <v>0</v>
      </c>
      <c r="X795" s="136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2">
        <v>39701</v>
      </c>
      <c r="E796" s="138" t="s">
        <v>320</v>
      </c>
      <c r="G796" s="43">
        <v>6.6</v>
      </c>
      <c r="H796" s="136" t="str">
        <f t="shared" si="441"/>
        <v>P, S, T &amp; D Plant - Commodity</v>
      </c>
      <c r="I796" s="42">
        <f>'Plt. Class.'!L$254</f>
        <v>0</v>
      </c>
      <c r="J796" s="136">
        <f t="shared" si="442"/>
        <v>0</v>
      </c>
      <c r="K796" s="136">
        <f t="shared" si="443"/>
        <v>0</v>
      </c>
      <c r="L796" s="136">
        <f t="shared" si="444"/>
        <v>0</v>
      </c>
      <c r="M796" s="136">
        <f t="shared" si="445"/>
        <v>0</v>
      </c>
      <c r="N796" s="136">
        <f t="shared" si="446"/>
        <v>0</v>
      </c>
      <c r="O796" s="136">
        <f t="shared" si="447"/>
        <v>0</v>
      </c>
      <c r="P796" s="136">
        <f t="shared" si="448"/>
        <v>0</v>
      </c>
      <c r="Q796" s="136">
        <f t="shared" si="449"/>
        <v>0</v>
      </c>
      <c r="R796" s="136">
        <f t="shared" si="450"/>
        <v>0</v>
      </c>
      <c r="S796" s="136">
        <f t="shared" si="451"/>
        <v>0</v>
      </c>
      <c r="T796" s="136">
        <f t="shared" si="452"/>
        <v>0</v>
      </c>
      <c r="U796" s="136">
        <f t="shared" si="453"/>
        <v>0</v>
      </c>
      <c r="V796" s="136">
        <f t="shared" si="454"/>
        <v>0</v>
      </c>
      <c r="W796" s="136">
        <f t="shared" si="455"/>
        <v>0</v>
      </c>
      <c r="X796" s="136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2">
        <v>39702</v>
      </c>
      <c r="E797" s="138" t="s">
        <v>321</v>
      </c>
      <c r="G797" s="43">
        <v>6.6</v>
      </c>
      <c r="H797" s="136" t="str">
        <f t="shared" si="441"/>
        <v>P, S, T &amp; D Plant - Commodity</v>
      </c>
      <c r="I797" s="42">
        <f>'Plt. Class.'!L$255</f>
        <v>0</v>
      </c>
      <c r="J797" s="136">
        <f t="shared" si="442"/>
        <v>0</v>
      </c>
      <c r="K797" s="136">
        <f t="shared" si="443"/>
        <v>0</v>
      </c>
      <c r="L797" s="136">
        <f t="shared" si="444"/>
        <v>0</v>
      </c>
      <c r="M797" s="136">
        <f t="shared" si="445"/>
        <v>0</v>
      </c>
      <c r="N797" s="136">
        <f t="shared" si="446"/>
        <v>0</v>
      </c>
      <c r="O797" s="136">
        <f t="shared" si="447"/>
        <v>0</v>
      </c>
      <c r="P797" s="136">
        <f t="shared" si="448"/>
        <v>0</v>
      </c>
      <c r="Q797" s="136">
        <f t="shared" si="449"/>
        <v>0</v>
      </c>
      <c r="R797" s="136">
        <f t="shared" si="450"/>
        <v>0</v>
      </c>
      <c r="S797" s="136">
        <f t="shared" si="451"/>
        <v>0</v>
      </c>
      <c r="T797" s="136">
        <f t="shared" si="452"/>
        <v>0</v>
      </c>
      <c r="U797" s="136">
        <f t="shared" si="453"/>
        <v>0</v>
      </c>
      <c r="V797" s="136">
        <f t="shared" si="454"/>
        <v>0</v>
      </c>
      <c r="W797" s="136">
        <f t="shared" si="455"/>
        <v>0</v>
      </c>
      <c r="X797" s="136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2">
        <v>39705</v>
      </c>
      <c r="E798" s="138" t="s">
        <v>322</v>
      </c>
      <c r="G798" s="43">
        <v>6.6</v>
      </c>
      <c r="H798" s="136" t="str">
        <f t="shared" si="441"/>
        <v>P, S, T &amp; D Plant - Commodity</v>
      </c>
      <c r="I798" s="42">
        <f>'Plt. Class.'!L$256</f>
        <v>0</v>
      </c>
      <c r="J798" s="136">
        <f t="shared" si="442"/>
        <v>0</v>
      </c>
      <c r="K798" s="136">
        <f t="shared" si="443"/>
        <v>0</v>
      </c>
      <c r="L798" s="136">
        <f t="shared" si="444"/>
        <v>0</v>
      </c>
      <c r="M798" s="136">
        <f t="shared" si="445"/>
        <v>0</v>
      </c>
      <c r="N798" s="136">
        <f t="shared" si="446"/>
        <v>0</v>
      </c>
      <c r="O798" s="136">
        <f t="shared" si="447"/>
        <v>0</v>
      </c>
      <c r="P798" s="136">
        <f t="shared" si="448"/>
        <v>0</v>
      </c>
      <c r="Q798" s="136">
        <f t="shared" si="449"/>
        <v>0</v>
      </c>
      <c r="R798" s="136">
        <f t="shared" si="450"/>
        <v>0</v>
      </c>
      <c r="S798" s="136">
        <f t="shared" si="451"/>
        <v>0</v>
      </c>
      <c r="T798" s="136">
        <f t="shared" si="452"/>
        <v>0</v>
      </c>
      <c r="U798" s="136">
        <f t="shared" si="453"/>
        <v>0</v>
      </c>
      <c r="V798" s="136">
        <f t="shared" si="454"/>
        <v>0</v>
      </c>
      <c r="W798" s="136">
        <f t="shared" si="455"/>
        <v>0</v>
      </c>
      <c r="X798" s="136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2">
        <v>39800</v>
      </c>
      <c r="E799" s="138" t="s">
        <v>323</v>
      </c>
      <c r="G799" s="43">
        <v>6.6</v>
      </c>
      <c r="H799" s="136" t="str">
        <f t="shared" si="441"/>
        <v>P, S, T &amp; D Plant - Commodity</v>
      </c>
      <c r="I799" s="42">
        <f>'Plt. Class.'!L$257</f>
        <v>53.489594661135271</v>
      </c>
      <c r="J799" s="136">
        <f t="shared" si="442"/>
        <v>20.942173312289313</v>
      </c>
      <c r="K799" s="136">
        <f t="shared" si="443"/>
        <v>12.625774087815248</v>
      </c>
      <c r="L799" s="136">
        <f t="shared" si="444"/>
        <v>0.39744860373060475</v>
      </c>
      <c r="M799" s="136">
        <f t="shared" si="445"/>
        <v>9.8679761943919235</v>
      </c>
      <c r="N799" s="136">
        <f t="shared" si="446"/>
        <v>9.6562224629081825</v>
      </c>
      <c r="O799" s="136">
        <f t="shared" si="447"/>
        <v>0</v>
      </c>
      <c r="P799" s="136">
        <f t="shared" si="448"/>
        <v>0</v>
      </c>
      <c r="Q799" s="136">
        <f t="shared" si="449"/>
        <v>0</v>
      </c>
      <c r="R799" s="136">
        <f t="shared" si="450"/>
        <v>0</v>
      </c>
      <c r="S799" s="136">
        <f t="shared" si="451"/>
        <v>0</v>
      </c>
      <c r="T799" s="136">
        <f t="shared" si="452"/>
        <v>0</v>
      </c>
      <c r="U799" s="136">
        <f t="shared" si="453"/>
        <v>0</v>
      </c>
      <c r="V799" s="136">
        <f t="shared" si="454"/>
        <v>0</v>
      </c>
      <c r="W799" s="136">
        <f t="shared" si="455"/>
        <v>0</v>
      </c>
      <c r="X799" s="136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2">
        <v>39900</v>
      </c>
      <c r="E800" s="138" t="s">
        <v>324</v>
      </c>
      <c r="G800" s="43">
        <v>6.6</v>
      </c>
      <c r="H800" s="136" t="str">
        <f t="shared" si="441"/>
        <v>P, S, T &amp; D Plant - Commodity</v>
      </c>
      <c r="I800" s="42">
        <f>'Plt. Class.'!L$258</f>
        <v>568.47052534761383</v>
      </c>
      <c r="J800" s="136">
        <f t="shared" si="442"/>
        <v>222.56680650092648</v>
      </c>
      <c r="K800" s="136">
        <f t="shared" si="443"/>
        <v>134.18274103758725</v>
      </c>
      <c r="L800" s="136">
        <f t="shared" si="444"/>
        <v>4.2239582855836346</v>
      </c>
      <c r="M800" s="136">
        <f t="shared" si="445"/>
        <v>104.87373566544547</v>
      </c>
      <c r="N800" s="136">
        <f t="shared" si="446"/>
        <v>102.62328385807101</v>
      </c>
      <c r="O800" s="136">
        <f t="shared" si="447"/>
        <v>0</v>
      </c>
      <c r="P800" s="136">
        <f t="shared" si="448"/>
        <v>0</v>
      </c>
      <c r="Q800" s="136">
        <f t="shared" si="449"/>
        <v>0</v>
      </c>
      <c r="R800" s="136">
        <f t="shared" si="450"/>
        <v>0</v>
      </c>
      <c r="S800" s="136">
        <f t="shared" si="451"/>
        <v>0</v>
      </c>
      <c r="T800" s="136">
        <f t="shared" si="452"/>
        <v>0</v>
      </c>
      <c r="U800" s="136">
        <f t="shared" si="453"/>
        <v>0</v>
      </c>
      <c r="V800" s="136">
        <f t="shared" si="454"/>
        <v>0</v>
      </c>
      <c r="W800" s="136">
        <f t="shared" si="455"/>
        <v>0</v>
      </c>
      <c r="X800" s="136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2">
        <v>39901</v>
      </c>
      <c r="E801" s="138" t="s">
        <v>325</v>
      </c>
      <c r="G801" s="43">
        <v>6.6</v>
      </c>
      <c r="H801" s="136" t="str">
        <f t="shared" si="441"/>
        <v>P, S, T &amp; D Plant - Commodity</v>
      </c>
      <c r="I801" s="42">
        <f>'Plt. Class.'!L$259</f>
        <v>7216.6916925929881</v>
      </c>
      <c r="J801" s="136">
        <f t="shared" si="442"/>
        <v>2825.4693109022933</v>
      </c>
      <c r="K801" s="136">
        <f t="shared" si="443"/>
        <v>1703.4400718369222</v>
      </c>
      <c r="L801" s="136">
        <f t="shared" si="444"/>
        <v>53.622841132863833</v>
      </c>
      <c r="M801" s="136">
        <f t="shared" si="445"/>
        <v>1331.3643948122246</v>
      </c>
      <c r="N801" s="136">
        <f t="shared" si="446"/>
        <v>1302.7950739086841</v>
      </c>
      <c r="O801" s="136">
        <f t="shared" si="447"/>
        <v>0</v>
      </c>
      <c r="P801" s="136">
        <f t="shared" si="448"/>
        <v>0</v>
      </c>
      <c r="Q801" s="136">
        <f t="shared" si="449"/>
        <v>0</v>
      </c>
      <c r="R801" s="136">
        <f t="shared" si="450"/>
        <v>0</v>
      </c>
      <c r="S801" s="136">
        <f t="shared" si="451"/>
        <v>0</v>
      </c>
      <c r="T801" s="136">
        <f t="shared" si="452"/>
        <v>0</v>
      </c>
      <c r="U801" s="136">
        <f t="shared" si="453"/>
        <v>0</v>
      </c>
      <c r="V801" s="136">
        <f t="shared" si="454"/>
        <v>0</v>
      </c>
      <c r="W801" s="136">
        <f t="shared" si="455"/>
        <v>0</v>
      </c>
      <c r="X801" s="136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2">
        <v>39902</v>
      </c>
      <c r="E802" s="138" t="s">
        <v>326</v>
      </c>
      <c r="G802" s="43">
        <v>6.6</v>
      </c>
      <c r="H802" s="136" t="str">
        <f t="shared" si="441"/>
        <v>P, S, T &amp; D Plant - Commodity</v>
      </c>
      <c r="I802" s="42">
        <f>'Plt. Class.'!L$260</f>
        <v>1613.9191692368815</v>
      </c>
      <c r="J802" s="136">
        <f t="shared" si="442"/>
        <v>631.87943689434201</v>
      </c>
      <c r="K802" s="136">
        <f t="shared" si="443"/>
        <v>380.95220118736358</v>
      </c>
      <c r="L802" s="136">
        <f t="shared" si="444"/>
        <v>11.992050498997779</v>
      </c>
      <c r="M802" s="136">
        <f t="shared" si="445"/>
        <v>297.74231871818637</v>
      </c>
      <c r="N802" s="136">
        <f t="shared" si="446"/>
        <v>291.35316193799184</v>
      </c>
      <c r="O802" s="136">
        <f t="shared" si="447"/>
        <v>0</v>
      </c>
      <c r="P802" s="136">
        <f t="shared" si="448"/>
        <v>0</v>
      </c>
      <c r="Q802" s="136">
        <f t="shared" si="449"/>
        <v>0</v>
      </c>
      <c r="R802" s="136">
        <f t="shared" si="450"/>
        <v>0</v>
      </c>
      <c r="S802" s="136">
        <f t="shared" si="451"/>
        <v>0</v>
      </c>
      <c r="T802" s="136">
        <f t="shared" si="452"/>
        <v>0</v>
      </c>
      <c r="U802" s="136">
        <f t="shared" si="453"/>
        <v>0</v>
      </c>
      <c r="V802" s="136">
        <f t="shared" si="454"/>
        <v>0</v>
      </c>
      <c r="W802" s="136">
        <f t="shared" si="455"/>
        <v>0</v>
      </c>
      <c r="X802" s="136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2">
        <v>39903</v>
      </c>
      <c r="E803" s="138" t="s">
        <v>327</v>
      </c>
      <c r="G803" s="43">
        <v>6.6</v>
      </c>
      <c r="H803" s="136" t="str">
        <f t="shared" si="441"/>
        <v>P, S, T &amp; D Plant - Commodity</v>
      </c>
      <c r="I803" s="42">
        <f>'Plt. Class.'!L$261</f>
        <v>555.07743203789994</v>
      </c>
      <c r="J803" s="136">
        <f t="shared" si="442"/>
        <v>217.32316083382847</v>
      </c>
      <c r="K803" s="136">
        <f t="shared" si="443"/>
        <v>131.02141271687853</v>
      </c>
      <c r="L803" s="136">
        <f t="shared" si="444"/>
        <v>4.1244423653508884</v>
      </c>
      <c r="M803" s="136">
        <f t="shared" si="445"/>
        <v>102.40292378536304</v>
      </c>
      <c r="N803" s="136">
        <f t="shared" si="446"/>
        <v>100.20549233647903</v>
      </c>
      <c r="O803" s="136">
        <f t="shared" si="447"/>
        <v>0</v>
      </c>
      <c r="P803" s="136">
        <f t="shared" si="448"/>
        <v>0</v>
      </c>
      <c r="Q803" s="136">
        <f t="shared" si="449"/>
        <v>0</v>
      </c>
      <c r="R803" s="136">
        <f t="shared" si="450"/>
        <v>0</v>
      </c>
      <c r="S803" s="136">
        <f t="shared" si="451"/>
        <v>0</v>
      </c>
      <c r="T803" s="136">
        <f t="shared" si="452"/>
        <v>0</v>
      </c>
      <c r="U803" s="136">
        <f t="shared" si="453"/>
        <v>0</v>
      </c>
      <c r="V803" s="136">
        <f t="shared" si="454"/>
        <v>0</v>
      </c>
      <c r="W803" s="136">
        <f t="shared" si="455"/>
        <v>0</v>
      </c>
      <c r="X803" s="136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2">
        <v>39904</v>
      </c>
      <c r="E804" s="138" t="s">
        <v>328</v>
      </c>
      <c r="G804" s="43">
        <v>6.6</v>
      </c>
      <c r="H804" s="136" t="str">
        <f t="shared" si="441"/>
        <v>P, S, T &amp; D Plant - Commodity</v>
      </c>
      <c r="I804" s="42">
        <f>'Plt. Class.'!L$262</f>
        <v>0</v>
      </c>
      <c r="J804" s="136">
        <f t="shared" si="442"/>
        <v>0</v>
      </c>
      <c r="K804" s="136">
        <f t="shared" si="443"/>
        <v>0</v>
      </c>
      <c r="L804" s="136">
        <f t="shared" si="444"/>
        <v>0</v>
      </c>
      <c r="M804" s="136">
        <f t="shared" si="445"/>
        <v>0</v>
      </c>
      <c r="N804" s="136">
        <f t="shared" si="446"/>
        <v>0</v>
      </c>
      <c r="O804" s="136">
        <f t="shared" si="447"/>
        <v>0</v>
      </c>
      <c r="P804" s="136">
        <f t="shared" si="448"/>
        <v>0</v>
      </c>
      <c r="Q804" s="136">
        <f t="shared" si="449"/>
        <v>0</v>
      </c>
      <c r="R804" s="136">
        <f t="shared" si="450"/>
        <v>0</v>
      </c>
      <c r="S804" s="136">
        <f t="shared" si="451"/>
        <v>0</v>
      </c>
      <c r="T804" s="136">
        <f t="shared" si="452"/>
        <v>0</v>
      </c>
      <c r="U804" s="136">
        <f t="shared" si="453"/>
        <v>0</v>
      </c>
      <c r="V804" s="136">
        <f t="shared" si="454"/>
        <v>0</v>
      </c>
      <c r="W804" s="136">
        <f t="shared" si="455"/>
        <v>0</v>
      </c>
      <c r="X804" s="136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2">
        <v>39905</v>
      </c>
      <c r="E805" s="138" t="s">
        <v>329</v>
      </c>
      <c r="G805" s="43">
        <v>6.6</v>
      </c>
      <c r="H805" s="136" t="str">
        <f t="shared" si="441"/>
        <v>P, S, T &amp; D Plant - Commodity</v>
      </c>
      <c r="I805" s="42">
        <f>'Plt. Class.'!L$263</f>
        <v>0</v>
      </c>
      <c r="J805" s="136">
        <f t="shared" si="442"/>
        <v>0</v>
      </c>
      <c r="K805" s="136">
        <f t="shared" si="443"/>
        <v>0</v>
      </c>
      <c r="L805" s="136">
        <f t="shared" si="444"/>
        <v>0</v>
      </c>
      <c r="M805" s="136">
        <f t="shared" si="445"/>
        <v>0</v>
      </c>
      <c r="N805" s="136">
        <f t="shared" si="446"/>
        <v>0</v>
      </c>
      <c r="O805" s="136">
        <f t="shared" si="447"/>
        <v>0</v>
      </c>
      <c r="P805" s="136">
        <f t="shared" si="448"/>
        <v>0</v>
      </c>
      <c r="Q805" s="136">
        <f t="shared" si="449"/>
        <v>0</v>
      </c>
      <c r="R805" s="136">
        <f t="shared" si="450"/>
        <v>0</v>
      </c>
      <c r="S805" s="136">
        <f t="shared" si="451"/>
        <v>0</v>
      </c>
      <c r="T805" s="136">
        <f t="shared" si="452"/>
        <v>0</v>
      </c>
      <c r="U805" s="136">
        <f t="shared" si="453"/>
        <v>0</v>
      </c>
      <c r="V805" s="136">
        <f t="shared" si="454"/>
        <v>0</v>
      </c>
      <c r="W805" s="136">
        <f t="shared" si="455"/>
        <v>0</v>
      </c>
      <c r="X805" s="136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2">
        <v>39906</v>
      </c>
      <c r="E806" s="138" t="s">
        <v>330</v>
      </c>
      <c r="G806" s="43">
        <v>6.6</v>
      </c>
      <c r="H806" s="136" t="str">
        <f t="shared" si="441"/>
        <v>P, S, T &amp; D Plant - Commodity</v>
      </c>
      <c r="I806" s="42">
        <f>'Plt. Class.'!L$264</f>
        <v>921.59500011914486</v>
      </c>
      <c r="J806" s="136">
        <f t="shared" si="442"/>
        <v>360.82162032642316</v>
      </c>
      <c r="K806" s="136">
        <f t="shared" si="443"/>
        <v>217.53483730208228</v>
      </c>
      <c r="L806" s="136">
        <f t="shared" si="444"/>
        <v>6.8478112111886871</v>
      </c>
      <c r="M806" s="136">
        <f t="shared" si="445"/>
        <v>170.01956323767223</v>
      </c>
      <c r="N806" s="136">
        <f t="shared" si="446"/>
        <v>166.37116804177853</v>
      </c>
      <c r="O806" s="136">
        <f t="shared" si="447"/>
        <v>0</v>
      </c>
      <c r="P806" s="136">
        <f t="shared" si="448"/>
        <v>0</v>
      </c>
      <c r="Q806" s="136">
        <f t="shared" si="449"/>
        <v>0</v>
      </c>
      <c r="R806" s="136">
        <f t="shared" si="450"/>
        <v>0</v>
      </c>
      <c r="S806" s="136">
        <f t="shared" si="451"/>
        <v>0</v>
      </c>
      <c r="T806" s="136">
        <f t="shared" si="452"/>
        <v>0</v>
      </c>
      <c r="U806" s="136">
        <f t="shared" si="453"/>
        <v>0</v>
      </c>
      <c r="V806" s="136">
        <f t="shared" si="454"/>
        <v>0</v>
      </c>
      <c r="W806" s="136">
        <f t="shared" si="455"/>
        <v>0</v>
      </c>
      <c r="X806" s="136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2">
        <v>39907</v>
      </c>
      <c r="E807" s="138" t="s">
        <v>331</v>
      </c>
      <c r="G807" s="43">
        <v>6.6</v>
      </c>
      <c r="H807" s="136" t="str">
        <f t="shared" si="441"/>
        <v>P, S, T &amp; D Plant - Commodity</v>
      </c>
      <c r="I807" s="42">
        <f>'Plt. Class.'!L$265</f>
        <v>181.06935147886495</v>
      </c>
      <c r="J807" s="136">
        <f t="shared" si="442"/>
        <v>70.892026089130525</v>
      </c>
      <c r="K807" s="136">
        <f t="shared" si="443"/>
        <v>42.739914940137695</v>
      </c>
      <c r="L807" s="136">
        <f t="shared" si="444"/>
        <v>1.3454160828773343</v>
      </c>
      <c r="M807" s="136">
        <f t="shared" si="445"/>
        <v>33.404404375224708</v>
      </c>
      <c r="N807" s="136">
        <f t="shared" si="446"/>
        <v>32.687589991494683</v>
      </c>
      <c r="O807" s="136">
        <f t="shared" si="447"/>
        <v>0</v>
      </c>
      <c r="P807" s="136">
        <f t="shared" si="448"/>
        <v>0</v>
      </c>
      <c r="Q807" s="136">
        <f t="shared" si="449"/>
        <v>0</v>
      </c>
      <c r="R807" s="136">
        <f t="shared" si="450"/>
        <v>0</v>
      </c>
      <c r="S807" s="136">
        <f t="shared" si="451"/>
        <v>0</v>
      </c>
      <c r="T807" s="136">
        <f t="shared" si="452"/>
        <v>0</v>
      </c>
      <c r="U807" s="136">
        <f t="shared" si="453"/>
        <v>0</v>
      </c>
      <c r="V807" s="136">
        <f t="shared" si="454"/>
        <v>0</v>
      </c>
      <c r="W807" s="136">
        <f t="shared" si="455"/>
        <v>0</v>
      </c>
      <c r="X807" s="136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2">
        <v>39908</v>
      </c>
      <c r="E808" s="138" t="s">
        <v>332</v>
      </c>
      <c r="G808" s="43">
        <v>6.6</v>
      </c>
      <c r="H808" s="136" t="str">
        <f t="shared" si="441"/>
        <v>P, S, T &amp; D Plant - Commodity</v>
      </c>
      <c r="I808" s="42">
        <f>'Plt. Class.'!L$266</f>
        <v>98981.577307836735</v>
      </c>
      <c r="J808" s="136">
        <f t="shared" si="442"/>
        <v>38753.132451957237</v>
      </c>
      <c r="K808" s="136">
        <f t="shared" si="443"/>
        <v>23363.778354678649</v>
      </c>
      <c r="L808" s="136">
        <f t="shared" si="444"/>
        <v>735.47182298310702</v>
      </c>
      <c r="M808" s="136">
        <f t="shared" si="445"/>
        <v>18260.520662849347</v>
      </c>
      <c r="N808" s="136">
        <f t="shared" si="446"/>
        <v>17868.674015368397</v>
      </c>
      <c r="O808" s="136">
        <f t="shared" si="447"/>
        <v>0</v>
      </c>
      <c r="P808" s="136">
        <f t="shared" si="448"/>
        <v>0</v>
      </c>
      <c r="Q808" s="136">
        <f t="shared" si="449"/>
        <v>0</v>
      </c>
      <c r="R808" s="136">
        <f t="shared" si="450"/>
        <v>0</v>
      </c>
      <c r="S808" s="136">
        <f t="shared" si="451"/>
        <v>0</v>
      </c>
      <c r="T808" s="136">
        <f t="shared" si="452"/>
        <v>0</v>
      </c>
      <c r="U808" s="136">
        <f t="shared" si="453"/>
        <v>0</v>
      </c>
      <c r="V808" s="136">
        <f t="shared" si="454"/>
        <v>0</v>
      </c>
      <c r="W808" s="136">
        <f t="shared" si="455"/>
        <v>0</v>
      </c>
      <c r="X808" s="136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2">
        <v>39909</v>
      </c>
      <c r="E809" s="138" t="s">
        <v>333</v>
      </c>
      <c r="G809" s="43">
        <v>6.6</v>
      </c>
      <c r="H809" s="136" t="str">
        <f t="shared" si="441"/>
        <v>P, S, T &amp; D Plant - Commodity</v>
      </c>
      <c r="I809" s="42">
        <f>'Plt. Class.'!L$267</f>
        <v>0</v>
      </c>
      <c r="J809" s="136">
        <f t="shared" si="442"/>
        <v>0</v>
      </c>
      <c r="K809" s="136">
        <f t="shared" si="443"/>
        <v>0</v>
      </c>
      <c r="L809" s="136">
        <f t="shared" si="444"/>
        <v>0</v>
      </c>
      <c r="M809" s="136">
        <f t="shared" si="445"/>
        <v>0</v>
      </c>
      <c r="N809" s="136">
        <f t="shared" si="446"/>
        <v>0</v>
      </c>
      <c r="O809" s="136">
        <f t="shared" si="447"/>
        <v>0</v>
      </c>
      <c r="P809" s="136">
        <f t="shared" si="448"/>
        <v>0</v>
      </c>
      <c r="Q809" s="136">
        <f t="shared" si="449"/>
        <v>0</v>
      </c>
      <c r="R809" s="136">
        <f t="shared" si="450"/>
        <v>0</v>
      </c>
      <c r="S809" s="136">
        <f t="shared" si="451"/>
        <v>0</v>
      </c>
      <c r="T809" s="136">
        <f t="shared" si="452"/>
        <v>0</v>
      </c>
      <c r="U809" s="136">
        <f t="shared" si="453"/>
        <v>0</v>
      </c>
      <c r="V809" s="136">
        <f t="shared" si="454"/>
        <v>0</v>
      </c>
      <c r="W809" s="136">
        <f t="shared" si="455"/>
        <v>0</v>
      </c>
      <c r="X809" s="136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2">
        <v>39924</v>
      </c>
      <c r="E810" s="138" t="s">
        <v>334</v>
      </c>
      <c r="G810" s="43">
        <v>6.6</v>
      </c>
      <c r="H810" s="136" t="str">
        <f t="shared" si="441"/>
        <v>P, S, T &amp; D Plant - Commodity</v>
      </c>
      <c r="I810" s="42">
        <f>'Plt. Class.'!L$268</f>
        <v>0</v>
      </c>
      <c r="J810" s="136">
        <f t="shared" si="442"/>
        <v>0</v>
      </c>
      <c r="K810" s="136">
        <f t="shared" si="443"/>
        <v>0</v>
      </c>
      <c r="L810" s="136">
        <f t="shared" si="444"/>
        <v>0</v>
      </c>
      <c r="M810" s="136">
        <f t="shared" si="445"/>
        <v>0</v>
      </c>
      <c r="N810" s="136">
        <f t="shared" si="446"/>
        <v>0</v>
      </c>
      <c r="O810" s="136">
        <f t="shared" si="447"/>
        <v>0</v>
      </c>
      <c r="P810" s="136">
        <f t="shared" si="448"/>
        <v>0</v>
      </c>
      <c r="Q810" s="136">
        <f t="shared" si="449"/>
        <v>0</v>
      </c>
      <c r="R810" s="136">
        <f t="shared" si="450"/>
        <v>0</v>
      </c>
      <c r="S810" s="136">
        <f t="shared" si="451"/>
        <v>0</v>
      </c>
      <c r="T810" s="136">
        <f t="shared" si="452"/>
        <v>0</v>
      </c>
      <c r="U810" s="136">
        <f t="shared" si="453"/>
        <v>0</v>
      </c>
      <c r="V810" s="136">
        <f t="shared" si="454"/>
        <v>0</v>
      </c>
      <c r="W810" s="136">
        <f t="shared" si="455"/>
        <v>0</v>
      </c>
      <c r="X810" s="136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6"/>
      <c r="I812" s="42">
        <f>'Plt. Class.'!L$270</f>
        <v>133386.81629060695</v>
      </c>
      <c r="J812" s="42">
        <f>SUM(J777:J810)</f>
        <v>52223.424799328975</v>
      </c>
      <c r="K812" s="42">
        <f t="shared" ref="K812:X812" si="459">SUM(K777:K810)</f>
        <v>31484.848958890474</v>
      </c>
      <c r="L812" s="42">
        <f t="shared" si="459"/>
        <v>991.11620169542778</v>
      </c>
      <c r="M812" s="42">
        <f t="shared" si="459"/>
        <v>24607.737937446203</v>
      </c>
      <c r="N812" s="42">
        <f t="shared" si="459"/>
        <v>24079.688393245884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6"/>
      <c r="I813" s="42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361</v>
      </c>
      <c r="E814" s="44"/>
      <c r="G814" s="43">
        <v>6.6</v>
      </c>
      <c r="H814" s="136" t="str">
        <f>VLOOKUP($G814,alloc,3)</f>
        <v>P, S, T &amp; D Plant - Commodity</v>
      </c>
      <c r="I814" s="42">
        <f>'Plt. Class.'!L$272</f>
        <v>1140.8916041113612</v>
      </c>
      <c r="J814" s="136">
        <f>$I814*VLOOKUP($G814,alloc,6)</f>
        <v>446.6803282993655</v>
      </c>
      <c r="K814" s="136">
        <f>$I814*VLOOKUP($G814,alloc,7)</f>
        <v>269.29797736271479</v>
      </c>
      <c r="L814" s="136">
        <f>$I814*VLOOKUP($G814,alloc,8)</f>
        <v>8.4772707277869355</v>
      </c>
      <c r="M814" s="136">
        <f>$I814*VLOOKUP($G814,alloc,9)</f>
        <v>210.47628536120934</v>
      </c>
      <c r="N814" s="136">
        <f>$I814*VLOOKUP($G814,alloc,10)</f>
        <v>205.95974236028462</v>
      </c>
      <c r="O814" s="136">
        <f>$I814*VLOOKUP($G814,alloc,11)</f>
        <v>0</v>
      </c>
      <c r="P814" s="136">
        <f>$I814*VLOOKUP($G814,alloc,12)</f>
        <v>0</v>
      </c>
      <c r="Q814" s="136">
        <f>$I814*VLOOKUP($G814,alloc,13)</f>
        <v>0</v>
      </c>
      <c r="R814" s="136">
        <f>$I814*VLOOKUP($G814,alloc,14)</f>
        <v>0</v>
      </c>
      <c r="S814" s="136">
        <f>$I814*VLOOKUP($G814,alloc,15)</f>
        <v>0</v>
      </c>
      <c r="T814" s="136">
        <f>$I814*VLOOKUP($G814,alloc,16)</f>
        <v>0</v>
      </c>
      <c r="U814" s="136">
        <f>$I814*VLOOKUP($G814,alloc,17)</f>
        <v>0</v>
      </c>
      <c r="V814" s="136">
        <f>$I814*VLOOKUP($G814,alloc,18)</f>
        <v>0</v>
      </c>
      <c r="W814" s="136">
        <f>$I814*VLOOKUP($G814,alloc,19)</f>
        <v>0</v>
      </c>
      <c r="X814" s="136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8504712.4804371204</v>
      </c>
      <c r="J816" s="42">
        <f t="shared" ref="J816:X816" si="460">J675+J687+J726+J769+J812</f>
        <v>3329753.4570011259</v>
      </c>
      <c r="K816" s="42">
        <f t="shared" si="460"/>
        <v>2007466.6697342091</v>
      </c>
      <c r="L816" s="42">
        <f t="shared" si="460"/>
        <v>63193.339225955548</v>
      </c>
      <c r="M816" s="42">
        <f t="shared" si="460"/>
        <v>1568983.6654918517</v>
      </c>
      <c r="N816" s="42">
        <f t="shared" si="460"/>
        <v>1535315.3489839796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389</v>
      </c>
      <c r="E818" s="44"/>
      <c r="G818" s="43"/>
      <c r="H818" s="44"/>
      <c r="I818" s="42">
        <f>'Plt. Class.'!L$276</f>
        <v>226727.1428205265</v>
      </c>
      <c r="J818" s="42">
        <f t="shared" ref="J818:X818" si="461">J677+J689+J728+J771+J814</f>
        <v>88767.902423414285</v>
      </c>
      <c r="K818" s="42">
        <f t="shared" si="461"/>
        <v>53517.056970852631</v>
      </c>
      <c r="L818" s="42">
        <f t="shared" si="461"/>
        <v>1684.6713255675868</v>
      </c>
      <c r="M818" s="42">
        <f t="shared" si="461"/>
        <v>41827.537900582924</v>
      </c>
      <c r="N818" s="42">
        <f t="shared" si="461"/>
        <v>40929.974200109093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9"/>
      <c r="H821" s="44"/>
      <c r="I821" s="44"/>
      <c r="J821" s="42"/>
      <c r="K821" s="132"/>
      <c r="L821" s="132"/>
      <c r="M821" s="132"/>
      <c r="N821" s="45"/>
      <c r="O821" s="45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1" t="s">
        <v>38</v>
      </c>
      <c r="H822" s="149" t="s">
        <v>38</v>
      </c>
      <c r="I822" s="45" t="s">
        <v>1</v>
      </c>
      <c r="J822" s="3" t="s">
        <v>56</v>
      </c>
      <c r="K822" s="3" t="s">
        <v>519</v>
      </c>
      <c r="L822" s="3" t="s">
        <v>519</v>
      </c>
      <c r="M822" s="69" t="s">
        <v>180</v>
      </c>
      <c r="N822" s="69" t="s">
        <v>180</v>
      </c>
      <c r="O822" s="45"/>
      <c r="P822" s="45"/>
      <c r="Q822" s="45"/>
      <c r="R822" s="45"/>
      <c r="S822" s="45"/>
      <c r="T822" s="132"/>
      <c r="U822" s="132"/>
      <c r="V822" s="132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2" t="s">
        <v>303</v>
      </c>
      <c r="B823" s="44"/>
      <c r="C823" s="132" t="s">
        <v>301</v>
      </c>
      <c r="D823" s="44"/>
      <c r="E823" s="44"/>
      <c r="F823" s="44"/>
      <c r="G823" s="131" t="s">
        <v>39</v>
      </c>
      <c r="H823" s="149" t="s">
        <v>21</v>
      </c>
      <c r="I823" s="45" t="s">
        <v>2</v>
      </c>
      <c r="J823" s="3" t="s">
        <v>520</v>
      </c>
      <c r="K823" s="69" t="s">
        <v>420</v>
      </c>
      <c r="L823" s="69" t="s">
        <v>518</v>
      </c>
      <c r="M823" s="69" t="s">
        <v>420</v>
      </c>
      <c r="N823" s="69" t="s">
        <v>518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3" t="s">
        <v>302</v>
      </c>
      <c r="B824" s="134"/>
      <c r="C824" s="133" t="s">
        <v>302</v>
      </c>
      <c r="D824" s="44"/>
      <c r="E824" s="44"/>
      <c r="F824" s="44"/>
      <c r="G824" s="129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335</v>
      </c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7">
        <v>30100</v>
      </c>
      <c r="D827" s="44"/>
      <c r="E827" s="138" t="s">
        <v>336</v>
      </c>
      <c r="G827" s="43"/>
      <c r="H827" s="136"/>
      <c r="I827" s="42">
        <f>'Plt. Class.'!G$14</f>
        <v>8329.7199999999993</v>
      </c>
      <c r="J827" s="136">
        <f>+J14+J285+J556</f>
        <v>5889.9192285805684</v>
      </c>
      <c r="K827" s="136">
        <f t="shared" ref="K827:X827" si="463">+K14+K285+K556</f>
        <v>1919.386422539239</v>
      </c>
      <c r="L827" s="136">
        <f t="shared" si="463"/>
        <v>3.8184127890091544</v>
      </c>
      <c r="M827" s="136">
        <f t="shared" si="463"/>
        <v>475.49281202573434</v>
      </c>
      <c r="N827" s="136">
        <f t="shared" si="463"/>
        <v>41.103124065446735</v>
      </c>
      <c r="O827" s="136">
        <f t="shared" si="463"/>
        <v>0</v>
      </c>
      <c r="P827" s="136">
        <f t="shared" si="463"/>
        <v>0</v>
      </c>
      <c r="Q827" s="136">
        <f t="shared" si="463"/>
        <v>0</v>
      </c>
      <c r="R827" s="136">
        <f t="shared" si="463"/>
        <v>0</v>
      </c>
      <c r="S827" s="136">
        <f t="shared" si="463"/>
        <v>0</v>
      </c>
      <c r="T827" s="136">
        <f t="shared" si="463"/>
        <v>0</v>
      </c>
      <c r="U827" s="136">
        <f t="shared" si="463"/>
        <v>0</v>
      </c>
      <c r="V827" s="136">
        <f t="shared" si="463"/>
        <v>0</v>
      </c>
      <c r="W827" s="136">
        <f t="shared" si="463"/>
        <v>0</v>
      </c>
      <c r="X827" s="136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7">
        <v>30200</v>
      </c>
      <c r="D828" s="44"/>
      <c r="E828" s="138" t="s">
        <v>197</v>
      </c>
      <c r="G828" s="43"/>
      <c r="H828" s="136"/>
      <c r="I828" s="42">
        <f>'Plt. Class.'!G$15</f>
        <v>119852.68999999996</v>
      </c>
      <c r="J828" s="136">
        <f t="shared" ref="J828:X828" si="464">+J15+J286+J557</f>
        <v>84747.466112679162</v>
      </c>
      <c r="K828" s="136">
        <f t="shared" si="464"/>
        <v>27617.209929121793</v>
      </c>
      <c r="L828" s="136">
        <f t="shared" si="464"/>
        <v>54.941467935674837</v>
      </c>
      <c r="M828" s="136">
        <f t="shared" si="464"/>
        <v>6841.6576543927758</v>
      </c>
      <c r="N828" s="136">
        <f t="shared" si="464"/>
        <v>591.41483587053642</v>
      </c>
      <c r="O828" s="136">
        <f t="shared" si="464"/>
        <v>0</v>
      </c>
      <c r="P828" s="136">
        <f t="shared" si="464"/>
        <v>0</v>
      </c>
      <c r="Q828" s="136">
        <f t="shared" si="464"/>
        <v>0</v>
      </c>
      <c r="R828" s="136">
        <f t="shared" si="464"/>
        <v>0</v>
      </c>
      <c r="S828" s="136">
        <f t="shared" si="464"/>
        <v>0</v>
      </c>
      <c r="T828" s="136">
        <f t="shared" si="464"/>
        <v>0</v>
      </c>
      <c r="U828" s="136">
        <f t="shared" si="464"/>
        <v>0</v>
      </c>
      <c r="V828" s="136">
        <f t="shared" si="464"/>
        <v>0</v>
      </c>
      <c r="W828" s="136">
        <f t="shared" si="464"/>
        <v>0</v>
      </c>
      <c r="X828" s="136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9">
        <v>30300</v>
      </c>
      <c r="D829" s="44"/>
      <c r="E829" s="138" t="s">
        <v>337</v>
      </c>
      <c r="G829" s="43"/>
      <c r="H829" s="136"/>
      <c r="I829" s="42">
        <f>'Plt. Class.'!G$16</f>
        <v>0</v>
      </c>
      <c r="J829" s="136">
        <f t="shared" ref="J829:X829" si="465">+J16+J287+J558</f>
        <v>0</v>
      </c>
      <c r="K829" s="136">
        <f t="shared" si="465"/>
        <v>0</v>
      </c>
      <c r="L829" s="136">
        <f t="shared" si="465"/>
        <v>0</v>
      </c>
      <c r="M829" s="136">
        <f t="shared" si="465"/>
        <v>0</v>
      </c>
      <c r="N829" s="136">
        <f t="shared" si="465"/>
        <v>0</v>
      </c>
      <c r="O829" s="136">
        <f t="shared" si="465"/>
        <v>0</v>
      </c>
      <c r="P829" s="136">
        <f t="shared" si="465"/>
        <v>0</v>
      </c>
      <c r="Q829" s="136">
        <f t="shared" si="465"/>
        <v>0</v>
      </c>
      <c r="R829" s="136">
        <f t="shared" si="465"/>
        <v>0</v>
      </c>
      <c r="S829" s="136">
        <f t="shared" si="465"/>
        <v>0</v>
      </c>
      <c r="T829" s="136">
        <f t="shared" si="465"/>
        <v>0</v>
      </c>
      <c r="U829" s="136">
        <f t="shared" si="465"/>
        <v>0</v>
      </c>
      <c r="V829" s="136">
        <f t="shared" si="465"/>
        <v>0</v>
      </c>
      <c r="W829" s="136">
        <f t="shared" si="465"/>
        <v>0</v>
      </c>
      <c r="X829" s="136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338</v>
      </c>
      <c r="E831" s="44"/>
      <c r="G831" s="43"/>
      <c r="H831" s="136"/>
      <c r="I831" s="42">
        <f>'Plt. Class.'!G$18</f>
        <v>128182.40999999996</v>
      </c>
      <c r="J831" s="42">
        <f t="shared" ref="J831:X831" si="466">SUM(J827:J829)</f>
        <v>90637.385341259724</v>
      </c>
      <c r="K831" s="42">
        <f t="shared" si="466"/>
        <v>29536.596351661032</v>
      </c>
      <c r="L831" s="42">
        <f t="shared" si="466"/>
        <v>58.759880724683988</v>
      </c>
      <c r="M831" s="42">
        <f t="shared" si="466"/>
        <v>7317.1504664185104</v>
      </c>
      <c r="N831" s="42">
        <f t="shared" si="466"/>
        <v>632.51795993598319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6"/>
      <c r="I832" s="42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347</v>
      </c>
      <c r="E833" s="44"/>
      <c r="G833" s="43"/>
      <c r="H833" s="136"/>
      <c r="I833" s="42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6"/>
      <c r="I834" s="42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7">
        <v>32520</v>
      </c>
      <c r="D835" s="44"/>
      <c r="E835" s="138" t="s">
        <v>339</v>
      </c>
      <c r="G835" s="43"/>
      <c r="H835" s="136"/>
      <c r="I835" s="42">
        <f>'Plt. Class.'!G$22</f>
        <v>0</v>
      </c>
      <c r="J835" s="136">
        <f t="shared" ref="J835:X835" si="467">+J22+J293+J564</f>
        <v>0</v>
      </c>
      <c r="K835" s="136">
        <f t="shared" si="467"/>
        <v>0</v>
      </c>
      <c r="L835" s="136">
        <f t="shared" si="467"/>
        <v>0</v>
      </c>
      <c r="M835" s="136">
        <f t="shared" si="467"/>
        <v>0</v>
      </c>
      <c r="N835" s="136">
        <f t="shared" si="467"/>
        <v>0</v>
      </c>
      <c r="O835" s="136">
        <f t="shared" si="467"/>
        <v>0</v>
      </c>
      <c r="P835" s="136">
        <f t="shared" si="467"/>
        <v>0</v>
      </c>
      <c r="Q835" s="136">
        <f t="shared" si="467"/>
        <v>0</v>
      </c>
      <c r="R835" s="136">
        <f t="shared" si="467"/>
        <v>0</v>
      </c>
      <c r="S835" s="136">
        <f t="shared" si="467"/>
        <v>0</v>
      </c>
      <c r="T835" s="136">
        <f t="shared" si="467"/>
        <v>0</v>
      </c>
      <c r="U835" s="136">
        <f t="shared" si="467"/>
        <v>0</v>
      </c>
      <c r="V835" s="136">
        <f t="shared" si="467"/>
        <v>0</v>
      </c>
      <c r="W835" s="136">
        <f t="shared" si="467"/>
        <v>0</v>
      </c>
      <c r="X835" s="136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7">
        <v>32540</v>
      </c>
      <c r="D836" s="44"/>
      <c r="E836" s="138" t="s">
        <v>340</v>
      </c>
      <c r="G836" s="43"/>
      <c r="H836" s="136"/>
      <c r="I836" s="42">
        <f>'Plt. Class.'!G$23</f>
        <v>0</v>
      </c>
      <c r="J836" s="136">
        <f t="shared" ref="J836:X836" si="469">+J23+J294+J565</f>
        <v>0</v>
      </c>
      <c r="K836" s="136">
        <f t="shared" si="469"/>
        <v>0</v>
      </c>
      <c r="L836" s="136">
        <f t="shared" si="469"/>
        <v>0</v>
      </c>
      <c r="M836" s="136">
        <f t="shared" si="469"/>
        <v>0</v>
      </c>
      <c r="N836" s="136">
        <f t="shared" si="469"/>
        <v>0</v>
      </c>
      <c r="O836" s="136">
        <f t="shared" si="469"/>
        <v>0</v>
      </c>
      <c r="P836" s="136">
        <f t="shared" si="469"/>
        <v>0</v>
      </c>
      <c r="Q836" s="136">
        <f t="shared" si="469"/>
        <v>0</v>
      </c>
      <c r="R836" s="136">
        <f t="shared" si="469"/>
        <v>0</v>
      </c>
      <c r="S836" s="136">
        <f t="shared" si="469"/>
        <v>0</v>
      </c>
      <c r="T836" s="136">
        <f t="shared" si="469"/>
        <v>0</v>
      </c>
      <c r="U836" s="136">
        <f t="shared" si="469"/>
        <v>0</v>
      </c>
      <c r="V836" s="136">
        <f t="shared" si="469"/>
        <v>0</v>
      </c>
      <c r="W836" s="136">
        <f t="shared" si="469"/>
        <v>0</v>
      </c>
      <c r="X836" s="136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7">
        <v>33100</v>
      </c>
      <c r="D837" s="44"/>
      <c r="E837" s="138" t="s">
        <v>341</v>
      </c>
      <c r="G837" s="43"/>
      <c r="H837" s="136"/>
      <c r="I837" s="42">
        <f>'Plt. Class.'!G$24</f>
        <v>0</v>
      </c>
      <c r="J837" s="136">
        <f t="shared" ref="J837:X837" si="470">+J24+J295+J566</f>
        <v>0</v>
      </c>
      <c r="K837" s="136">
        <f t="shared" si="470"/>
        <v>0</v>
      </c>
      <c r="L837" s="136">
        <f t="shared" si="470"/>
        <v>0</v>
      </c>
      <c r="M837" s="136">
        <f t="shared" si="470"/>
        <v>0</v>
      </c>
      <c r="N837" s="136">
        <f t="shared" si="470"/>
        <v>0</v>
      </c>
      <c r="O837" s="136">
        <f t="shared" si="470"/>
        <v>0</v>
      </c>
      <c r="P837" s="136">
        <f t="shared" si="470"/>
        <v>0</v>
      </c>
      <c r="Q837" s="136">
        <f t="shared" si="470"/>
        <v>0</v>
      </c>
      <c r="R837" s="136">
        <f t="shared" si="470"/>
        <v>0</v>
      </c>
      <c r="S837" s="136">
        <f t="shared" si="470"/>
        <v>0</v>
      </c>
      <c r="T837" s="136">
        <f t="shared" si="470"/>
        <v>0</v>
      </c>
      <c r="U837" s="136">
        <f t="shared" si="470"/>
        <v>0</v>
      </c>
      <c r="V837" s="136">
        <f t="shared" si="470"/>
        <v>0</v>
      </c>
      <c r="W837" s="136">
        <f t="shared" si="470"/>
        <v>0</v>
      </c>
      <c r="X837" s="136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7">
        <v>33201</v>
      </c>
      <c r="D838" s="44"/>
      <c r="E838" s="138" t="s">
        <v>342</v>
      </c>
      <c r="G838" s="43"/>
      <c r="H838" s="136"/>
      <c r="I838" s="42">
        <f>'Plt. Class.'!G$25</f>
        <v>0</v>
      </c>
      <c r="J838" s="136">
        <f t="shared" ref="J838:X838" si="471">+J25+J296+J567</f>
        <v>0</v>
      </c>
      <c r="K838" s="136">
        <f t="shared" si="471"/>
        <v>0</v>
      </c>
      <c r="L838" s="136">
        <f t="shared" si="471"/>
        <v>0</v>
      </c>
      <c r="M838" s="136">
        <f t="shared" si="471"/>
        <v>0</v>
      </c>
      <c r="N838" s="136">
        <f t="shared" si="471"/>
        <v>0</v>
      </c>
      <c r="O838" s="136">
        <f t="shared" si="471"/>
        <v>0</v>
      </c>
      <c r="P838" s="136">
        <f t="shared" si="471"/>
        <v>0</v>
      </c>
      <c r="Q838" s="136">
        <f t="shared" si="471"/>
        <v>0</v>
      </c>
      <c r="R838" s="136">
        <f t="shared" si="471"/>
        <v>0</v>
      </c>
      <c r="S838" s="136">
        <f t="shared" si="471"/>
        <v>0</v>
      </c>
      <c r="T838" s="136">
        <f t="shared" si="471"/>
        <v>0</v>
      </c>
      <c r="U838" s="136">
        <f t="shared" si="471"/>
        <v>0</v>
      </c>
      <c r="V838" s="136">
        <f t="shared" si="471"/>
        <v>0</v>
      </c>
      <c r="W838" s="136">
        <f t="shared" si="471"/>
        <v>0</v>
      </c>
      <c r="X838" s="136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7">
        <v>33202</v>
      </c>
      <c r="D839" s="44"/>
      <c r="E839" s="138" t="s">
        <v>343</v>
      </c>
      <c r="G839" s="43"/>
      <c r="H839" s="136"/>
      <c r="I839" s="42">
        <f>'Plt. Class.'!G$26</f>
        <v>0</v>
      </c>
      <c r="J839" s="136">
        <f t="shared" ref="J839:X839" si="472">+J26+J297+J568</f>
        <v>0</v>
      </c>
      <c r="K839" s="136">
        <f t="shared" si="472"/>
        <v>0</v>
      </c>
      <c r="L839" s="136">
        <f t="shared" si="472"/>
        <v>0</v>
      </c>
      <c r="M839" s="136">
        <f t="shared" si="472"/>
        <v>0</v>
      </c>
      <c r="N839" s="136">
        <f t="shared" si="472"/>
        <v>0</v>
      </c>
      <c r="O839" s="136">
        <f t="shared" si="472"/>
        <v>0</v>
      </c>
      <c r="P839" s="136">
        <f t="shared" si="472"/>
        <v>0</v>
      </c>
      <c r="Q839" s="136">
        <f t="shared" si="472"/>
        <v>0</v>
      </c>
      <c r="R839" s="136">
        <f t="shared" si="472"/>
        <v>0</v>
      </c>
      <c r="S839" s="136">
        <f t="shared" si="472"/>
        <v>0</v>
      </c>
      <c r="T839" s="136">
        <f t="shared" si="472"/>
        <v>0</v>
      </c>
      <c r="U839" s="136">
        <f t="shared" si="472"/>
        <v>0</v>
      </c>
      <c r="V839" s="136">
        <f t="shared" si="472"/>
        <v>0</v>
      </c>
      <c r="W839" s="136">
        <f t="shared" si="472"/>
        <v>0</v>
      </c>
      <c r="X839" s="136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7">
        <v>33400</v>
      </c>
      <c r="D840" s="44"/>
      <c r="E840" s="138" t="s">
        <v>344</v>
      </c>
      <c r="G840" s="43"/>
      <c r="H840" s="136"/>
      <c r="I840" s="42">
        <f>'Plt. Class.'!G$27</f>
        <v>0</v>
      </c>
      <c r="J840" s="136">
        <f t="shared" ref="J840:X840" si="473">+J27+J298+J569</f>
        <v>0</v>
      </c>
      <c r="K840" s="136">
        <f t="shared" si="473"/>
        <v>0</v>
      </c>
      <c r="L840" s="136">
        <f t="shared" si="473"/>
        <v>0</v>
      </c>
      <c r="M840" s="136">
        <f t="shared" si="473"/>
        <v>0</v>
      </c>
      <c r="N840" s="136">
        <f t="shared" si="473"/>
        <v>0</v>
      </c>
      <c r="O840" s="136">
        <f t="shared" si="473"/>
        <v>0</v>
      </c>
      <c r="P840" s="136">
        <f t="shared" si="473"/>
        <v>0</v>
      </c>
      <c r="Q840" s="136">
        <f t="shared" si="473"/>
        <v>0</v>
      </c>
      <c r="R840" s="136">
        <f t="shared" si="473"/>
        <v>0</v>
      </c>
      <c r="S840" s="136">
        <f t="shared" si="473"/>
        <v>0</v>
      </c>
      <c r="T840" s="136">
        <f t="shared" si="473"/>
        <v>0</v>
      </c>
      <c r="U840" s="136">
        <f t="shared" si="473"/>
        <v>0</v>
      </c>
      <c r="V840" s="136">
        <f t="shared" si="473"/>
        <v>0</v>
      </c>
      <c r="W840" s="136">
        <f t="shared" si="473"/>
        <v>0</v>
      </c>
      <c r="X840" s="136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7">
        <v>33600</v>
      </c>
      <c r="D841" s="44"/>
      <c r="E841" s="138" t="s">
        <v>345</v>
      </c>
      <c r="G841" s="43"/>
      <c r="H841" s="136"/>
      <c r="I841" s="42">
        <f>'Plt. Class.'!G$28</f>
        <v>0</v>
      </c>
      <c r="J841" s="136">
        <f t="shared" ref="J841:X841" si="474">+J28+J299+J570</f>
        <v>0</v>
      </c>
      <c r="K841" s="136">
        <f t="shared" si="474"/>
        <v>0</v>
      </c>
      <c r="L841" s="136">
        <f t="shared" si="474"/>
        <v>0</v>
      </c>
      <c r="M841" s="136">
        <f t="shared" si="474"/>
        <v>0</v>
      </c>
      <c r="N841" s="136">
        <f t="shared" si="474"/>
        <v>0</v>
      </c>
      <c r="O841" s="136">
        <f t="shared" si="474"/>
        <v>0</v>
      </c>
      <c r="P841" s="136">
        <f t="shared" si="474"/>
        <v>0</v>
      </c>
      <c r="Q841" s="136">
        <f t="shared" si="474"/>
        <v>0</v>
      </c>
      <c r="R841" s="136">
        <f t="shared" si="474"/>
        <v>0</v>
      </c>
      <c r="S841" s="136">
        <f t="shared" si="474"/>
        <v>0</v>
      </c>
      <c r="T841" s="136">
        <f t="shared" si="474"/>
        <v>0</v>
      </c>
      <c r="U841" s="136">
        <f t="shared" si="474"/>
        <v>0</v>
      </c>
      <c r="V841" s="136">
        <f t="shared" si="474"/>
        <v>0</v>
      </c>
      <c r="W841" s="136">
        <f t="shared" si="474"/>
        <v>0</v>
      </c>
      <c r="X841" s="136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6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346</v>
      </c>
      <c r="E843" s="44"/>
      <c r="G843" s="43"/>
      <c r="H843" s="136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6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359</v>
      </c>
      <c r="E845" s="44"/>
      <c r="G845" s="43"/>
      <c r="H845" s="136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6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7">
        <v>35010</v>
      </c>
      <c r="D847" s="44"/>
      <c r="E847" s="138" t="s">
        <v>287</v>
      </c>
      <c r="G847" s="43"/>
      <c r="H847" s="136"/>
      <c r="I847" s="42">
        <f>'Plt. Class.'!G$34</f>
        <v>261126.68999999997</v>
      </c>
      <c r="J847" s="136">
        <f t="shared" ref="J847:X847" si="476">+J34+J305+J576</f>
        <v>121628.63142628808</v>
      </c>
      <c r="K847" s="136">
        <f t="shared" si="476"/>
        <v>70163.090091459904</v>
      </c>
      <c r="L847" s="136">
        <f t="shared" si="476"/>
        <v>970.13670597790758</v>
      </c>
      <c r="M847" s="136">
        <f t="shared" si="476"/>
        <v>44794.851244388105</v>
      </c>
      <c r="N847" s="136">
        <f t="shared" si="476"/>
        <v>23569.980531885976</v>
      </c>
      <c r="O847" s="136">
        <f t="shared" si="476"/>
        <v>0</v>
      </c>
      <c r="P847" s="136">
        <f t="shared" si="476"/>
        <v>0</v>
      </c>
      <c r="Q847" s="136">
        <f t="shared" si="476"/>
        <v>0</v>
      </c>
      <c r="R847" s="136">
        <f t="shared" si="476"/>
        <v>0</v>
      </c>
      <c r="S847" s="136">
        <f t="shared" si="476"/>
        <v>0</v>
      </c>
      <c r="T847" s="136">
        <f t="shared" si="476"/>
        <v>0</v>
      </c>
      <c r="U847" s="136">
        <f t="shared" si="476"/>
        <v>0</v>
      </c>
      <c r="V847" s="136">
        <f t="shared" si="476"/>
        <v>0</v>
      </c>
      <c r="W847" s="136">
        <f t="shared" si="476"/>
        <v>0</v>
      </c>
      <c r="X847" s="136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7">
        <v>35020</v>
      </c>
      <c r="D848" s="44"/>
      <c r="E848" s="138" t="s">
        <v>147</v>
      </c>
      <c r="G848" s="43"/>
      <c r="H848" s="136"/>
      <c r="I848" s="42">
        <f>'Plt. Class.'!G$35</f>
        <v>4681.5800000000008</v>
      </c>
      <c r="J848" s="136">
        <f t="shared" ref="J848:X848" si="478">+J35+J306+J577</f>
        <v>2180.6050094407506</v>
      </c>
      <c r="K848" s="136">
        <f t="shared" si="478"/>
        <v>1257.9109370642157</v>
      </c>
      <c r="L848" s="136">
        <f t="shared" si="478"/>
        <v>17.392984991201221</v>
      </c>
      <c r="M848" s="136">
        <f t="shared" si="478"/>
        <v>803.0993679301896</v>
      </c>
      <c r="N848" s="136">
        <f t="shared" si="478"/>
        <v>422.57170057364408</v>
      </c>
      <c r="O848" s="136">
        <f t="shared" si="478"/>
        <v>0</v>
      </c>
      <c r="P848" s="136">
        <f t="shared" si="478"/>
        <v>0</v>
      </c>
      <c r="Q848" s="136">
        <f t="shared" si="478"/>
        <v>0</v>
      </c>
      <c r="R848" s="136">
        <f t="shared" si="478"/>
        <v>0</v>
      </c>
      <c r="S848" s="136">
        <f t="shared" si="478"/>
        <v>0</v>
      </c>
      <c r="T848" s="136">
        <f t="shared" si="478"/>
        <v>0</v>
      </c>
      <c r="U848" s="136">
        <f t="shared" si="478"/>
        <v>0</v>
      </c>
      <c r="V848" s="136">
        <f t="shared" si="478"/>
        <v>0</v>
      </c>
      <c r="W848" s="136">
        <f t="shared" si="478"/>
        <v>0</v>
      </c>
      <c r="X848" s="136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7">
        <v>35100</v>
      </c>
      <c r="D849" s="44"/>
      <c r="E849" s="138" t="s">
        <v>81</v>
      </c>
      <c r="G849" s="43"/>
      <c r="H849" s="136"/>
      <c r="I849" s="42">
        <f>'Plt. Class.'!G$36</f>
        <v>17916.189999999999</v>
      </c>
      <c r="J849" s="136">
        <f t="shared" ref="J849:X849" si="479">+J36+J307+J578</f>
        <v>8345.0744543705914</v>
      </c>
      <c r="K849" s="136">
        <f t="shared" si="479"/>
        <v>4813.9669409730313</v>
      </c>
      <c r="L849" s="136">
        <f t="shared" si="479"/>
        <v>66.562148627068069</v>
      </c>
      <c r="M849" s="136">
        <f t="shared" si="479"/>
        <v>3073.4241142343353</v>
      </c>
      <c r="N849" s="136">
        <f t="shared" si="479"/>
        <v>1617.1623417949741</v>
      </c>
      <c r="O849" s="136">
        <f t="shared" si="479"/>
        <v>0</v>
      </c>
      <c r="P849" s="136">
        <f t="shared" si="479"/>
        <v>0</v>
      </c>
      <c r="Q849" s="136">
        <f t="shared" si="479"/>
        <v>0</v>
      </c>
      <c r="R849" s="136">
        <f t="shared" si="479"/>
        <v>0</v>
      </c>
      <c r="S849" s="136">
        <f t="shared" si="479"/>
        <v>0</v>
      </c>
      <c r="T849" s="136">
        <f t="shared" si="479"/>
        <v>0</v>
      </c>
      <c r="U849" s="136">
        <f t="shared" si="479"/>
        <v>0</v>
      </c>
      <c r="V849" s="136">
        <f t="shared" si="479"/>
        <v>0</v>
      </c>
      <c r="W849" s="136">
        <f t="shared" si="479"/>
        <v>0</v>
      </c>
      <c r="X849" s="136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7">
        <v>35102</v>
      </c>
      <c r="D850" s="44"/>
      <c r="E850" s="138" t="s">
        <v>348</v>
      </c>
      <c r="G850" s="43"/>
      <c r="H850" s="136"/>
      <c r="I850" s="42">
        <f>'Plt. Class.'!G$37</f>
        <v>153261.30000000002</v>
      </c>
      <c r="J850" s="136">
        <f t="shared" ref="J850:X850" si="480">+J37+J308+J579</f>
        <v>71386.659745940837</v>
      </c>
      <c r="K850" s="136">
        <f t="shared" si="480"/>
        <v>41180.341999641118</v>
      </c>
      <c r="L850" s="136">
        <f t="shared" si="480"/>
        <v>569.39569346929613</v>
      </c>
      <c r="M850" s="136">
        <f t="shared" si="480"/>
        <v>26291.135291538143</v>
      </c>
      <c r="N850" s="136">
        <f t="shared" si="480"/>
        <v>13833.767269410635</v>
      </c>
      <c r="O850" s="136">
        <f t="shared" si="480"/>
        <v>0</v>
      </c>
      <c r="P850" s="136">
        <f t="shared" si="480"/>
        <v>0</v>
      </c>
      <c r="Q850" s="136">
        <f t="shared" si="480"/>
        <v>0</v>
      </c>
      <c r="R850" s="136">
        <f t="shared" si="480"/>
        <v>0</v>
      </c>
      <c r="S850" s="136">
        <f t="shared" si="480"/>
        <v>0</v>
      </c>
      <c r="T850" s="136">
        <f t="shared" si="480"/>
        <v>0</v>
      </c>
      <c r="U850" s="136">
        <f t="shared" si="480"/>
        <v>0</v>
      </c>
      <c r="V850" s="136">
        <f t="shared" si="480"/>
        <v>0</v>
      </c>
      <c r="W850" s="136">
        <f t="shared" si="480"/>
        <v>0</v>
      </c>
      <c r="X850" s="136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7">
        <v>35103</v>
      </c>
      <c r="D851" s="44"/>
      <c r="E851" s="138" t="s">
        <v>349</v>
      </c>
      <c r="G851" s="43"/>
      <c r="H851" s="136"/>
      <c r="I851" s="42">
        <f>'Plt. Class.'!G$38</f>
        <v>23138.38</v>
      </c>
      <c r="J851" s="136">
        <f t="shared" ref="J851:X851" si="481">+J38+J309+J580</f>
        <v>10777.486946360772</v>
      </c>
      <c r="K851" s="136">
        <f t="shared" si="481"/>
        <v>6217.1363659166145</v>
      </c>
      <c r="L851" s="136">
        <f t="shared" si="481"/>
        <v>85.963605462410229</v>
      </c>
      <c r="M851" s="136">
        <f t="shared" si="481"/>
        <v>3969.2621621180324</v>
      </c>
      <c r="N851" s="136">
        <f t="shared" si="481"/>
        <v>2088.5309201421728</v>
      </c>
      <c r="O851" s="136">
        <f t="shared" si="481"/>
        <v>0</v>
      </c>
      <c r="P851" s="136">
        <f t="shared" si="481"/>
        <v>0</v>
      </c>
      <c r="Q851" s="136">
        <f t="shared" si="481"/>
        <v>0</v>
      </c>
      <c r="R851" s="136">
        <f t="shared" si="481"/>
        <v>0</v>
      </c>
      <c r="S851" s="136">
        <f t="shared" si="481"/>
        <v>0</v>
      </c>
      <c r="T851" s="136">
        <f t="shared" si="481"/>
        <v>0</v>
      </c>
      <c r="U851" s="136">
        <f t="shared" si="481"/>
        <v>0</v>
      </c>
      <c r="V851" s="136">
        <f t="shared" si="481"/>
        <v>0</v>
      </c>
      <c r="W851" s="136">
        <f t="shared" si="481"/>
        <v>0</v>
      </c>
      <c r="X851" s="136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7">
        <v>35104</v>
      </c>
      <c r="D852" s="44"/>
      <c r="E852" s="138" t="s">
        <v>350</v>
      </c>
      <c r="G852" s="43"/>
      <c r="H852" s="136"/>
      <c r="I852" s="42">
        <f>'Plt. Class.'!G$39</f>
        <v>137442.53</v>
      </c>
      <c r="J852" s="136">
        <f t="shared" ref="J852:X852" si="482">+J39+J310+J581</f>
        <v>64018.529946772367</v>
      </c>
      <c r="K852" s="136">
        <f t="shared" si="482"/>
        <v>36929.93854740847</v>
      </c>
      <c r="L852" s="136">
        <f t="shared" si="482"/>
        <v>510.6258702067941</v>
      </c>
      <c r="M852" s="136">
        <f t="shared" si="482"/>
        <v>23577.512072788693</v>
      </c>
      <c r="N852" s="136">
        <f t="shared" si="482"/>
        <v>12405.92356282368</v>
      </c>
      <c r="O852" s="136">
        <f t="shared" si="482"/>
        <v>0</v>
      </c>
      <c r="P852" s="136">
        <f t="shared" si="482"/>
        <v>0</v>
      </c>
      <c r="Q852" s="136">
        <f t="shared" si="482"/>
        <v>0</v>
      </c>
      <c r="R852" s="136">
        <f t="shared" si="482"/>
        <v>0</v>
      </c>
      <c r="S852" s="136">
        <f t="shared" si="482"/>
        <v>0</v>
      </c>
      <c r="T852" s="136">
        <f t="shared" si="482"/>
        <v>0</v>
      </c>
      <c r="U852" s="136">
        <f t="shared" si="482"/>
        <v>0</v>
      </c>
      <c r="V852" s="136">
        <f t="shared" si="482"/>
        <v>0</v>
      </c>
      <c r="W852" s="136">
        <f t="shared" si="482"/>
        <v>0</v>
      </c>
      <c r="X852" s="136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7">
        <v>35200</v>
      </c>
      <c r="D853" s="44"/>
      <c r="E853" s="138" t="s">
        <v>351</v>
      </c>
      <c r="G853" s="43"/>
      <c r="H853" s="136"/>
      <c r="I853" s="42">
        <f>'Plt. Class.'!G$40</f>
        <v>9095522.2800091319</v>
      </c>
      <c r="J853" s="136">
        <f t="shared" ref="J853:X853" si="483">+J40+J311+J582</f>
        <v>4236548.6539304825</v>
      </c>
      <c r="K853" s="136">
        <f t="shared" si="483"/>
        <v>2443909.3114578277</v>
      </c>
      <c r="L853" s="136">
        <f t="shared" si="483"/>
        <v>33791.643527043241</v>
      </c>
      <c r="M853" s="136">
        <f t="shared" si="483"/>
        <v>1560286.9531376776</v>
      </c>
      <c r="N853" s="136">
        <f t="shared" si="483"/>
        <v>820985.71795610175</v>
      </c>
      <c r="O853" s="136">
        <f t="shared" si="483"/>
        <v>0</v>
      </c>
      <c r="P853" s="136">
        <f t="shared" si="483"/>
        <v>0</v>
      </c>
      <c r="Q853" s="136">
        <f t="shared" si="483"/>
        <v>0</v>
      </c>
      <c r="R853" s="136">
        <f t="shared" si="483"/>
        <v>0</v>
      </c>
      <c r="S853" s="136">
        <f t="shared" si="483"/>
        <v>0</v>
      </c>
      <c r="T853" s="136">
        <f t="shared" si="483"/>
        <v>0</v>
      </c>
      <c r="U853" s="136">
        <f t="shared" si="483"/>
        <v>0</v>
      </c>
      <c r="V853" s="136">
        <f t="shared" si="483"/>
        <v>0</v>
      </c>
      <c r="W853" s="136">
        <f t="shared" si="483"/>
        <v>0</v>
      </c>
      <c r="X853" s="136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7">
        <v>35201</v>
      </c>
      <c r="D854" s="44"/>
      <c r="E854" s="138" t="s">
        <v>352</v>
      </c>
      <c r="G854" s="43"/>
      <c r="H854" s="136"/>
      <c r="I854" s="42">
        <f>'Plt. Class.'!G$41</f>
        <v>1699998.5399999993</v>
      </c>
      <c r="J854" s="136">
        <f t="shared" ref="J854:X854" si="484">+J41+J312+J583</f>
        <v>791832.10206083418</v>
      </c>
      <c r="K854" s="136">
        <f t="shared" si="484"/>
        <v>456778.85595444217</v>
      </c>
      <c r="L854" s="136">
        <f t="shared" si="484"/>
        <v>6315.8269411788269</v>
      </c>
      <c r="M854" s="136">
        <f t="shared" si="484"/>
        <v>291625.42409960832</v>
      </c>
      <c r="N854" s="136">
        <f t="shared" si="484"/>
        <v>153446.33094393596</v>
      </c>
      <c r="O854" s="136">
        <f t="shared" si="484"/>
        <v>0</v>
      </c>
      <c r="P854" s="136">
        <f t="shared" si="484"/>
        <v>0</v>
      </c>
      <c r="Q854" s="136">
        <f t="shared" si="484"/>
        <v>0</v>
      </c>
      <c r="R854" s="136">
        <f t="shared" si="484"/>
        <v>0</v>
      </c>
      <c r="S854" s="136">
        <f t="shared" si="484"/>
        <v>0</v>
      </c>
      <c r="T854" s="136">
        <f t="shared" si="484"/>
        <v>0</v>
      </c>
      <c r="U854" s="136">
        <f t="shared" si="484"/>
        <v>0</v>
      </c>
      <c r="V854" s="136">
        <f t="shared" si="484"/>
        <v>0</v>
      </c>
      <c r="W854" s="136">
        <f t="shared" si="484"/>
        <v>0</v>
      </c>
      <c r="X854" s="136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7">
        <v>35202</v>
      </c>
      <c r="D855" s="44"/>
      <c r="E855" s="138" t="s">
        <v>353</v>
      </c>
      <c r="G855" s="43"/>
      <c r="H855" s="136"/>
      <c r="I855" s="42">
        <f>'Plt. Class.'!G$42</f>
        <v>415818.86</v>
      </c>
      <c r="J855" s="136">
        <f t="shared" ref="J855:X855" si="485">+J42+J313+J584</f>
        <v>193681.76750924729</v>
      </c>
      <c r="K855" s="136">
        <f t="shared" si="485"/>
        <v>111727.89781047718</v>
      </c>
      <c r="L855" s="136">
        <f t="shared" si="485"/>
        <v>1544.8483612452208</v>
      </c>
      <c r="M855" s="136">
        <f t="shared" si="485"/>
        <v>71331.444435308571</v>
      </c>
      <c r="N855" s="136">
        <f t="shared" si="485"/>
        <v>37532.901883721737</v>
      </c>
      <c r="O855" s="136">
        <f t="shared" si="485"/>
        <v>0</v>
      </c>
      <c r="P855" s="136">
        <f t="shared" si="485"/>
        <v>0</v>
      </c>
      <c r="Q855" s="136">
        <f t="shared" si="485"/>
        <v>0</v>
      </c>
      <c r="R855" s="136">
        <f t="shared" si="485"/>
        <v>0</v>
      </c>
      <c r="S855" s="136">
        <f t="shared" si="485"/>
        <v>0</v>
      </c>
      <c r="T855" s="136">
        <f t="shared" si="485"/>
        <v>0</v>
      </c>
      <c r="U855" s="136">
        <f t="shared" si="485"/>
        <v>0</v>
      </c>
      <c r="V855" s="136">
        <f t="shared" si="485"/>
        <v>0</v>
      </c>
      <c r="W855" s="136">
        <f t="shared" si="485"/>
        <v>0</v>
      </c>
      <c r="X855" s="136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7">
        <v>35203</v>
      </c>
      <c r="D856" s="44"/>
      <c r="E856" s="138" t="s">
        <v>354</v>
      </c>
      <c r="G856" s="43"/>
      <c r="H856" s="136"/>
      <c r="I856" s="42">
        <f>'Plt. Class.'!G$43</f>
        <v>1694832.9600000007</v>
      </c>
      <c r="J856" s="136">
        <f t="shared" ref="J856:X856" si="486">+J43+J314+J585</f>
        <v>789426.05760048865</v>
      </c>
      <c r="K856" s="136">
        <f t="shared" si="486"/>
        <v>455390.89727846556</v>
      </c>
      <c r="L856" s="136">
        <f t="shared" si="486"/>
        <v>6296.6358015612559</v>
      </c>
      <c r="M856" s="136">
        <f t="shared" si="486"/>
        <v>290739.29718668747</v>
      </c>
      <c r="N856" s="136">
        <f t="shared" si="486"/>
        <v>152980.07213279771</v>
      </c>
      <c r="O856" s="136">
        <f t="shared" si="486"/>
        <v>0</v>
      </c>
      <c r="P856" s="136">
        <f t="shared" si="486"/>
        <v>0</v>
      </c>
      <c r="Q856" s="136">
        <f t="shared" si="486"/>
        <v>0</v>
      </c>
      <c r="R856" s="136">
        <f t="shared" si="486"/>
        <v>0</v>
      </c>
      <c r="S856" s="136">
        <f t="shared" si="486"/>
        <v>0</v>
      </c>
      <c r="T856" s="136">
        <f t="shared" si="486"/>
        <v>0</v>
      </c>
      <c r="U856" s="136">
        <f t="shared" si="486"/>
        <v>0</v>
      </c>
      <c r="V856" s="136">
        <f t="shared" si="486"/>
        <v>0</v>
      </c>
      <c r="W856" s="136">
        <f t="shared" si="486"/>
        <v>0</v>
      </c>
      <c r="X856" s="136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7">
        <v>35210</v>
      </c>
      <c r="D857" s="44"/>
      <c r="E857" s="138" t="s">
        <v>355</v>
      </c>
      <c r="G857" s="43"/>
      <c r="H857" s="136"/>
      <c r="I857" s="42">
        <f>'Plt. Class.'!G$44</f>
        <v>178530.09000000003</v>
      </c>
      <c r="J857" s="136">
        <f t="shared" ref="J857:X857" si="487">+J44+J315+J586</f>
        <v>83156.457561316493</v>
      </c>
      <c r="K857" s="136">
        <f t="shared" si="487"/>
        <v>47969.906058650871</v>
      </c>
      <c r="L857" s="136">
        <f t="shared" si="487"/>
        <v>663.27418859611566</v>
      </c>
      <c r="M857" s="136">
        <f t="shared" si="487"/>
        <v>30625.857602672571</v>
      </c>
      <c r="N857" s="136">
        <f t="shared" si="487"/>
        <v>16114.594588763992</v>
      </c>
      <c r="O857" s="136">
        <f t="shared" si="487"/>
        <v>0</v>
      </c>
      <c r="P857" s="136">
        <f t="shared" si="487"/>
        <v>0</v>
      </c>
      <c r="Q857" s="136">
        <f t="shared" si="487"/>
        <v>0</v>
      </c>
      <c r="R857" s="136">
        <f t="shared" si="487"/>
        <v>0</v>
      </c>
      <c r="S857" s="136">
        <f t="shared" si="487"/>
        <v>0</v>
      </c>
      <c r="T857" s="136">
        <f t="shared" si="487"/>
        <v>0</v>
      </c>
      <c r="U857" s="136">
        <f t="shared" si="487"/>
        <v>0</v>
      </c>
      <c r="V857" s="136">
        <f t="shared" si="487"/>
        <v>0</v>
      </c>
      <c r="W857" s="136">
        <f t="shared" si="487"/>
        <v>0</v>
      </c>
      <c r="X857" s="136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7">
        <v>35211</v>
      </c>
      <c r="D858" s="44"/>
      <c r="E858" s="138" t="s">
        <v>356</v>
      </c>
      <c r="G858" s="43"/>
      <c r="H858" s="136"/>
      <c r="I858" s="42">
        <f>'Plt. Class.'!G$45</f>
        <v>54614.270000000011</v>
      </c>
      <c r="J858" s="136">
        <f t="shared" ref="J858:X858" si="488">+J45+J316+J587</f>
        <v>25438.452562799248</v>
      </c>
      <c r="K858" s="136">
        <f t="shared" si="488"/>
        <v>14674.508937747103</v>
      </c>
      <c r="L858" s="136">
        <f t="shared" si="488"/>
        <v>202.90269063337828</v>
      </c>
      <c r="M858" s="136">
        <f t="shared" si="488"/>
        <v>9368.7784288570765</v>
      </c>
      <c r="N858" s="136">
        <f t="shared" si="488"/>
        <v>4929.6273799632081</v>
      </c>
      <c r="O858" s="136">
        <f t="shared" si="488"/>
        <v>0</v>
      </c>
      <c r="P858" s="136">
        <f t="shared" si="488"/>
        <v>0</v>
      </c>
      <c r="Q858" s="136">
        <f t="shared" si="488"/>
        <v>0</v>
      </c>
      <c r="R858" s="136">
        <f t="shared" si="488"/>
        <v>0</v>
      </c>
      <c r="S858" s="136">
        <f t="shared" si="488"/>
        <v>0</v>
      </c>
      <c r="T858" s="136">
        <f t="shared" si="488"/>
        <v>0</v>
      </c>
      <c r="U858" s="136">
        <f t="shared" si="488"/>
        <v>0</v>
      </c>
      <c r="V858" s="136">
        <f t="shared" si="488"/>
        <v>0</v>
      </c>
      <c r="W858" s="136">
        <f t="shared" si="488"/>
        <v>0</v>
      </c>
      <c r="X858" s="136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7">
        <v>35301</v>
      </c>
      <c r="D859" s="44"/>
      <c r="E859" s="141" t="s">
        <v>342</v>
      </c>
      <c r="G859" s="43"/>
      <c r="H859" s="136"/>
      <c r="I859" s="42">
        <f>'Plt. Class.'!G$46</f>
        <v>178496.89999999994</v>
      </c>
      <c r="J859" s="136">
        <f t="shared" ref="J859:X859" si="489">+J46+J317+J588</f>
        <v>83140.99819070581</v>
      </c>
      <c r="K859" s="136">
        <f t="shared" si="489"/>
        <v>47960.988115563014</v>
      </c>
      <c r="L859" s="136">
        <f t="shared" si="489"/>
        <v>663.15088125717034</v>
      </c>
      <c r="M859" s="136">
        <f t="shared" si="489"/>
        <v>30620.16404023816</v>
      </c>
      <c r="N859" s="136">
        <f t="shared" si="489"/>
        <v>16111.598772235795</v>
      </c>
      <c r="O859" s="136">
        <f t="shared" si="489"/>
        <v>0</v>
      </c>
      <c r="P859" s="136">
        <f t="shared" si="489"/>
        <v>0</v>
      </c>
      <c r="Q859" s="136">
        <f t="shared" si="489"/>
        <v>0</v>
      </c>
      <c r="R859" s="136">
        <f t="shared" si="489"/>
        <v>0</v>
      </c>
      <c r="S859" s="136">
        <f t="shared" si="489"/>
        <v>0</v>
      </c>
      <c r="T859" s="136">
        <f t="shared" si="489"/>
        <v>0</v>
      </c>
      <c r="U859" s="136">
        <f t="shared" si="489"/>
        <v>0</v>
      </c>
      <c r="V859" s="136">
        <f t="shared" si="489"/>
        <v>0</v>
      </c>
      <c r="W859" s="136">
        <f t="shared" si="489"/>
        <v>0</v>
      </c>
      <c r="X859" s="136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7">
        <v>35302</v>
      </c>
      <c r="D860" s="44"/>
      <c r="E860" s="138" t="s">
        <v>343</v>
      </c>
      <c r="G860" s="43"/>
      <c r="H860" s="136"/>
      <c r="I860" s="42">
        <f>'Plt. Class.'!G$47</f>
        <v>209458.21</v>
      </c>
      <c r="J860" s="136">
        <f t="shared" ref="J860:X860" si="490">+J47+J318+J589</f>
        <v>97562.280681840872</v>
      </c>
      <c r="K860" s="136">
        <f t="shared" si="490"/>
        <v>56280.096295885836</v>
      </c>
      <c r="L860" s="136">
        <f t="shared" si="490"/>
        <v>778.17820112309789</v>
      </c>
      <c r="M860" s="136">
        <f t="shared" si="490"/>
        <v>35931.40693073468</v>
      </c>
      <c r="N860" s="136">
        <f t="shared" si="490"/>
        <v>18906.24789041551</v>
      </c>
      <c r="O860" s="136">
        <f t="shared" si="490"/>
        <v>0</v>
      </c>
      <c r="P860" s="136">
        <f t="shared" si="490"/>
        <v>0</v>
      </c>
      <c r="Q860" s="136">
        <f t="shared" si="490"/>
        <v>0</v>
      </c>
      <c r="R860" s="136">
        <f t="shared" si="490"/>
        <v>0</v>
      </c>
      <c r="S860" s="136">
        <f t="shared" si="490"/>
        <v>0</v>
      </c>
      <c r="T860" s="136">
        <f t="shared" si="490"/>
        <v>0</v>
      </c>
      <c r="U860" s="136">
        <f t="shared" si="490"/>
        <v>0</v>
      </c>
      <c r="V860" s="136">
        <f t="shared" si="490"/>
        <v>0</v>
      </c>
      <c r="W860" s="136">
        <f t="shared" si="490"/>
        <v>0</v>
      </c>
      <c r="X860" s="136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7">
        <v>35400</v>
      </c>
      <c r="D861" s="44"/>
      <c r="E861" s="138" t="s">
        <v>126</v>
      </c>
      <c r="G861" s="43"/>
      <c r="H861" s="136"/>
      <c r="I861" s="42">
        <f>'Plt. Class.'!G$48</f>
        <v>923446.05000000016</v>
      </c>
      <c r="J861" s="136">
        <f t="shared" ref="J861:X861" si="491">+J48+J319+J590</f>
        <v>430126.38523282181</v>
      </c>
      <c r="K861" s="136">
        <f t="shared" si="491"/>
        <v>248124.11324462009</v>
      </c>
      <c r="L861" s="136">
        <f t="shared" si="491"/>
        <v>3430.7826177987031</v>
      </c>
      <c r="M861" s="136">
        <f t="shared" si="491"/>
        <v>158412.10426237085</v>
      </c>
      <c r="N861" s="136">
        <f t="shared" si="491"/>
        <v>83352.664642388758</v>
      </c>
      <c r="O861" s="136">
        <f t="shared" si="491"/>
        <v>0</v>
      </c>
      <c r="P861" s="136">
        <f t="shared" si="491"/>
        <v>0</v>
      </c>
      <c r="Q861" s="136">
        <f t="shared" si="491"/>
        <v>0</v>
      </c>
      <c r="R861" s="136">
        <f t="shared" si="491"/>
        <v>0</v>
      </c>
      <c r="S861" s="136">
        <f t="shared" si="491"/>
        <v>0</v>
      </c>
      <c r="T861" s="136">
        <f t="shared" si="491"/>
        <v>0</v>
      </c>
      <c r="U861" s="136">
        <f t="shared" si="491"/>
        <v>0</v>
      </c>
      <c r="V861" s="136">
        <f t="shared" si="491"/>
        <v>0</v>
      </c>
      <c r="W861" s="136">
        <f t="shared" si="491"/>
        <v>0</v>
      </c>
      <c r="X861" s="136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7">
        <v>35500</v>
      </c>
      <c r="D862" s="44"/>
      <c r="E862" s="138" t="s">
        <v>357</v>
      </c>
      <c r="G862" s="43"/>
      <c r="H862" s="136"/>
      <c r="I862" s="42">
        <f>'Plt. Class.'!G$49</f>
        <v>240883.02999999994</v>
      </c>
      <c r="J862" s="136">
        <f t="shared" ref="J862:X862" si="492">+J49+J320+J591</f>
        <v>112199.45870993689</v>
      </c>
      <c r="K862" s="136">
        <f t="shared" si="492"/>
        <v>64723.746681711615</v>
      </c>
      <c r="L862" s="136">
        <f t="shared" si="492"/>
        <v>894.92755125941915</v>
      </c>
      <c r="M862" s="136">
        <f t="shared" si="492"/>
        <v>41322.162419121065</v>
      </c>
      <c r="N862" s="136">
        <f t="shared" si="492"/>
        <v>21742.73463797096</v>
      </c>
      <c r="O862" s="136">
        <f t="shared" si="492"/>
        <v>0</v>
      </c>
      <c r="P862" s="136">
        <f t="shared" si="492"/>
        <v>0</v>
      </c>
      <c r="Q862" s="136">
        <f t="shared" si="492"/>
        <v>0</v>
      </c>
      <c r="R862" s="136">
        <f t="shared" si="492"/>
        <v>0</v>
      </c>
      <c r="S862" s="136">
        <f t="shared" si="492"/>
        <v>0</v>
      </c>
      <c r="T862" s="136">
        <f t="shared" si="492"/>
        <v>0</v>
      </c>
      <c r="U862" s="136">
        <f t="shared" si="492"/>
        <v>0</v>
      </c>
      <c r="V862" s="136">
        <f t="shared" si="492"/>
        <v>0</v>
      </c>
      <c r="W862" s="136">
        <f t="shared" si="492"/>
        <v>0</v>
      </c>
      <c r="X862" s="136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7">
        <v>35600</v>
      </c>
      <c r="D863" s="44"/>
      <c r="E863" s="138" t="s">
        <v>345</v>
      </c>
      <c r="G863" s="43"/>
      <c r="H863" s="136"/>
      <c r="I863" s="42">
        <f>'Plt. Class.'!G$50</f>
        <v>414663.45000000013</v>
      </c>
      <c r="J863" s="136">
        <f t="shared" ref="J863:X863" si="493">+J50+J321+J592</f>
        <v>193143.59602996943</v>
      </c>
      <c r="K863" s="136">
        <f t="shared" si="493"/>
        <v>111417.44645093763</v>
      </c>
      <c r="L863" s="136">
        <f t="shared" si="493"/>
        <v>1540.5557872021238</v>
      </c>
      <c r="M863" s="136">
        <f t="shared" si="493"/>
        <v>71133.240187874995</v>
      </c>
      <c r="N863" s="136">
        <f t="shared" si="493"/>
        <v>37428.611544015963</v>
      </c>
      <c r="O863" s="136">
        <f t="shared" si="493"/>
        <v>0</v>
      </c>
      <c r="P863" s="136">
        <f t="shared" si="493"/>
        <v>0</v>
      </c>
      <c r="Q863" s="136">
        <f t="shared" si="493"/>
        <v>0</v>
      </c>
      <c r="R863" s="136">
        <f t="shared" si="493"/>
        <v>0</v>
      </c>
      <c r="S863" s="136">
        <f t="shared" si="493"/>
        <v>0</v>
      </c>
      <c r="T863" s="136">
        <f t="shared" si="493"/>
        <v>0</v>
      </c>
      <c r="U863" s="136">
        <f t="shared" si="493"/>
        <v>0</v>
      </c>
      <c r="V863" s="136">
        <f t="shared" si="493"/>
        <v>0</v>
      </c>
      <c r="W863" s="136">
        <f t="shared" si="493"/>
        <v>0</v>
      </c>
      <c r="X863" s="136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6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358</v>
      </c>
      <c r="E865" s="44"/>
      <c r="G865" s="43"/>
      <c r="H865" s="136"/>
      <c r="I865" s="42">
        <f>'Plt. Class.'!G$52</f>
        <v>15703831.310009131</v>
      </c>
      <c r="J865" s="42">
        <f>SUM(J847:J863)</f>
        <v>7314593.1975996178</v>
      </c>
      <c r="K865" s="42">
        <f t="shared" ref="K865:X865" si="494">SUM(K847:K863)</f>
        <v>4219520.1531687928</v>
      </c>
      <c r="L865" s="42">
        <f t="shared" si="494"/>
        <v>58342.803557633219</v>
      </c>
      <c r="M865" s="42">
        <f t="shared" si="494"/>
        <v>2693906.1169841499</v>
      </c>
      <c r="N865" s="42">
        <f t="shared" si="494"/>
        <v>1417469.0386989426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6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6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6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7">
        <v>36510</v>
      </c>
      <c r="E869" s="44" t="s">
        <v>125</v>
      </c>
      <c r="G869" s="43"/>
      <c r="H869" s="136"/>
      <c r="I869" s="42">
        <f>'Plt. Class.'!G$56</f>
        <v>26970.37</v>
      </c>
      <c r="J869" s="136">
        <f t="shared" ref="J869:X869" si="495">+J56+J327+J598</f>
        <v>14565.330511650793</v>
      </c>
      <c r="K869" s="136">
        <f t="shared" si="495"/>
        <v>8127.4040894943982</v>
      </c>
      <c r="L869" s="136">
        <f t="shared" si="495"/>
        <v>0</v>
      </c>
      <c r="M869" s="136">
        <f t="shared" si="495"/>
        <v>4277.6353988548117</v>
      </c>
      <c r="N869" s="136">
        <f t="shared" si="495"/>
        <v>0</v>
      </c>
      <c r="O869" s="136">
        <f t="shared" si="495"/>
        <v>0</v>
      </c>
      <c r="P869" s="136">
        <f t="shared" si="495"/>
        <v>0</v>
      </c>
      <c r="Q869" s="136">
        <f t="shared" si="495"/>
        <v>0</v>
      </c>
      <c r="R869" s="136">
        <f t="shared" si="495"/>
        <v>0</v>
      </c>
      <c r="S869" s="136">
        <f t="shared" si="495"/>
        <v>0</v>
      </c>
      <c r="T869" s="136">
        <f t="shared" si="495"/>
        <v>0</v>
      </c>
      <c r="U869" s="136">
        <f t="shared" si="495"/>
        <v>0</v>
      </c>
      <c r="V869" s="136">
        <f t="shared" si="495"/>
        <v>0</v>
      </c>
      <c r="W869" s="136">
        <f t="shared" si="495"/>
        <v>0</v>
      </c>
      <c r="X869" s="136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7">
        <v>36520</v>
      </c>
      <c r="E870" s="44" t="s">
        <v>147</v>
      </c>
      <c r="G870" s="43"/>
      <c r="H870" s="136"/>
      <c r="I870" s="42">
        <f>'Plt. Class.'!G$57</f>
        <v>867772</v>
      </c>
      <c r="J870" s="136">
        <f t="shared" ref="J870:X870" si="497">+J57+J328+J599</f>
        <v>468639.69566439884</v>
      </c>
      <c r="K870" s="136">
        <f t="shared" si="497"/>
        <v>261499.33061907321</v>
      </c>
      <c r="L870" s="136">
        <f t="shared" si="497"/>
        <v>0</v>
      </c>
      <c r="M870" s="136">
        <f t="shared" si="497"/>
        <v>137632.9737165281</v>
      </c>
      <c r="N870" s="136">
        <f t="shared" si="497"/>
        <v>0</v>
      </c>
      <c r="O870" s="136">
        <f t="shared" si="497"/>
        <v>0</v>
      </c>
      <c r="P870" s="136">
        <f t="shared" si="497"/>
        <v>0</v>
      </c>
      <c r="Q870" s="136">
        <f t="shared" si="497"/>
        <v>0</v>
      </c>
      <c r="R870" s="136">
        <f t="shared" si="497"/>
        <v>0</v>
      </c>
      <c r="S870" s="136">
        <f t="shared" si="497"/>
        <v>0</v>
      </c>
      <c r="T870" s="136">
        <f t="shared" si="497"/>
        <v>0</v>
      </c>
      <c r="U870" s="136">
        <f t="shared" si="497"/>
        <v>0</v>
      </c>
      <c r="V870" s="136">
        <f t="shared" si="497"/>
        <v>0</v>
      </c>
      <c r="W870" s="136">
        <f t="shared" si="497"/>
        <v>0</v>
      </c>
      <c r="X870" s="136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7">
        <v>36602</v>
      </c>
      <c r="E871" s="138" t="s">
        <v>149</v>
      </c>
      <c r="G871" s="43"/>
      <c r="H871" s="136"/>
      <c r="I871" s="42">
        <f>'Plt. Class.'!G$58</f>
        <v>49001.719999999987</v>
      </c>
      <c r="J871" s="136">
        <f t="shared" ref="J871:X871" si="498">+J58+J329+J600</f>
        <v>26463.346533227712</v>
      </c>
      <c r="K871" s="136">
        <f t="shared" si="498"/>
        <v>14766.45591144131</v>
      </c>
      <c r="L871" s="136">
        <f t="shared" si="498"/>
        <v>0</v>
      </c>
      <c r="M871" s="136">
        <f t="shared" si="498"/>
        <v>7771.9175553309715</v>
      </c>
      <c r="N871" s="136">
        <f t="shared" si="498"/>
        <v>0</v>
      </c>
      <c r="O871" s="136">
        <f t="shared" si="498"/>
        <v>0</v>
      </c>
      <c r="P871" s="136">
        <f t="shared" si="498"/>
        <v>0</v>
      </c>
      <c r="Q871" s="136">
        <f t="shared" si="498"/>
        <v>0</v>
      </c>
      <c r="R871" s="136">
        <f t="shared" si="498"/>
        <v>0</v>
      </c>
      <c r="S871" s="136">
        <f t="shared" si="498"/>
        <v>0</v>
      </c>
      <c r="T871" s="136">
        <f t="shared" si="498"/>
        <v>0</v>
      </c>
      <c r="U871" s="136">
        <f t="shared" si="498"/>
        <v>0</v>
      </c>
      <c r="V871" s="136">
        <f t="shared" si="498"/>
        <v>0</v>
      </c>
      <c r="W871" s="136">
        <f t="shared" si="498"/>
        <v>0</v>
      </c>
      <c r="X871" s="136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7">
        <v>36603</v>
      </c>
      <c r="E872" s="138" t="s">
        <v>283</v>
      </c>
      <c r="G872" s="43"/>
      <c r="H872" s="136"/>
      <c r="I872" s="42">
        <f>'Plt. Class.'!G$59</f>
        <v>60826.290000000008</v>
      </c>
      <c r="J872" s="136">
        <f t="shared" ref="J872:X872" si="499">+J59+J330+J601</f>
        <v>32849.197754703389</v>
      </c>
      <c r="K872" s="136">
        <f t="shared" si="499"/>
        <v>18329.738824301348</v>
      </c>
      <c r="L872" s="136">
        <f t="shared" si="499"/>
        <v>0</v>
      </c>
      <c r="M872" s="136">
        <f t="shared" si="499"/>
        <v>9647.3534209952813</v>
      </c>
      <c r="N872" s="136">
        <f t="shared" si="499"/>
        <v>0</v>
      </c>
      <c r="O872" s="136">
        <f t="shared" si="499"/>
        <v>0</v>
      </c>
      <c r="P872" s="136">
        <f t="shared" si="499"/>
        <v>0</v>
      </c>
      <c r="Q872" s="136">
        <f t="shared" si="499"/>
        <v>0</v>
      </c>
      <c r="R872" s="136">
        <f t="shared" si="499"/>
        <v>0</v>
      </c>
      <c r="S872" s="136">
        <f t="shared" si="499"/>
        <v>0</v>
      </c>
      <c r="T872" s="136">
        <f t="shared" si="499"/>
        <v>0</v>
      </c>
      <c r="U872" s="136">
        <f t="shared" si="499"/>
        <v>0</v>
      </c>
      <c r="V872" s="136">
        <f t="shared" si="499"/>
        <v>0</v>
      </c>
      <c r="W872" s="136">
        <f t="shared" si="499"/>
        <v>0</v>
      </c>
      <c r="X872" s="136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7">
        <v>36700</v>
      </c>
      <c r="E873" s="138" t="s">
        <v>284</v>
      </c>
      <c r="G873" s="43"/>
      <c r="H873" s="136"/>
      <c r="I873" s="42">
        <f>'Plt. Class.'!G$60</f>
        <v>185508.8</v>
      </c>
      <c r="J873" s="136">
        <f t="shared" ref="J873:X873" si="500">+J60+J331+J602</f>
        <v>100183.90496013679</v>
      </c>
      <c r="K873" s="136">
        <f t="shared" si="500"/>
        <v>55902.272744393136</v>
      </c>
      <c r="L873" s="136">
        <f t="shared" si="500"/>
        <v>0</v>
      </c>
      <c r="M873" s="136">
        <f t="shared" si="500"/>
        <v>29422.622295470086</v>
      </c>
      <c r="N873" s="136">
        <f t="shared" si="500"/>
        <v>0</v>
      </c>
      <c r="O873" s="136">
        <f t="shared" si="500"/>
        <v>0</v>
      </c>
      <c r="P873" s="136">
        <f t="shared" si="500"/>
        <v>0</v>
      </c>
      <c r="Q873" s="136">
        <f t="shared" si="500"/>
        <v>0</v>
      </c>
      <c r="R873" s="136">
        <f t="shared" si="500"/>
        <v>0</v>
      </c>
      <c r="S873" s="136">
        <f t="shared" si="500"/>
        <v>0</v>
      </c>
      <c r="T873" s="136">
        <f t="shared" si="500"/>
        <v>0</v>
      </c>
      <c r="U873" s="136">
        <f t="shared" si="500"/>
        <v>0</v>
      </c>
      <c r="V873" s="136">
        <f t="shared" si="500"/>
        <v>0</v>
      </c>
      <c r="W873" s="136">
        <f t="shared" si="500"/>
        <v>0</v>
      </c>
      <c r="X873" s="136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7">
        <v>36701</v>
      </c>
      <c r="E874" s="138" t="s">
        <v>285</v>
      </c>
      <c r="G874" s="43"/>
      <c r="H874" s="136"/>
      <c r="I874" s="42">
        <f>'Plt. Class.'!G$61</f>
        <v>27762017.089999992</v>
      </c>
      <c r="J874" s="136">
        <f t="shared" ref="J874:X874" si="501">+J61+J332+J603</f>
        <v>14992858.999930207</v>
      </c>
      <c r="K874" s="136">
        <f t="shared" si="501"/>
        <v>8365963.5084679713</v>
      </c>
      <c r="L874" s="136">
        <f t="shared" si="501"/>
        <v>0</v>
      </c>
      <c r="M874" s="136">
        <f t="shared" si="501"/>
        <v>4403194.5816018181</v>
      </c>
      <c r="N874" s="136">
        <f t="shared" si="501"/>
        <v>0</v>
      </c>
      <c r="O874" s="136">
        <f t="shared" si="501"/>
        <v>0</v>
      </c>
      <c r="P874" s="136">
        <f t="shared" si="501"/>
        <v>0</v>
      </c>
      <c r="Q874" s="136">
        <f t="shared" si="501"/>
        <v>0</v>
      </c>
      <c r="R874" s="136">
        <f t="shared" si="501"/>
        <v>0</v>
      </c>
      <c r="S874" s="136">
        <f t="shared" si="501"/>
        <v>0</v>
      </c>
      <c r="T874" s="136">
        <f t="shared" si="501"/>
        <v>0</v>
      </c>
      <c r="U874" s="136">
        <f t="shared" si="501"/>
        <v>0</v>
      </c>
      <c r="V874" s="136">
        <f t="shared" si="501"/>
        <v>0</v>
      </c>
      <c r="W874" s="136">
        <f t="shared" si="501"/>
        <v>0</v>
      </c>
      <c r="X874" s="136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7">
        <v>36900</v>
      </c>
      <c r="E875" s="138" t="s">
        <v>286</v>
      </c>
      <c r="G875" s="43"/>
      <c r="H875" s="136"/>
      <c r="I875" s="42">
        <f>'Plt. Class.'!G$62</f>
        <v>615021.88</v>
      </c>
      <c r="J875" s="136">
        <f t="shared" ref="J875:X875" si="502">+J62+J333+J604</f>
        <v>332142.16023350193</v>
      </c>
      <c r="K875" s="136">
        <f t="shared" si="502"/>
        <v>185334.1775674762</v>
      </c>
      <c r="L875" s="136">
        <f t="shared" si="502"/>
        <v>0</v>
      </c>
      <c r="M875" s="136">
        <f t="shared" si="502"/>
        <v>97545.542199021977</v>
      </c>
      <c r="N875" s="136">
        <f t="shared" si="502"/>
        <v>0</v>
      </c>
      <c r="O875" s="136">
        <f t="shared" si="502"/>
        <v>0</v>
      </c>
      <c r="P875" s="136">
        <f t="shared" si="502"/>
        <v>0</v>
      </c>
      <c r="Q875" s="136">
        <f t="shared" si="502"/>
        <v>0</v>
      </c>
      <c r="R875" s="136">
        <f t="shared" si="502"/>
        <v>0</v>
      </c>
      <c r="S875" s="136">
        <f t="shared" si="502"/>
        <v>0</v>
      </c>
      <c r="T875" s="136">
        <f t="shared" si="502"/>
        <v>0</v>
      </c>
      <c r="U875" s="136">
        <f t="shared" si="502"/>
        <v>0</v>
      </c>
      <c r="V875" s="136">
        <f t="shared" si="502"/>
        <v>0</v>
      </c>
      <c r="W875" s="136">
        <f t="shared" si="502"/>
        <v>0</v>
      </c>
      <c r="X875" s="136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7">
        <v>36901</v>
      </c>
      <c r="E876" s="138" t="s">
        <v>286</v>
      </c>
      <c r="G876" s="43"/>
      <c r="H876" s="136"/>
      <c r="I876" s="42">
        <f>'Plt. Class.'!G$63</f>
        <v>2269871.41</v>
      </c>
      <c r="J876" s="136">
        <f t="shared" ref="J876:X876" si="503">+J63+J334+J605</f>
        <v>1225842.5563163133</v>
      </c>
      <c r="K876" s="136">
        <f t="shared" si="503"/>
        <v>684015.91006205766</v>
      </c>
      <c r="L876" s="136">
        <f t="shared" si="503"/>
        <v>0</v>
      </c>
      <c r="M876" s="136">
        <f t="shared" si="503"/>
        <v>360012.94362162944</v>
      </c>
      <c r="N876" s="136">
        <f t="shared" si="503"/>
        <v>0</v>
      </c>
      <c r="O876" s="136">
        <f t="shared" si="503"/>
        <v>0</v>
      </c>
      <c r="P876" s="136">
        <f t="shared" si="503"/>
        <v>0</v>
      </c>
      <c r="Q876" s="136">
        <f t="shared" si="503"/>
        <v>0</v>
      </c>
      <c r="R876" s="136">
        <f t="shared" si="503"/>
        <v>0</v>
      </c>
      <c r="S876" s="136">
        <f t="shared" si="503"/>
        <v>0</v>
      </c>
      <c r="T876" s="136">
        <f t="shared" si="503"/>
        <v>0</v>
      </c>
      <c r="U876" s="136">
        <f t="shared" si="503"/>
        <v>0</v>
      </c>
      <c r="V876" s="136">
        <f t="shared" si="503"/>
        <v>0</v>
      </c>
      <c r="W876" s="136">
        <f t="shared" si="503"/>
        <v>0</v>
      </c>
      <c r="X876" s="136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6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6"/>
      <c r="I878" s="42">
        <f>'Plt. Class.'!G$65</f>
        <v>31836989.559999991</v>
      </c>
      <c r="J878" s="42">
        <f>SUM(J869:J876)</f>
        <v>17193545.191904139</v>
      </c>
      <c r="K878" s="42">
        <f t="shared" ref="K878:X878" si="504">SUM(K869:K876)</f>
        <v>9593938.7982862089</v>
      </c>
      <c r="L878" s="42">
        <f t="shared" si="504"/>
        <v>0</v>
      </c>
      <c r="M878" s="42">
        <f t="shared" si="504"/>
        <v>5049505.5698096491</v>
      </c>
      <c r="N878" s="42">
        <f t="shared" si="504"/>
        <v>0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6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6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6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7">
        <v>37400</v>
      </c>
      <c r="E882" s="138" t="s">
        <v>125</v>
      </c>
      <c r="G882" s="43"/>
      <c r="H882" s="136"/>
      <c r="I882" s="42">
        <f>'Plt. Class.'!G$69</f>
        <v>531166.79</v>
      </c>
      <c r="J882" s="136">
        <f t="shared" ref="J882:X882" si="505">+J69+J340+J611</f>
        <v>379304.06994714588</v>
      </c>
      <c r="K882" s="136">
        <f t="shared" si="505"/>
        <v>109192.50802692564</v>
      </c>
      <c r="L882" s="136">
        <f t="shared" si="505"/>
        <v>17.184239737264321</v>
      </c>
      <c r="M882" s="136">
        <f t="shared" si="505"/>
        <v>42546.159375562384</v>
      </c>
      <c r="N882" s="136">
        <f t="shared" si="505"/>
        <v>106.86841062882627</v>
      </c>
      <c r="O882" s="136">
        <f t="shared" si="505"/>
        <v>0</v>
      </c>
      <c r="P882" s="136">
        <f t="shared" si="505"/>
        <v>0</v>
      </c>
      <c r="Q882" s="136">
        <f t="shared" si="505"/>
        <v>0</v>
      </c>
      <c r="R882" s="136">
        <f t="shared" si="505"/>
        <v>0</v>
      </c>
      <c r="S882" s="136">
        <f t="shared" si="505"/>
        <v>0</v>
      </c>
      <c r="T882" s="136">
        <f t="shared" si="505"/>
        <v>0</v>
      </c>
      <c r="U882" s="136">
        <f t="shared" si="505"/>
        <v>0</v>
      </c>
      <c r="V882" s="136">
        <f t="shared" si="505"/>
        <v>0</v>
      </c>
      <c r="W882" s="136">
        <f t="shared" si="505"/>
        <v>0</v>
      </c>
      <c r="X882" s="136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7">
        <v>37401</v>
      </c>
      <c r="E883" s="138" t="s">
        <v>287</v>
      </c>
      <c r="G883" s="43"/>
      <c r="H883" s="136"/>
      <c r="I883" s="42">
        <f>'Plt. Class.'!G$70</f>
        <v>37326.419999999991</v>
      </c>
      <c r="J883" s="136">
        <f t="shared" ref="J883:X883" si="507">+J70+J341+J612</f>
        <v>26654.646504832388</v>
      </c>
      <c r="K883" s="136">
        <f t="shared" si="507"/>
        <v>7673.230880014914</v>
      </c>
      <c r="L883" s="136">
        <f t="shared" si="507"/>
        <v>1.2075795435437848</v>
      </c>
      <c r="M883" s="136">
        <f t="shared" si="507"/>
        <v>2989.8251248711895</v>
      </c>
      <c r="N883" s="136">
        <f t="shared" si="507"/>
        <v>7.5099107379511292</v>
      </c>
      <c r="O883" s="136">
        <f t="shared" si="507"/>
        <v>0</v>
      </c>
      <c r="P883" s="136">
        <f t="shared" si="507"/>
        <v>0</v>
      </c>
      <c r="Q883" s="136">
        <f t="shared" si="507"/>
        <v>0</v>
      </c>
      <c r="R883" s="136">
        <f t="shared" si="507"/>
        <v>0</v>
      </c>
      <c r="S883" s="136">
        <f t="shared" si="507"/>
        <v>0</v>
      </c>
      <c r="T883" s="136">
        <f t="shared" si="507"/>
        <v>0</v>
      </c>
      <c r="U883" s="136">
        <f t="shared" si="507"/>
        <v>0</v>
      </c>
      <c r="V883" s="136">
        <f t="shared" si="507"/>
        <v>0</v>
      </c>
      <c r="W883" s="136">
        <f t="shared" si="507"/>
        <v>0</v>
      </c>
      <c r="X883" s="136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7">
        <v>37402</v>
      </c>
      <c r="E884" s="138" t="s">
        <v>288</v>
      </c>
      <c r="G884" s="43"/>
      <c r="H884" s="136"/>
      <c r="I884" s="42">
        <f>'Plt. Class.'!G$71</f>
        <v>1508932.1306592142</v>
      </c>
      <c r="J884" s="136">
        <f t="shared" ref="J884:X884" si="508">+J71+J342+J613</f>
        <v>1077522.370013115</v>
      </c>
      <c r="K884" s="136">
        <f t="shared" si="508"/>
        <v>310192.74339250819</v>
      </c>
      <c r="L884" s="136">
        <f t="shared" si="508"/>
        <v>48.816778399321585</v>
      </c>
      <c r="M884" s="136">
        <f t="shared" si="508"/>
        <v>120864.60999930711</v>
      </c>
      <c r="N884" s="136">
        <f t="shared" si="508"/>
        <v>303.59047588483202</v>
      </c>
      <c r="O884" s="136">
        <f t="shared" si="508"/>
        <v>0</v>
      </c>
      <c r="P884" s="136">
        <f t="shared" si="508"/>
        <v>0</v>
      </c>
      <c r="Q884" s="136">
        <f t="shared" si="508"/>
        <v>0</v>
      </c>
      <c r="R884" s="136">
        <f t="shared" si="508"/>
        <v>0</v>
      </c>
      <c r="S884" s="136">
        <f t="shared" si="508"/>
        <v>0</v>
      </c>
      <c r="T884" s="136">
        <f t="shared" si="508"/>
        <v>0</v>
      </c>
      <c r="U884" s="136">
        <f t="shared" si="508"/>
        <v>0</v>
      </c>
      <c r="V884" s="136">
        <f t="shared" si="508"/>
        <v>0</v>
      </c>
      <c r="W884" s="136">
        <f t="shared" si="508"/>
        <v>0</v>
      </c>
      <c r="X884" s="136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7">
        <v>37403</v>
      </c>
      <c r="E885" s="138" t="s">
        <v>289</v>
      </c>
      <c r="G885" s="43"/>
      <c r="H885" s="136"/>
      <c r="I885" s="42">
        <f>'Plt. Class.'!G$72</f>
        <v>2783.89</v>
      </c>
      <c r="J885" s="136">
        <f t="shared" ref="J885:X885" si="509">+J72+J343+J614</f>
        <v>1987.9646603756232</v>
      </c>
      <c r="K885" s="136">
        <f t="shared" si="509"/>
        <v>572.28715517225396</v>
      </c>
      <c r="L885" s="136">
        <f t="shared" si="509"/>
        <v>9.00640515612295E-2</v>
      </c>
      <c r="M885" s="136">
        <f t="shared" si="509"/>
        <v>222.98801403610787</v>
      </c>
      <c r="N885" s="136">
        <f t="shared" si="509"/>
        <v>0.56010636445377759</v>
      </c>
      <c r="O885" s="136">
        <f t="shared" si="509"/>
        <v>0</v>
      </c>
      <c r="P885" s="136">
        <f t="shared" si="509"/>
        <v>0</v>
      </c>
      <c r="Q885" s="136">
        <f t="shared" si="509"/>
        <v>0</v>
      </c>
      <c r="R885" s="136">
        <f t="shared" si="509"/>
        <v>0</v>
      </c>
      <c r="S885" s="136">
        <f t="shared" si="509"/>
        <v>0</v>
      </c>
      <c r="T885" s="136">
        <f t="shared" si="509"/>
        <v>0</v>
      </c>
      <c r="U885" s="136">
        <f t="shared" si="509"/>
        <v>0</v>
      </c>
      <c r="V885" s="136">
        <f t="shared" si="509"/>
        <v>0</v>
      </c>
      <c r="W885" s="136">
        <f t="shared" si="509"/>
        <v>0</v>
      </c>
      <c r="X885" s="136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7">
        <v>37500</v>
      </c>
      <c r="E886" s="138" t="s">
        <v>149</v>
      </c>
      <c r="G886" s="43"/>
      <c r="H886" s="136"/>
      <c r="I886" s="42">
        <f>'Plt. Class.'!G$73</f>
        <v>336167.54</v>
      </c>
      <c r="J886" s="136">
        <f t="shared" ref="J886:X886" si="510">+J73+J344+J615</f>
        <v>240055.88923607208</v>
      </c>
      <c r="K886" s="136">
        <f t="shared" si="510"/>
        <v>69106.309921676104</v>
      </c>
      <c r="L886" s="136">
        <f t="shared" si="510"/>
        <v>10.87564905789082</v>
      </c>
      <c r="M886" s="136">
        <f t="shared" si="510"/>
        <v>26926.829769855794</v>
      </c>
      <c r="N886" s="136">
        <f t="shared" si="510"/>
        <v>67.635423338123928</v>
      </c>
      <c r="O886" s="136">
        <f t="shared" si="510"/>
        <v>0</v>
      </c>
      <c r="P886" s="136">
        <f t="shared" si="510"/>
        <v>0</v>
      </c>
      <c r="Q886" s="136">
        <f t="shared" si="510"/>
        <v>0</v>
      </c>
      <c r="R886" s="136">
        <f t="shared" si="510"/>
        <v>0</v>
      </c>
      <c r="S886" s="136">
        <f t="shared" si="510"/>
        <v>0</v>
      </c>
      <c r="T886" s="136">
        <f t="shared" si="510"/>
        <v>0</v>
      </c>
      <c r="U886" s="136">
        <f t="shared" si="510"/>
        <v>0</v>
      </c>
      <c r="V886" s="136">
        <f t="shared" si="510"/>
        <v>0</v>
      </c>
      <c r="W886" s="136">
        <f t="shared" si="510"/>
        <v>0</v>
      </c>
      <c r="X886" s="136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7">
        <v>37501</v>
      </c>
      <c r="E887" s="138" t="s">
        <v>290</v>
      </c>
      <c r="G887" s="43"/>
      <c r="H887" s="136"/>
      <c r="I887" s="42">
        <f>'Plt. Class.'!G$74</f>
        <v>99818.12999999999</v>
      </c>
      <c r="J887" s="136">
        <f t="shared" ref="J887:X887" si="511">+J74+J345+J616</f>
        <v>71279.725457823326</v>
      </c>
      <c r="K887" s="136">
        <f t="shared" si="511"/>
        <v>20519.71653057923</v>
      </c>
      <c r="L887" s="136">
        <f t="shared" si="511"/>
        <v>3.229303315528095</v>
      </c>
      <c r="M887" s="136">
        <f t="shared" si="511"/>
        <v>7995.375741677306</v>
      </c>
      <c r="N887" s="136">
        <f t="shared" si="511"/>
        <v>20.082966604598081</v>
      </c>
      <c r="O887" s="136">
        <f t="shared" si="511"/>
        <v>0</v>
      </c>
      <c r="P887" s="136">
        <f t="shared" si="511"/>
        <v>0</v>
      </c>
      <c r="Q887" s="136">
        <f t="shared" si="511"/>
        <v>0</v>
      </c>
      <c r="R887" s="136">
        <f t="shared" si="511"/>
        <v>0</v>
      </c>
      <c r="S887" s="136">
        <f t="shared" si="511"/>
        <v>0</v>
      </c>
      <c r="T887" s="136">
        <f t="shared" si="511"/>
        <v>0</v>
      </c>
      <c r="U887" s="136">
        <f t="shared" si="511"/>
        <v>0</v>
      </c>
      <c r="V887" s="136">
        <f t="shared" si="511"/>
        <v>0</v>
      </c>
      <c r="W887" s="136">
        <f t="shared" si="511"/>
        <v>0</v>
      </c>
      <c r="X887" s="136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7">
        <v>37502</v>
      </c>
      <c r="E888" s="138" t="s">
        <v>288</v>
      </c>
      <c r="G888" s="43"/>
      <c r="H888" s="136"/>
      <c r="I888" s="42">
        <f>'Plt. Class.'!G$75</f>
        <v>46264.189999999995</v>
      </c>
      <c r="J888" s="136">
        <f t="shared" ref="J888:X888" si="512">+J75+J346+J617</f>
        <v>33037.072140387478</v>
      </c>
      <c r="K888" s="136">
        <f t="shared" si="512"/>
        <v>9510.5775305233456</v>
      </c>
      <c r="L888" s="136">
        <f t="shared" si="512"/>
        <v>1.4967331301159594</v>
      </c>
      <c r="M888" s="136">
        <f t="shared" si="512"/>
        <v>3705.7354453980433</v>
      </c>
      <c r="N888" s="136">
        <f t="shared" si="512"/>
        <v>9.3081505610131181</v>
      </c>
      <c r="O888" s="136">
        <f t="shared" si="512"/>
        <v>0</v>
      </c>
      <c r="P888" s="136">
        <f t="shared" si="512"/>
        <v>0</v>
      </c>
      <c r="Q888" s="136">
        <f t="shared" si="512"/>
        <v>0</v>
      </c>
      <c r="R888" s="136">
        <f t="shared" si="512"/>
        <v>0</v>
      </c>
      <c r="S888" s="136">
        <f t="shared" si="512"/>
        <v>0</v>
      </c>
      <c r="T888" s="136">
        <f t="shared" si="512"/>
        <v>0</v>
      </c>
      <c r="U888" s="136">
        <f t="shared" si="512"/>
        <v>0</v>
      </c>
      <c r="V888" s="136">
        <f t="shared" si="512"/>
        <v>0</v>
      </c>
      <c r="W888" s="136">
        <f t="shared" si="512"/>
        <v>0</v>
      </c>
      <c r="X888" s="136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7">
        <v>37503</v>
      </c>
      <c r="E889" s="138" t="s">
        <v>291</v>
      </c>
      <c r="G889" s="43"/>
      <c r="H889" s="136"/>
      <c r="I889" s="42">
        <f>'Plt. Class.'!G$76</f>
        <v>4005.0800000000013</v>
      </c>
      <c r="J889" s="136">
        <f t="shared" ref="J889:X889" si="513">+J76+J347+J618</f>
        <v>2860.0115313382366</v>
      </c>
      <c r="K889" s="136">
        <f t="shared" si="513"/>
        <v>823.32845027543885</v>
      </c>
      <c r="L889" s="136">
        <f t="shared" si="513"/>
        <v>0.1295718335231813</v>
      </c>
      <c r="M889" s="136">
        <f t="shared" si="513"/>
        <v>320.80464215746139</v>
      </c>
      <c r="N889" s="136">
        <f t="shared" si="513"/>
        <v>0.80580439534124426</v>
      </c>
      <c r="O889" s="136">
        <f t="shared" si="513"/>
        <v>0</v>
      </c>
      <c r="P889" s="136">
        <f t="shared" si="513"/>
        <v>0</v>
      </c>
      <c r="Q889" s="136">
        <f t="shared" si="513"/>
        <v>0</v>
      </c>
      <c r="R889" s="136">
        <f t="shared" si="513"/>
        <v>0</v>
      </c>
      <c r="S889" s="136">
        <f t="shared" si="513"/>
        <v>0</v>
      </c>
      <c r="T889" s="136">
        <f t="shared" si="513"/>
        <v>0</v>
      </c>
      <c r="U889" s="136">
        <f t="shared" si="513"/>
        <v>0</v>
      </c>
      <c r="V889" s="136">
        <f t="shared" si="513"/>
        <v>0</v>
      </c>
      <c r="W889" s="136">
        <f t="shared" si="513"/>
        <v>0</v>
      </c>
      <c r="X889" s="136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7">
        <v>37600</v>
      </c>
      <c r="E890" s="138" t="s">
        <v>284</v>
      </c>
      <c r="G890" s="43"/>
      <c r="H890" s="136"/>
      <c r="I890" s="42">
        <f>'Plt. Class.'!G$77</f>
        <v>20008047.633832872</v>
      </c>
      <c r="J890" s="136">
        <f t="shared" ref="J890:X890" si="515">+J77+J348+J619</f>
        <v>14287666.401751455</v>
      </c>
      <c r="K890" s="136">
        <f t="shared" si="515"/>
        <v>4113075.1074637147</v>
      </c>
      <c r="L890" s="136">
        <f t="shared" si="515"/>
        <v>647.29778609537721</v>
      </c>
      <c r="M890" s="136">
        <f t="shared" si="515"/>
        <v>1602633.2960742842</v>
      </c>
      <c r="N890" s="136">
        <f t="shared" si="515"/>
        <v>4025.5307573230757</v>
      </c>
      <c r="O890" s="136">
        <f t="shared" si="515"/>
        <v>0</v>
      </c>
      <c r="P890" s="136">
        <f t="shared" si="515"/>
        <v>0</v>
      </c>
      <c r="Q890" s="136">
        <f t="shared" si="515"/>
        <v>0</v>
      </c>
      <c r="R890" s="136">
        <f t="shared" si="515"/>
        <v>0</v>
      </c>
      <c r="S890" s="136">
        <f t="shared" si="515"/>
        <v>0</v>
      </c>
      <c r="T890" s="136">
        <f t="shared" si="515"/>
        <v>0</v>
      </c>
      <c r="U890" s="136">
        <f t="shared" si="515"/>
        <v>0</v>
      </c>
      <c r="V890" s="136">
        <f t="shared" si="515"/>
        <v>0</v>
      </c>
      <c r="W890" s="136">
        <f t="shared" si="515"/>
        <v>0</v>
      </c>
      <c r="X890" s="136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7">
        <v>37601</v>
      </c>
      <c r="E891" s="138" t="s">
        <v>285</v>
      </c>
      <c r="G891" s="43"/>
      <c r="H891" s="136"/>
      <c r="I891" s="42">
        <f>'Plt. Class.'!G$78</f>
        <v>112357720.54772933</v>
      </c>
      <c r="J891" s="136">
        <f t="shared" ref="J891:X891" si="516">+J78+J349+J620</f>
        <v>80234196.670574605</v>
      </c>
      <c r="K891" s="136">
        <f t="shared" si="516"/>
        <v>23097493.167438056</v>
      </c>
      <c r="L891" s="136">
        <f t="shared" si="516"/>
        <v>3634.982537640823</v>
      </c>
      <c r="M891" s="136">
        <f t="shared" si="516"/>
        <v>8999789.8503756095</v>
      </c>
      <c r="N891" s="136">
        <f t="shared" si="516"/>
        <v>22605.876803430518</v>
      </c>
      <c r="O891" s="136">
        <f t="shared" si="516"/>
        <v>0</v>
      </c>
      <c r="P891" s="136">
        <f t="shared" si="516"/>
        <v>0</v>
      </c>
      <c r="Q891" s="136">
        <f t="shared" si="516"/>
        <v>0</v>
      </c>
      <c r="R891" s="136">
        <f t="shared" si="516"/>
        <v>0</v>
      </c>
      <c r="S891" s="136">
        <f t="shared" si="516"/>
        <v>0</v>
      </c>
      <c r="T891" s="136">
        <f t="shared" si="516"/>
        <v>0</v>
      </c>
      <c r="U891" s="136">
        <f t="shared" si="516"/>
        <v>0</v>
      </c>
      <c r="V891" s="136">
        <f t="shared" si="516"/>
        <v>0</v>
      </c>
      <c r="W891" s="136">
        <f t="shared" si="516"/>
        <v>0</v>
      </c>
      <c r="X891" s="136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7">
        <v>37602</v>
      </c>
      <c r="E892" s="138" t="s">
        <v>292</v>
      </c>
      <c r="G892" s="43"/>
      <c r="H892" s="136"/>
      <c r="I892" s="42">
        <f>'Plt. Class.'!G$79</f>
        <v>97163196.540185437</v>
      </c>
      <c r="J892" s="136">
        <f t="shared" ref="J892:X892" si="517">+J79+J350+J621</f>
        <v>69383848.144509897</v>
      </c>
      <c r="K892" s="136">
        <f t="shared" si="517"/>
        <v>19973939.105146151</v>
      </c>
      <c r="L892" s="136">
        <f t="shared" si="517"/>
        <v>3143.4112493845437</v>
      </c>
      <c r="M892" s="136">
        <f t="shared" si="517"/>
        <v>7782717.073553904</v>
      </c>
      <c r="N892" s="136">
        <f t="shared" si="517"/>
        <v>19548.805726099497</v>
      </c>
      <c r="O892" s="136">
        <f t="shared" si="517"/>
        <v>0</v>
      </c>
      <c r="P892" s="136">
        <f t="shared" si="517"/>
        <v>0</v>
      </c>
      <c r="Q892" s="136">
        <f t="shared" si="517"/>
        <v>0</v>
      </c>
      <c r="R892" s="136">
        <f t="shared" si="517"/>
        <v>0</v>
      </c>
      <c r="S892" s="136">
        <f t="shared" si="517"/>
        <v>0</v>
      </c>
      <c r="T892" s="136">
        <f t="shared" si="517"/>
        <v>0</v>
      </c>
      <c r="U892" s="136">
        <f t="shared" si="517"/>
        <v>0</v>
      </c>
      <c r="V892" s="136">
        <f t="shared" si="517"/>
        <v>0</v>
      </c>
      <c r="W892" s="136">
        <f t="shared" si="517"/>
        <v>0</v>
      </c>
      <c r="X892" s="136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7">
        <v>37800</v>
      </c>
      <c r="E893" s="138" t="s">
        <v>293</v>
      </c>
      <c r="G893" s="43"/>
      <c r="H893" s="136"/>
      <c r="I893" s="42">
        <f>'Plt. Class.'!G$80</f>
        <v>7462836.8265099321</v>
      </c>
      <c r="J893" s="136">
        <f t="shared" ref="J893:X893" si="518">+J80+J351+J622</f>
        <v>5329181.7842125623</v>
      </c>
      <c r="K893" s="136">
        <f t="shared" si="518"/>
        <v>1534143.1080100508</v>
      </c>
      <c r="L893" s="136">
        <f t="shared" si="518"/>
        <v>241.43673806645839</v>
      </c>
      <c r="M893" s="136">
        <f t="shared" si="518"/>
        <v>597769.0077621527</v>
      </c>
      <c r="N893" s="136">
        <f t="shared" si="518"/>
        <v>1501.4897870994346</v>
      </c>
      <c r="O893" s="136">
        <f t="shared" si="518"/>
        <v>0</v>
      </c>
      <c r="P893" s="136">
        <f t="shared" si="518"/>
        <v>0</v>
      </c>
      <c r="Q893" s="136">
        <f t="shared" si="518"/>
        <v>0</v>
      </c>
      <c r="R893" s="136">
        <f t="shared" si="518"/>
        <v>0</v>
      </c>
      <c r="S893" s="136">
        <f t="shared" si="518"/>
        <v>0</v>
      </c>
      <c r="T893" s="136">
        <f t="shared" si="518"/>
        <v>0</v>
      </c>
      <c r="U893" s="136">
        <f t="shared" si="518"/>
        <v>0</v>
      </c>
      <c r="V893" s="136">
        <f t="shared" si="518"/>
        <v>0</v>
      </c>
      <c r="W893" s="136">
        <f t="shared" si="518"/>
        <v>0</v>
      </c>
      <c r="X893" s="136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7">
        <v>37900</v>
      </c>
      <c r="E894" s="138" t="s">
        <v>294</v>
      </c>
      <c r="G894" s="43"/>
      <c r="H894" s="136"/>
      <c r="I894" s="42">
        <f>'Plt. Class.'!G$81</f>
        <v>3151874.9211629597</v>
      </c>
      <c r="J894" s="136">
        <f t="shared" ref="J894:X894" si="519">+J81+J352+J623</f>
        <v>2250741.2136241612</v>
      </c>
      <c r="K894" s="136">
        <f t="shared" si="519"/>
        <v>647934.19714540534</v>
      </c>
      <c r="L894" s="136">
        <f t="shared" si="519"/>
        <v>101.96905244609771</v>
      </c>
      <c r="M894" s="136">
        <f t="shared" si="519"/>
        <v>252463.39803668336</v>
      </c>
      <c r="N894" s="136">
        <f t="shared" si="519"/>
        <v>634.14330426332299</v>
      </c>
      <c r="O894" s="136">
        <f t="shared" si="519"/>
        <v>0</v>
      </c>
      <c r="P894" s="136">
        <f t="shared" si="519"/>
        <v>0</v>
      </c>
      <c r="Q894" s="136">
        <f t="shared" si="519"/>
        <v>0</v>
      </c>
      <c r="R894" s="136">
        <f t="shared" si="519"/>
        <v>0</v>
      </c>
      <c r="S894" s="136">
        <f t="shared" si="519"/>
        <v>0</v>
      </c>
      <c r="T894" s="136">
        <f t="shared" si="519"/>
        <v>0</v>
      </c>
      <c r="U894" s="136">
        <f t="shared" si="519"/>
        <v>0</v>
      </c>
      <c r="V894" s="136">
        <f t="shared" si="519"/>
        <v>0</v>
      </c>
      <c r="W894" s="136">
        <f t="shared" si="519"/>
        <v>0</v>
      </c>
      <c r="X894" s="136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7">
        <v>37905</v>
      </c>
      <c r="E895" s="138" t="s">
        <v>295</v>
      </c>
      <c r="G895" s="43"/>
      <c r="H895" s="136"/>
      <c r="I895" s="42">
        <f>'Plt. Class.'!G$82</f>
        <v>1393820.6099999999</v>
      </c>
      <c r="J895" s="136">
        <f t="shared" ref="J895:X895" si="520">+J82+J353+J624</f>
        <v>995321.69575061998</v>
      </c>
      <c r="K895" s="136">
        <f t="shared" si="520"/>
        <v>286529.14867949364</v>
      </c>
      <c r="L895" s="136">
        <f t="shared" si="520"/>
        <v>45.092705274326335</v>
      </c>
      <c r="M895" s="136">
        <f t="shared" si="520"/>
        <v>111644.24231794231</v>
      </c>
      <c r="N895" s="136">
        <f t="shared" si="520"/>
        <v>280.4305466695331</v>
      </c>
      <c r="O895" s="136">
        <f t="shared" si="520"/>
        <v>0</v>
      </c>
      <c r="P895" s="136">
        <f t="shared" si="520"/>
        <v>0</v>
      </c>
      <c r="Q895" s="136">
        <f t="shared" si="520"/>
        <v>0</v>
      </c>
      <c r="R895" s="136">
        <f t="shared" si="520"/>
        <v>0</v>
      </c>
      <c r="S895" s="136">
        <f t="shared" si="520"/>
        <v>0</v>
      </c>
      <c r="T895" s="136">
        <f t="shared" si="520"/>
        <v>0</v>
      </c>
      <c r="U895" s="136">
        <f t="shared" si="520"/>
        <v>0</v>
      </c>
      <c r="V895" s="136">
        <f t="shared" si="520"/>
        <v>0</v>
      </c>
      <c r="W895" s="136">
        <f t="shared" si="520"/>
        <v>0</v>
      </c>
      <c r="X895" s="136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7">
        <v>38000</v>
      </c>
      <c r="E896" s="138" t="s">
        <v>52</v>
      </c>
      <c r="G896" s="43"/>
      <c r="H896" s="136"/>
      <c r="I896" s="42">
        <f>'Plt. Class.'!G$83</f>
        <v>118202045.19986632</v>
      </c>
      <c r="J896" s="136">
        <f t="shared" ref="J896:X896" si="521">+J83+J354+J625</f>
        <v>105214238.33624661</v>
      </c>
      <c r="K896" s="136">
        <f t="shared" si="521"/>
        <v>12849414.133113928</v>
      </c>
      <c r="L896" s="136">
        <f t="shared" si="521"/>
        <v>7691.6040889618444</v>
      </c>
      <c r="M896" s="136">
        <f t="shared" si="521"/>
        <v>82867.209016844397</v>
      </c>
      <c r="N896" s="136">
        <f t="shared" si="521"/>
        <v>47833.917399967089</v>
      </c>
      <c r="O896" s="136">
        <f t="shared" si="521"/>
        <v>0</v>
      </c>
      <c r="P896" s="136">
        <f t="shared" si="521"/>
        <v>0</v>
      </c>
      <c r="Q896" s="136">
        <f t="shared" si="521"/>
        <v>0</v>
      </c>
      <c r="R896" s="136">
        <f t="shared" si="521"/>
        <v>0</v>
      </c>
      <c r="S896" s="136">
        <f t="shared" si="521"/>
        <v>0</v>
      </c>
      <c r="T896" s="136">
        <f t="shared" si="521"/>
        <v>0</v>
      </c>
      <c r="U896" s="136">
        <f t="shared" si="521"/>
        <v>0</v>
      </c>
      <c r="V896" s="136">
        <f t="shared" si="521"/>
        <v>0</v>
      </c>
      <c r="W896" s="136">
        <f t="shared" si="521"/>
        <v>0</v>
      </c>
      <c r="X896" s="136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7">
        <v>38100</v>
      </c>
      <c r="E897" s="138" t="s">
        <v>51</v>
      </c>
      <c r="G897" s="43"/>
      <c r="H897" s="136"/>
      <c r="I897" s="42">
        <f>'Plt. Class.'!G$84</f>
        <v>34690273.057552174</v>
      </c>
      <c r="J897" s="136">
        <f t="shared" ref="J897:X897" si="522">+J84+J355+J626</f>
        <v>20730610.483569961</v>
      </c>
      <c r="K897" s="136">
        <f t="shared" si="522"/>
        <v>12918067.257612154</v>
      </c>
      <c r="L897" s="136">
        <f t="shared" si="522"/>
        <v>57287.742400353178</v>
      </c>
      <c r="M897" s="136">
        <f t="shared" si="522"/>
        <v>624957.18982203468</v>
      </c>
      <c r="N897" s="136">
        <f t="shared" si="522"/>
        <v>359350.38414766995</v>
      </c>
      <c r="O897" s="136">
        <f t="shared" si="522"/>
        <v>0</v>
      </c>
      <c r="P897" s="136">
        <f t="shared" si="522"/>
        <v>0</v>
      </c>
      <c r="Q897" s="136">
        <f t="shared" si="522"/>
        <v>0</v>
      </c>
      <c r="R897" s="136">
        <f t="shared" si="522"/>
        <v>0</v>
      </c>
      <c r="S897" s="136">
        <f t="shared" si="522"/>
        <v>0</v>
      </c>
      <c r="T897" s="136">
        <f t="shared" si="522"/>
        <v>0</v>
      </c>
      <c r="U897" s="136">
        <f t="shared" si="522"/>
        <v>0</v>
      </c>
      <c r="V897" s="136">
        <f t="shared" si="522"/>
        <v>0</v>
      </c>
      <c r="W897" s="136">
        <f t="shared" si="522"/>
        <v>0</v>
      </c>
      <c r="X897" s="136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7">
        <v>38200</v>
      </c>
      <c r="E898" s="138" t="s">
        <v>296</v>
      </c>
      <c r="G898" s="43"/>
      <c r="H898" s="136"/>
      <c r="I898" s="42">
        <f>'Plt. Class.'!G$85</f>
        <v>51632550.034519844</v>
      </c>
      <c r="J898" s="136">
        <f t="shared" ref="J898:X898" si="523">+J85+J356+J627</f>
        <v>30855170.302732572</v>
      </c>
      <c r="K898" s="136">
        <f t="shared" si="523"/>
        <v>19227082.846000999</v>
      </c>
      <c r="L898" s="136">
        <f t="shared" si="523"/>
        <v>85266.328718244928</v>
      </c>
      <c r="M898" s="136">
        <f t="shared" si="523"/>
        <v>930178.1314717629</v>
      </c>
      <c r="N898" s="136">
        <f t="shared" si="523"/>
        <v>534852.42559626361</v>
      </c>
      <c r="O898" s="136">
        <f t="shared" si="523"/>
        <v>0</v>
      </c>
      <c r="P898" s="136">
        <f t="shared" si="523"/>
        <v>0</v>
      </c>
      <c r="Q898" s="136">
        <f t="shared" si="523"/>
        <v>0</v>
      </c>
      <c r="R898" s="136">
        <f t="shared" si="523"/>
        <v>0</v>
      </c>
      <c r="S898" s="136">
        <f t="shared" si="523"/>
        <v>0</v>
      </c>
      <c r="T898" s="136">
        <f t="shared" si="523"/>
        <v>0</v>
      </c>
      <c r="U898" s="136">
        <f t="shared" si="523"/>
        <v>0</v>
      </c>
      <c r="V898" s="136">
        <f t="shared" si="523"/>
        <v>0</v>
      </c>
      <c r="W898" s="136">
        <f t="shared" si="523"/>
        <v>0</v>
      </c>
      <c r="X898" s="136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7">
        <v>38300</v>
      </c>
      <c r="E899" s="138" t="s">
        <v>297</v>
      </c>
      <c r="G899" s="43"/>
      <c r="H899" s="136"/>
      <c r="I899" s="42">
        <f>'Plt. Class.'!G$86</f>
        <v>8425356.3026922084</v>
      </c>
      <c r="J899" s="136">
        <f t="shared" ref="J899:X899" si="524">+J86+J357+J628</f>
        <v>5034920.866913694</v>
      </c>
      <c r="K899" s="136">
        <f t="shared" si="524"/>
        <v>3137459.2874191799</v>
      </c>
      <c r="L899" s="136">
        <f t="shared" si="524"/>
        <v>13913.688159763411</v>
      </c>
      <c r="M899" s="136">
        <f t="shared" si="524"/>
        <v>151785.68901560083</v>
      </c>
      <c r="N899" s="136">
        <f t="shared" si="524"/>
        <v>87276.771183970486</v>
      </c>
      <c r="O899" s="136">
        <f t="shared" si="524"/>
        <v>0</v>
      </c>
      <c r="P899" s="136">
        <f t="shared" si="524"/>
        <v>0</v>
      </c>
      <c r="Q899" s="136">
        <f t="shared" si="524"/>
        <v>0</v>
      </c>
      <c r="R899" s="136">
        <f t="shared" si="524"/>
        <v>0</v>
      </c>
      <c r="S899" s="136">
        <f t="shared" si="524"/>
        <v>0</v>
      </c>
      <c r="T899" s="136">
        <f t="shared" si="524"/>
        <v>0</v>
      </c>
      <c r="U899" s="136">
        <f t="shared" si="524"/>
        <v>0</v>
      </c>
      <c r="V899" s="136">
        <f t="shared" si="524"/>
        <v>0</v>
      </c>
      <c r="W899" s="136">
        <f t="shared" si="524"/>
        <v>0</v>
      </c>
      <c r="X899" s="136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7">
        <v>38400</v>
      </c>
      <c r="E900" s="138" t="s">
        <v>298</v>
      </c>
      <c r="G900" s="43"/>
      <c r="H900" s="136"/>
      <c r="I900" s="42">
        <f>'Plt. Class.'!G$87</f>
        <v>154276.35999999993</v>
      </c>
      <c r="J900" s="136">
        <f t="shared" ref="J900:X900" si="525">+J87+J358+J629</f>
        <v>92194.233256020598</v>
      </c>
      <c r="K900" s="136">
        <f t="shared" si="525"/>
        <v>57449.890677805226</v>
      </c>
      <c r="L900" s="136">
        <f t="shared" si="525"/>
        <v>254.7729836395755</v>
      </c>
      <c r="M900" s="136">
        <f t="shared" si="525"/>
        <v>2779.3416397044602</v>
      </c>
      <c r="N900" s="136">
        <f t="shared" si="525"/>
        <v>1598.1214428300646</v>
      </c>
      <c r="O900" s="136">
        <f t="shared" si="525"/>
        <v>0</v>
      </c>
      <c r="P900" s="136">
        <f t="shared" si="525"/>
        <v>0</v>
      </c>
      <c r="Q900" s="136">
        <f t="shared" si="525"/>
        <v>0</v>
      </c>
      <c r="R900" s="136">
        <f t="shared" si="525"/>
        <v>0</v>
      </c>
      <c r="S900" s="136">
        <f t="shared" si="525"/>
        <v>0</v>
      </c>
      <c r="T900" s="136">
        <f t="shared" si="525"/>
        <v>0</v>
      </c>
      <c r="U900" s="136">
        <f t="shared" si="525"/>
        <v>0</v>
      </c>
      <c r="V900" s="136">
        <f t="shared" si="525"/>
        <v>0</v>
      </c>
      <c r="W900" s="136">
        <f t="shared" si="525"/>
        <v>0</v>
      </c>
      <c r="X900" s="136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7">
        <v>38500</v>
      </c>
      <c r="E901" s="138" t="s">
        <v>299</v>
      </c>
      <c r="G901" s="43"/>
      <c r="H901" s="136"/>
      <c r="I901" s="42">
        <f>'Plt. Class.'!G$88</f>
        <v>5433872.7290307675</v>
      </c>
      <c r="J901" s="136">
        <f t="shared" ref="J901:X901" si="526">+J88+J359+J630</f>
        <v>0</v>
      </c>
      <c r="K901" s="136">
        <f t="shared" si="526"/>
        <v>5375971.6151561933</v>
      </c>
      <c r="L901" s="136">
        <f t="shared" si="526"/>
        <v>3218.033509459116</v>
      </c>
      <c r="M901" s="136">
        <f t="shared" si="526"/>
        <v>34670.200437676314</v>
      </c>
      <c r="N901" s="136">
        <f t="shared" si="526"/>
        <v>20012.879927439175</v>
      </c>
      <c r="O901" s="136">
        <f t="shared" si="526"/>
        <v>0</v>
      </c>
      <c r="P901" s="136">
        <f t="shared" si="526"/>
        <v>0</v>
      </c>
      <c r="Q901" s="136">
        <f t="shared" si="526"/>
        <v>0</v>
      </c>
      <c r="R901" s="136">
        <f t="shared" si="526"/>
        <v>0</v>
      </c>
      <c r="S901" s="136">
        <f t="shared" si="526"/>
        <v>0</v>
      </c>
      <c r="T901" s="136">
        <f t="shared" si="526"/>
        <v>0</v>
      </c>
      <c r="U901" s="136">
        <f t="shared" si="526"/>
        <v>0</v>
      </c>
      <c r="V901" s="136">
        <f t="shared" si="526"/>
        <v>0</v>
      </c>
      <c r="W901" s="136">
        <f t="shared" si="526"/>
        <v>0</v>
      </c>
      <c r="X901" s="136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7">
        <v>38600</v>
      </c>
      <c r="E902" s="138" t="s">
        <v>300</v>
      </c>
      <c r="G902" s="43"/>
      <c r="H902" s="136"/>
      <c r="I902" s="42">
        <f>'Plt. Class.'!G$89</f>
        <v>0</v>
      </c>
      <c r="J902" s="136">
        <f t="shared" ref="J902:X902" si="527">+J89+J360+J631</f>
        <v>0</v>
      </c>
      <c r="K902" s="136">
        <f t="shared" si="527"/>
        <v>0</v>
      </c>
      <c r="L902" s="136">
        <f t="shared" si="527"/>
        <v>0</v>
      </c>
      <c r="M902" s="136">
        <f t="shared" si="527"/>
        <v>0</v>
      </c>
      <c r="N902" s="136">
        <f t="shared" si="527"/>
        <v>0</v>
      </c>
      <c r="O902" s="136">
        <f t="shared" si="527"/>
        <v>0</v>
      </c>
      <c r="P902" s="136">
        <f t="shared" si="527"/>
        <v>0</v>
      </c>
      <c r="Q902" s="136">
        <f t="shared" si="527"/>
        <v>0</v>
      </c>
      <c r="R902" s="136">
        <f t="shared" si="527"/>
        <v>0</v>
      </c>
      <c r="S902" s="136">
        <f t="shared" si="527"/>
        <v>0</v>
      </c>
      <c r="T902" s="136">
        <f t="shared" si="527"/>
        <v>0</v>
      </c>
      <c r="U902" s="136">
        <f t="shared" si="527"/>
        <v>0</v>
      </c>
      <c r="V902" s="136">
        <f t="shared" si="527"/>
        <v>0</v>
      </c>
      <c r="W902" s="136">
        <f t="shared" si="527"/>
        <v>0</v>
      </c>
      <c r="X902" s="136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6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6"/>
      <c r="I904" s="42">
        <f>'Plt. Class.'!G$91</f>
        <v>462642334.93374115</v>
      </c>
      <c r="J904" s="42">
        <f>SUM(J882:J902)</f>
        <v>336240791.88263327</v>
      </c>
      <c r="K904" s="42">
        <f t="shared" ref="K904:X904" si="528">SUM(K882:K902)</f>
        <v>103746149.56575081</v>
      </c>
      <c r="L904" s="42">
        <f t="shared" si="528"/>
        <v>175529.38984839842</v>
      </c>
      <c r="M904" s="42">
        <f t="shared" si="528"/>
        <v>21379826.957637064</v>
      </c>
      <c r="N904" s="42">
        <f t="shared" si="528"/>
        <v>1100037.1378715406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6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6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6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7">
        <v>38900</v>
      </c>
      <c r="E908" s="138" t="s">
        <v>125</v>
      </c>
      <c r="G908" s="43"/>
      <c r="H908" s="136"/>
      <c r="I908" s="42">
        <f>'Plt. Class.'!G$95</f>
        <v>1027349.6999999998</v>
      </c>
      <c r="J908" s="136">
        <f t="shared" ref="J908:X908" si="529">+J95+J366+J637</f>
        <v>726435.79286056163</v>
      </c>
      <c r="K908" s="136">
        <f t="shared" si="529"/>
        <v>236728.37326822037</v>
      </c>
      <c r="L908" s="136">
        <f t="shared" si="529"/>
        <v>470.94563001694144</v>
      </c>
      <c r="M908" s="136">
        <f t="shared" si="529"/>
        <v>58645.116256824302</v>
      </c>
      <c r="N908" s="136">
        <f t="shared" si="529"/>
        <v>5069.4719843763623</v>
      </c>
      <c r="O908" s="136">
        <f t="shared" si="529"/>
        <v>0</v>
      </c>
      <c r="P908" s="136">
        <f t="shared" si="529"/>
        <v>0</v>
      </c>
      <c r="Q908" s="136">
        <f t="shared" si="529"/>
        <v>0</v>
      </c>
      <c r="R908" s="136">
        <f t="shared" si="529"/>
        <v>0</v>
      </c>
      <c r="S908" s="136">
        <f t="shared" si="529"/>
        <v>0</v>
      </c>
      <c r="T908" s="136">
        <f t="shared" si="529"/>
        <v>0</v>
      </c>
      <c r="U908" s="136">
        <f t="shared" si="529"/>
        <v>0</v>
      </c>
      <c r="V908" s="136">
        <f t="shared" si="529"/>
        <v>0</v>
      </c>
      <c r="W908" s="136">
        <f t="shared" si="529"/>
        <v>0</v>
      </c>
      <c r="X908" s="136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7">
        <v>39000</v>
      </c>
      <c r="E909" s="138" t="s">
        <v>149</v>
      </c>
      <c r="G909" s="43"/>
      <c r="H909" s="136"/>
      <c r="I909" s="42">
        <f>'Plt. Class.'!G$96</f>
        <v>5235434.4975332627</v>
      </c>
      <c r="J909" s="136">
        <f t="shared" ref="J909:X909" si="531">+J96+J367+J638</f>
        <v>3701959.5276906323</v>
      </c>
      <c r="K909" s="136">
        <f t="shared" si="531"/>
        <v>1206381.7139902527</v>
      </c>
      <c r="L909" s="136">
        <f t="shared" si="531"/>
        <v>2399.9666304990715</v>
      </c>
      <c r="M909" s="136">
        <f t="shared" si="531"/>
        <v>298858.96181487833</v>
      </c>
      <c r="N909" s="136">
        <f t="shared" si="531"/>
        <v>25834.327406999211</v>
      </c>
      <c r="O909" s="136">
        <f t="shared" si="531"/>
        <v>0</v>
      </c>
      <c r="P909" s="136">
        <f t="shared" si="531"/>
        <v>0</v>
      </c>
      <c r="Q909" s="136">
        <f t="shared" si="531"/>
        <v>0</v>
      </c>
      <c r="R909" s="136">
        <f t="shared" si="531"/>
        <v>0</v>
      </c>
      <c r="S909" s="136">
        <f t="shared" si="531"/>
        <v>0</v>
      </c>
      <c r="T909" s="136">
        <f t="shared" si="531"/>
        <v>0</v>
      </c>
      <c r="U909" s="136">
        <f t="shared" si="531"/>
        <v>0</v>
      </c>
      <c r="V909" s="136">
        <f t="shared" si="531"/>
        <v>0</v>
      </c>
      <c r="W909" s="136">
        <f t="shared" si="531"/>
        <v>0</v>
      </c>
      <c r="X909" s="136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7">
        <v>39001</v>
      </c>
      <c r="E910" s="138" t="s">
        <v>304</v>
      </c>
      <c r="G910" s="43"/>
      <c r="H910" s="136"/>
      <c r="I910" s="42">
        <f>'Plt. Class.'!G$97</f>
        <v>0</v>
      </c>
      <c r="J910" s="136">
        <f t="shared" ref="J910:X910" si="532">+J97+J368+J639</f>
        <v>0</v>
      </c>
      <c r="K910" s="136">
        <f t="shared" si="532"/>
        <v>0</v>
      </c>
      <c r="L910" s="136">
        <f t="shared" si="532"/>
        <v>0</v>
      </c>
      <c r="M910" s="136">
        <f t="shared" si="532"/>
        <v>0</v>
      </c>
      <c r="N910" s="136">
        <f t="shared" si="532"/>
        <v>0</v>
      </c>
      <c r="O910" s="136">
        <f t="shared" si="532"/>
        <v>0</v>
      </c>
      <c r="P910" s="136">
        <f t="shared" si="532"/>
        <v>0</v>
      </c>
      <c r="Q910" s="136">
        <f t="shared" si="532"/>
        <v>0</v>
      </c>
      <c r="R910" s="136">
        <f t="shared" si="532"/>
        <v>0</v>
      </c>
      <c r="S910" s="136">
        <f t="shared" si="532"/>
        <v>0</v>
      </c>
      <c r="T910" s="136">
        <f t="shared" si="532"/>
        <v>0</v>
      </c>
      <c r="U910" s="136">
        <f t="shared" si="532"/>
        <v>0</v>
      </c>
      <c r="V910" s="136">
        <f t="shared" si="532"/>
        <v>0</v>
      </c>
      <c r="W910" s="136">
        <f t="shared" si="532"/>
        <v>0</v>
      </c>
      <c r="X910" s="136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7">
        <v>39002</v>
      </c>
      <c r="E911" s="138" t="s">
        <v>305</v>
      </c>
      <c r="G911" s="43"/>
      <c r="H911" s="136"/>
      <c r="I911" s="42">
        <f>'Plt. Class.'!G$98</f>
        <v>173114.85000000003</v>
      </c>
      <c r="J911" s="136">
        <f t="shared" ref="J911:X911" si="533">+J98+J369+J640</f>
        <v>122408.97458352035</v>
      </c>
      <c r="K911" s="136">
        <f t="shared" si="533"/>
        <v>39890.21151130135</v>
      </c>
      <c r="L911" s="136">
        <f t="shared" si="533"/>
        <v>79.357284183310071</v>
      </c>
      <c r="M911" s="136">
        <f t="shared" si="533"/>
        <v>9882.0688846579742</v>
      </c>
      <c r="N911" s="136">
        <f t="shared" si="533"/>
        <v>854.23773633702012</v>
      </c>
      <c r="O911" s="136">
        <f t="shared" si="533"/>
        <v>0</v>
      </c>
      <c r="P911" s="136">
        <f t="shared" si="533"/>
        <v>0</v>
      </c>
      <c r="Q911" s="136">
        <f t="shared" si="533"/>
        <v>0</v>
      </c>
      <c r="R911" s="136">
        <f t="shared" si="533"/>
        <v>0</v>
      </c>
      <c r="S911" s="136">
        <f t="shared" si="533"/>
        <v>0</v>
      </c>
      <c r="T911" s="136">
        <f t="shared" si="533"/>
        <v>0</v>
      </c>
      <c r="U911" s="136">
        <f t="shared" si="533"/>
        <v>0</v>
      </c>
      <c r="V911" s="136">
        <f t="shared" si="533"/>
        <v>0</v>
      </c>
      <c r="W911" s="136">
        <f t="shared" si="533"/>
        <v>0</v>
      </c>
      <c r="X911" s="136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7">
        <v>39003</v>
      </c>
      <c r="E912" s="138" t="s">
        <v>291</v>
      </c>
      <c r="G912" s="43"/>
      <c r="H912" s="136"/>
      <c r="I912" s="42">
        <f>'Plt. Class.'!G$99</f>
        <v>709199.17999999982</v>
      </c>
      <c r="J912" s="136">
        <f t="shared" ref="J912:X912" si="534">+J99+J370+J641</f>
        <v>501472.5449565617</v>
      </c>
      <c r="K912" s="136">
        <f t="shared" si="534"/>
        <v>163418.13133790353</v>
      </c>
      <c r="L912" s="136">
        <f t="shared" si="534"/>
        <v>325.10279083412223</v>
      </c>
      <c r="M912" s="136">
        <f t="shared" si="534"/>
        <v>40483.847282327006</v>
      </c>
      <c r="N912" s="136">
        <f t="shared" si="534"/>
        <v>3499.5536323733668</v>
      </c>
      <c r="O912" s="136">
        <f t="shared" si="534"/>
        <v>0</v>
      </c>
      <c r="P912" s="136">
        <f t="shared" si="534"/>
        <v>0</v>
      </c>
      <c r="Q912" s="136">
        <f t="shared" si="534"/>
        <v>0</v>
      </c>
      <c r="R912" s="136">
        <f t="shared" si="534"/>
        <v>0</v>
      </c>
      <c r="S912" s="136">
        <f t="shared" si="534"/>
        <v>0</v>
      </c>
      <c r="T912" s="136">
        <f t="shared" si="534"/>
        <v>0</v>
      </c>
      <c r="U912" s="136">
        <f t="shared" si="534"/>
        <v>0</v>
      </c>
      <c r="V912" s="136">
        <f t="shared" si="534"/>
        <v>0</v>
      </c>
      <c r="W912" s="136">
        <f t="shared" si="534"/>
        <v>0</v>
      </c>
      <c r="X912" s="136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7">
        <v>39004</v>
      </c>
      <c r="E913" s="138" t="s">
        <v>306</v>
      </c>
      <c r="G913" s="43"/>
      <c r="H913" s="136"/>
      <c r="I913" s="42">
        <f>'Plt. Class.'!G$100</f>
        <v>7461.4900000000007</v>
      </c>
      <c r="J913" s="136">
        <f t="shared" ref="J913:X913" si="535">+J100+J371+J642</f>
        <v>5275.9964830584504</v>
      </c>
      <c r="K913" s="136">
        <f t="shared" si="535"/>
        <v>1719.3234103802181</v>
      </c>
      <c r="L913" s="136">
        <f t="shared" si="535"/>
        <v>3.4204089502484978</v>
      </c>
      <c r="M913" s="136">
        <f t="shared" si="535"/>
        <v>425.93086706418671</v>
      </c>
      <c r="N913" s="136">
        <f t="shared" si="535"/>
        <v>36.818830546895953</v>
      </c>
      <c r="O913" s="136">
        <f t="shared" si="535"/>
        <v>0</v>
      </c>
      <c r="P913" s="136">
        <f t="shared" si="535"/>
        <v>0</v>
      </c>
      <c r="Q913" s="136">
        <f t="shared" si="535"/>
        <v>0</v>
      </c>
      <c r="R913" s="136">
        <f t="shared" si="535"/>
        <v>0</v>
      </c>
      <c r="S913" s="136">
        <f t="shared" si="535"/>
        <v>0</v>
      </c>
      <c r="T913" s="136">
        <f t="shared" si="535"/>
        <v>0</v>
      </c>
      <c r="U913" s="136">
        <f t="shared" si="535"/>
        <v>0</v>
      </c>
      <c r="V913" s="136">
        <f t="shared" si="535"/>
        <v>0</v>
      </c>
      <c r="W913" s="136">
        <f t="shared" si="535"/>
        <v>0</v>
      </c>
      <c r="X913" s="136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7">
        <v>39009</v>
      </c>
      <c r="E914" s="138" t="s">
        <v>307</v>
      </c>
      <c r="G914" s="43"/>
      <c r="H914" s="136"/>
      <c r="I914" s="42">
        <f>'Plt. Class.'!G$101</f>
        <v>1246194.18</v>
      </c>
      <c r="J914" s="136">
        <f t="shared" ref="J914:X914" si="536">+J101+J372+J643</f>
        <v>881180.04726775875</v>
      </c>
      <c r="K914" s="136">
        <f t="shared" si="536"/>
        <v>287155.8934681383</v>
      </c>
      <c r="L914" s="136">
        <f t="shared" si="536"/>
        <v>571.26575617196931</v>
      </c>
      <c r="M914" s="136">
        <f t="shared" si="536"/>
        <v>71137.610265207477</v>
      </c>
      <c r="N914" s="136">
        <f t="shared" si="536"/>
        <v>6149.3632427233624</v>
      </c>
      <c r="O914" s="136">
        <f t="shared" si="536"/>
        <v>0</v>
      </c>
      <c r="P914" s="136">
        <f t="shared" si="536"/>
        <v>0</v>
      </c>
      <c r="Q914" s="136">
        <f t="shared" si="536"/>
        <v>0</v>
      </c>
      <c r="R914" s="136">
        <f t="shared" si="536"/>
        <v>0</v>
      </c>
      <c r="S914" s="136">
        <f t="shared" si="536"/>
        <v>0</v>
      </c>
      <c r="T914" s="136">
        <f t="shared" si="536"/>
        <v>0</v>
      </c>
      <c r="U914" s="136">
        <f t="shared" si="536"/>
        <v>0</v>
      </c>
      <c r="V914" s="136">
        <f t="shared" si="536"/>
        <v>0</v>
      </c>
      <c r="W914" s="136">
        <f t="shared" si="536"/>
        <v>0</v>
      </c>
      <c r="X914" s="136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7">
        <v>39100</v>
      </c>
      <c r="E915" s="138" t="s">
        <v>308</v>
      </c>
      <c r="G915" s="43"/>
      <c r="H915" s="136"/>
      <c r="I915" s="42">
        <f>'Plt. Class.'!G$102</f>
        <v>1943486.6371535859</v>
      </c>
      <c r="J915" s="136">
        <f t="shared" ref="J915:X915" si="537">+J102+J373+J644</f>
        <v>1374233.3853551252</v>
      </c>
      <c r="K915" s="136">
        <f t="shared" si="537"/>
        <v>447830.40291138692</v>
      </c>
      <c r="L915" s="136">
        <f t="shared" si="537"/>
        <v>890.9104064213019</v>
      </c>
      <c r="M915" s="136">
        <f t="shared" si="537"/>
        <v>110941.77550200927</v>
      </c>
      <c r="N915" s="136">
        <f t="shared" si="537"/>
        <v>9590.1629786429439</v>
      </c>
      <c r="O915" s="136">
        <f t="shared" si="537"/>
        <v>0</v>
      </c>
      <c r="P915" s="136">
        <f t="shared" si="537"/>
        <v>0</v>
      </c>
      <c r="Q915" s="136">
        <f t="shared" si="537"/>
        <v>0</v>
      </c>
      <c r="R915" s="136">
        <f t="shared" si="537"/>
        <v>0</v>
      </c>
      <c r="S915" s="136">
        <f t="shared" si="537"/>
        <v>0</v>
      </c>
      <c r="T915" s="136">
        <f t="shared" si="537"/>
        <v>0</v>
      </c>
      <c r="U915" s="136">
        <f t="shared" si="537"/>
        <v>0</v>
      </c>
      <c r="V915" s="136">
        <f t="shared" si="537"/>
        <v>0</v>
      </c>
      <c r="W915" s="136">
        <f t="shared" si="537"/>
        <v>0</v>
      </c>
      <c r="X915" s="136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7">
        <v>39102</v>
      </c>
      <c r="E916" s="138" t="s">
        <v>309</v>
      </c>
      <c r="G916" s="43"/>
      <c r="H916" s="136"/>
      <c r="I916" s="42">
        <f>'Plt. Class.'!G$103</f>
        <v>0</v>
      </c>
      <c r="J916" s="136">
        <f t="shared" ref="J916:X916" si="538">+J103+J374+J645</f>
        <v>0</v>
      </c>
      <c r="K916" s="136">
        <f t="shared" si="538"/>
        <v>0</v>
      </c>
      <c r="L916" s="136">
        <f t="shared" si="538"/>
        <v>0</v>
      </c>
      <c r="M916" s="136">
        <f t="shared" si="538"/>
        <v>0</v>
      </c>
      <c r="N916" s="136">
        <f t="shared" si="538"/>
        <v>0</v>
      </c>
      <c r="O916" s="136">
        <f t="shared" si="538"/>
        <v>0</v>
      </c>
      <c r="P916" s="136">
        <f t="shared" si="538"/>
        <v>0</v>
      </c>
      <c r="Q916" s="136">
        <f t="shared" si="538"/>
        <v>0</v>
      </c>
      <c r="R916" s="136">
        <f t="shared" si="538"/>
        <v>0</v>
      </c>
      <c r="S916" s="136">
        <f t="shared" si="538"/>
        <v>0</v>
      </c>
      <c r="T916" s="136">
        <f t="shared" si="538"/>
        <v>0</v>
      </c>
      <c r="U916" s="136">
        <f t="shared" si="538"/>
        <v>0</v>
      </c>
      <c r="V916" s="136">
        <f t="shared" si="538"/>
        <v>0</v>
      </c>
      <c r="W916" s="136">
        <f t="shared" si="538"/>
        <v>0</v>
      </c>
      <c r="X916" s="136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7">
        <v>39103</v>
      </c>
      <c r="E917" s="138" t="s">
        <v>310</v>
      </c>
      <c r="G917" s="43"/>
      <c r="H917" s="136"/>
      <c r="I917" s="42">
        <f>'Plt. Class.'!G$104</f>
        <v>0</v>
      </c>
      <c r="J917" s="136">
        <f t="shared" ref="J917:X917" si="539">+J104+J375+J646</f>
        <v>0</v>
      </c>
      <c r="K917" s="136">
        <f t="shared" si="539"/>
        <v>0</v>
      </c>
      <c r="L917" s="136">
        <f t="shared" si="539"/>
        <v>0</v>
      </c>
      <c r="M917" s="136">
        <f t="shared" si="539"/>
        <v>0</v>
      </c>
      <c r="N917" s="136">
        <f t="shared" si="539"/>
        <v>0</v>
      </c>
      <c r="O917" s="136">
        <f t="shared" si="539"/>
        <v>0</v>
      </c>
      <c r="P917" s="136">
        <f t="shared" si="539"/>
        <v>0</v>
      </c>
      <c r="Q917" s="136">
        <f t="shared" si="539"/>
        <v>0</v>
      </c>
      <c r="R917" s="136">
        <f t="shared" si="539"/>
        <v>0</v>
      </c>
      <c r="S917" s="136">
        <f t="shared" si="539"/>
        <v>0</v>
      </c>
      <c r="T917" s="136">
        <f t="shared" si="539"/>
        <v>0</v>
      </c>
      <c r="U917" s="136">
        <f t="shared" si="539"/>
        <v>0</v>
      </c>
      <c r="V917" s="136">
        <f t="shared" si="539"/>
        <v>0</v>
      </c>
      <c r="W917" s="136">
        <f t="shared" si="539"/>
        <v>0</v>
      </c>
      <c r="X917" s="136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7">
        <v>39200</v>
      </c>
      <c r="E918" s="138" t="s">
        <v>311</v>
      </c>
      <c r="G918" s="43"/>
      <c r="H918" s="136"/>
      <c r="I918" s="42">
        <f>'Plt. Class.'!G$105</f>
        <v>362906.41000000009</v>
      </c>
      <c r="J918" s="136">
        <f t="shared" ref="J918:X918" si="540">+J105+J376+J647</f>
        <v>256609.99918774512</v>
      </c>
      <c r="K918" s="136">
        <f t="shared" si="540"/>
        <v>83623.175329597943</v>
      </c>
      <c r="L918" s="136">
        <f t="shared" si="540"/>
        <v>166.35931065598845</v>
      </c>
      <c r="M918" s="136">
        <f t="shared" si="540"/>
        <v>20716.109232130748</v>
      </c>
      <c r="N918" s="136">
        <f t="shared" si="540"/>
        <v>1790.7669398702337</v>
      </c>
      <c r="O918" s="136">
        <f t="shared" si="540"/>
        <v>0</v>
      </c>
      <c r="P918" s="136">
        <f t="shared" si="540"/>
        <v>0</v>
      </c>
      <c r="Q918" s="136">
        <f t="shared" si="540"/>
        <v>0</v>
      </c>
      <c r="R918" s="136">
        <f t="shared" si="540"/>
        <v>0</v>
      </c>
      <c r="S918" s="136">
        <f t="shared" si="540"/>
        <v>0</v>
      </c>
      <c r="T918" s="136">
        <f t="shared" si="540"/>
        <v>0</v>
      </c>
      <c r="U918" s="136">
        <f t="shared" si="540"/>
        <v>0</v>
      </c>
      <c r="V918" s="136">
        <f t="shared" si="540"/>
        <v>0</v>
      </c>
      <c r="W918" s="136">
        <f t="shared" si="540"/>
        <v>0</v>
      </c>
      <c r="X918" s="136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7">
        <v>39201</v>
      </c>
      <c r="E919" s="138" t="s">
        <v>312</v>
      </c>
      <c r="G919" s="43"/>
      <c r="H919" s="136"/>
      <c r="I919" s="42">
        <f>'Plt. Class.'!G$106</f>
        <v>0</v>
      </c>
      <c r="J919" s="136">
        <f t="shared" ref="J919:X919" si="541">+J106+J377+J648</f>
        <v>0</v>
      </c>
      <c r="K919" s="136">
        <f t="shared" si="541"/>
        <v>0</v>
      </c>
      <c r="L919" s="136">
        <f t="shared" si="541"/>
        <v>0</v>
      </c>
      <c r="M919" s="136">
        <f t="shared" si="541"/>
        <v>0</v>
      </c>
      <c r="N919" s="136">
        <f t="shared" si="541"/>
        <v>0</v>
      </c>
      <c r="O919" s="136">
        <f t="shared" si="541"/>
        <v>0</v>
      </c>
      <c r="P919" s="136">
        <f t="shared" si="541"/>
        <v>0</v>
      </c>
      <c r="Q919" s="136">
        <f t="shared" si="541"/>
        <v>0</v>
      </c>
      <c r="R919" s="136">
        <f t="shared" si="541"/>
        <v>0</v>
      </c>
      <c r="S919" s="136">
        <f t="shared" si="541"/>
        <v>0</v>
      </c>
      <c r="T919" s="136">
        <f t="shared" si="541"/>
        <v>0</v>
      </c>
      <c r="U919" s="136">
        <f t="shared" si="541"/>
        <v>0</v>
      </c>
      <c r="V919" s="136">
        <f t="shared" si="541"/>
        <v>0</v>
      </c>
      <c r="W919" s="136">
        <f t="shared" si="541"/>
        <v>0</v>
      </c>
      <c r="X919" s="136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7">
        <v>39202</v>
      </c>
      <c r="E920" s="138" t="s">
        <v>313</v>
      </c>
      <c r="G920" s="43"/>
      <c r="H920" s="136"/>
      <c r="I920" s="42">
        <f>'Plt. Class.'!G$107</f>
        <v>33191.910000000018</v>
      </c>
      <c r="J920" s="136">
        <f t="shared" ref="J920:X920" si="542">+J107+J378+J649</f>
        <v>23469.896820339192</v>
      </c>
      <c r="K920" s="136">
        <f t="shared" si="542"/>
        <v>7648.2884649357284</v>
      </c>
      <c r="L920" s="136">
        <f t="shared" si="542"/>
        <v>15.215447054119576</v>
      </c>
      <c r="M920" s="136">
        <f t="shared" si="542"/>
        <v>1894.7233067144034</v>
      </c>
      <c r="N920" s="136">
        <f t="shared" si="542"/>
        <v>163.78596095656789</v>
      </c>
      <c r="O920" s="136">
        <f t="shared" si="542"/>
        <v>0</v>
      </c>
      <c r="P920" s="136">
        <f t="shared" si="542"/>
        <v>0</v>
      </c>
      <c r="Q920" s="136">
        <f t="shared" si="542"/>
        <v>0</v>
      </c>
      <c r="R920" s="136">
        <f t="shared" si="542"/>
        <v>0</v>
      </c>
      <c r="S920" s="136">
        <f t="shared" si="542"/>
        <v>0</v>
      </c>
      <c r="T920" s="136">
        <f t="shared" si="542"/>
        <v>0</v>
      </c>
      <c r="U920" s="136">
        <f t="shared" si="542"/>
        <v>0</v>
      </c>
      <c r="V920" s="136">
        <f t="shared" si="542"/>
        <v>0</v>
      </c>
      <c r="W920" s="136">
        <f t="shared" si="542"/>
        <v>0</v>
      </c>
      <c r="X920" s="136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7">
        <v>39300</v>
      </c>
      <c r="E921" s="138" t="s">
        <v>198</v>
      </c>
      <c r="G921" s="43"/>
      <c r="H921" s="136"/>
      <c r="I921" s="42">
        <f>'Plt. Class.'!G$108</f>
        <v>0</v>
      </c>
      <c r="J921" s="136">
        <f t="shared" ref="J921:X921" si="543">+J108+J379+J650</f>
        <v>0</v>
      </c>
      <c r="K921" s="136">
        <f t="shared" si="543"/>
        <v>0</v>
      </c>
      <c r="L921" s="136">
        <f t="shared" si="543"/>
        <v>0</v>
      </c>
      <c r="M921" s="136">
        <f t="shared" si="543"/>
        <v>0</v>
      </c>
      <c r="N921" s="136">
        <f t="shared" si="543"/>
        <v>0</v>
      </c>
      <c r="O921" s="136">
        <f t="shared" si="543"/>
        <v>0</v>
      </c>
      <c r="P921" s="136">
        <f t="shared" si="543"/>
        <v>0</v>
      </c>
      <c r="Q921" s="136">
        <f t="shared" si="543"/>
        <v>0</v>
      </c>
      <c r="R921" s="136">
        <f t="shared" si="543"/>
        <v>0</v>
      </c>
      <c r="S921" s="136">
        <f t="shared" si="543"/>
        <v>0</v>
      </c>
      <c r="T921" s="136">
        <f t="shared" si="543"/>
        <v>0</v>
      </c>
      <c r="U921" s="136">
        <f t="shared" si="543"/>
        <v>0</v>
      </c>
      <c r="V921" s="136">
        <f t="shared" si="543"/>
        <v>0</v>
      </c>
      <c r="W921" s="136">
        <f t="shared" si="543"/>
        <v>0</v>
      </c>
      <c r="X921" s="136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7">
        <v>39400</v>
      </c>
      <c r="E922" s="138" t="s">
        <v>314</v>
      </c>
      <c r="G922" s="43"/>
      <c r="H922" s="136"/>
      <c r="I922" s="42">
        <f>'Plt. Class.'!G$109</f>
        <v>2654268.688659105</v>
      </c>
      <c r="J922" s="136">
        <f t="shared" ref="J922:X922" si="544">+J109+J380+J651</f>
        <v>1876825.1738536942</v>
      </c>
      <c r="K922" s="136">
        <f t="shared" si="544"/>
        <v>611613.26944763062</v>
      </c>
      <c r="L922" s="136">
        <f t="shared" si="544"/>
        <v>1216.738798692211</v>
      </c>
      <c r="M922" s="136">
        <f t="shared" si="544"/>
        <v>151515.97924568609</v>
      </c>
      <c r="N922" s="136">
        <f t="shared" si="544"/>
        <v>13097.527313401386</v>
      </c>
      <c r="O922" s="136">
        <f t="shared" si="544"/>
        <v>0</v>
      </c>
      <c r="P922" s="136">
        <f t="shared" si="544"/>
        <v>0</v>
      </c>
      <c r="Q922" s="136">
        <f t="shared" si="544"/>
        <v>0</v>
      </c>
      <c r="R922" s="136">
        <f t="shared" si="544"/>
        <v>0</v>
      </c>
      <c r="S922" s="136">
        <f t="shared" si="544"/>
        <v>0</v>
      </c>
      <c r="T922" s="136">
        <f t="shared" si="544"/>
        <v>0</v>
      </c>
      <c r="U922" s="136">
        <f t="shared" si="544"/>
        <v>0</v>
      </c>
      <c r="V922" s="136">
        <f t="shared" si="544"/>
        <v>0</v>
      </c>
      <c r="W922" s="136">
        <f t="shared" si="544"/>
        <v>0</v>
      </c>
      <c r="X922" s="136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7">
        <v>39600</v>
      </c>
      <c r="E923" s="138" t="s">
        <v>315</v>
      </c>
      <c r="G923" s="43"/>
      <c r="H923" s="136"/>
      <c r="I923" s="42">
        <f>'Plt. Class.'!G$110</f>
        <v>0</v>
      </c>
      <c r="J923" s="136">
        <f t="shared" ref="J923:X923" si="545">+J110+J381+J652</f>
        <v>0</v>
      </c>
      <c r="K923" s="136">
        <f t="shared" si="545"/>
        <v>0</v>
      </c>
      <c r="L923" s="136">
        <f t="shared" si="545"/>
        <v>0</v>
      </c>
      <c r="M923" s="136">
        <f t="shared" si="545"/>
        <v>0</v>
      </c>
      <c r="N923" s="136">
        <f t="shared" si="545"/>
        <v>0</v>
      </c>
      <c r="O923" s="136">
        <f t="shared" si="545"/>
        <v>0</v>
      </c>
      <c r="P923" s="136">
        <f t="shared" si="545"/>
        <v>0</v>
      </c>
      <c r="Q923" s="136">
        <f t="shared" si="545"/>
        <v>0</v>
      </c>
      <c r="R923" s="136">
        <f t="shared" si="545"/>
        <v>0</v>
      </c>
      <c r="S923" s="136">
        <f t="shared" si="545"/>
        <v>0</v>
      </c>
      <c r="T923" s="136">
        <f t="shared" si="545"/>
        <v>0</v>
      </c>
      <c r="U923" s="136">
        <f t="shared" si="545"/>
        <v>0</v>
      </c>
      <c r="V923" s="136">
        <f t="shared" si="545"/>
        <v>0</v>
      </c>
      <c r="W923" s="136">
        <f t="shared" si="545"/>
        <v>0</v>
      </c>
      <c r="X923" s="136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7">
        <v>39603</v>
      </c>
      <c r="E924" s="138" t="s">
        <v>316</v>
      </c>
      <c r="G924" s="43"/>
      <c r="H924" s="136"/>
      <c r="I924" s="42">
        <f>'Plt. Class.'!G$111</f>
        <v>47302.960000000006</v>
      </c>
      <c r="J924" s="136">
        <f t="shared" ref="J924:X924" si="546">+J111+J382+J653</f>
        <v>33447.776596665622</v>
      </c>
      <c r="K924" s="136">
        <f t="shared" si="546"/>
        <v>10899.845273300512</v>
      </c>
      <c r="L924" s="136">
        <f t="shared" si="546"/>
        <v>21.684069503175195</v>
      </c>
      <c r="M924" s="136">
        <f t="shared" si="546"/>
        <v>2700.2369188329067</v>
      </c>
      <c r="N924" s="136">
        <f t="shared" si="546"/>
        <v>233.41714169778388</v>
      </c>
      <c r="O924" s="136">
        <f t="shared" si="546"/>
        <v>0</v>
      </c>
      <c r="P924" s="136">
        <f t="shared" si="546"/>
        <v>0</v>
      </c>
      <c r="Q924" s="136">
        <f t="shared" si="546"/>
        <v>0</v>
      </c>
      <c r="R924" s="136">
        <f t="shared" si="546"/>
        <v>0</v>
      </c>
      <c r="S924" s="136">
        <f t="shared" si="546"/>
        <v>0</v>
      </c>
      <c r="T924" s="136">
        <f t="shared" si="546"/>
        <v>0</v>
      </c>
      <c r="U924" s="136">
        <f t="shared" si="546"/>
        <v>0</v>
      </c>
      <c r="V924" s="136">
        <f t="shared" si="546"/>
        <v>0</v>
      </c>
      <c r="W924" s="136">
        <f t="shared" si="546"/>
        <v>0</v>
      </c>
      <c r="X924" s="136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7">
        <v>39604</v>
      </c>
      <c r="E925" s="138" t="s">
        <v>317</v>
      </c>
      <c r="G925" s="43"/>
      <c r="H925" s="136"/>
      <c r="I925" s="42">
        <f>'Plt. Class.'!G$112</f>
        <v>62747.290000000008</v>
      </c>
      <c r="J925" s="136">
        <f t="shared" ref="J925:X925" si="547">+J112+J383+J654</f>
        <v>44368.414534020507</v>
      </c>
      <c r="K925" s="136">
        <f t="shared" si="547"/>
        <v>14458.62483698518</v>
      </c>
      <c r="L925" s="136">
        <f t="shared" si="547"/>
        <v>28.7638785711484</v>
      </c>
      <c r="M925" s="136">
        <f t="shared" si="547"/>
        <v>3581.8593385004833</v>
      </c>
      <c r="N925" s="136">
        <f t="shared" si="547"/>
        <v>309.62741192267754</v>
      </c>
      <c r="O925" s="136">
        <f t="shared" si="547"/>
        <v>0</v>
      </c>
      <c r="P925" s="136">
        <f t="shared" si="547"/>
        <v>0</v>
      </c>
      <c r="Q925" s="136">
        <f t="shared" si="547"/>
        <v>0</v>
      </c>
      <c r="R925" s="136">
        <f t="shared" si="547"/>
        <v>0</v>
      </c>
      <c r="S925" s="136">
        <f t="shared" si="547"/>
        <v>0</v>
      </c>
      <c r="T925" s="136">
        <f t="shared" si="547"/>
        <v>0</v>
      </c>
      <c r="U925" s="136">
        <f t="shared" si="547"/>
        <v>0</v>
      </c>
      <c r="V925" s="136">
        <f t="shared" si="547"/>
        <v>0</v>
      </c>
      <c r="W925" s="136">
        <f t="shared" si="547"/>
        <v>0</v>
      </c>
      <c r="X925" s="136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7">
        <v>39605</v>
      </c>
      <c r="E926" s="141" t="s">
        <v>318</v>
      </c>
      <c r="G926" s="43"/>
      <c r="H926" s="136"/>
      <c r="I926" s="42">
        <f>'Plt. Class.'!G$113</f>
        <v>33235.94</v>
      </c>
      <c r="J926" s="136">
        <f t="shared" ref="J926:X926" si="548">+J113+J384+J655</f>
        <v>23501.030297050813</v>
      </c>
      <c r="K926" s="136">
        <f t="shared" si="548"/>
        <v>7658.4341342000453</v>
      </c>
      <c r="L926" s="136">
        <f t="shared" si="548"/>
        <v>15.23563077159147</v>
      </c>
      <c r="M926" s="136">
        <f t="shared" si="548"/>
        <v>1897.2367103478373</v>
      </c>
      <c r="N926" s="136">
        <f t="shared" si="548"/>
        <v>164.0032276297095</v>
      </c>
      <c r="O926" s="136">
        <f t="shared" si="548"/>
        <v>0</v>
      </c>
      <c r="P926" s="136">
        <f t="shared" si="548"/>
        <v>0</v>
      </c>
      <c r="Q926" s="136">
        <f t="shared" si="548"/>
        <v>0</v>
      </c>
      <c r="R926" s="136">
        <f t="shared" si="548"/>
        <v>0</v>
      </c>
      <c r="S926" s="136">
        <f t="shared" si="548"/>
        <v>0</v>
      </c>
      <c r="T926" s="136">
        <f t="shared" si="548"/>
        <v>0</v>
      </c>
      <c r="U926" s="136">
        <f t="shared" si="548"/>
        <v>0</v>
      </c>
      <c r="V926" s="136">
        <f t="shared" si="548"/>
        <v>0</v>
      </c>
      <c r="W926" s="136">
        <f t="shared" si="548"/>
        <v>0</v>
      </c>
      <c r="X926" s="136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7">
        <v>39700</v>
      </c>
      <c r="E927" s="138" t="s">
        <v>319</v>
      </c>
      <c r="G927" s="43"/>
      <c r="H927" s="136"/>
      <c r="I927" s="42">
        <f>'Plt. Class.'!G$114</f>
        <v>402998.72329263674</v>
      </c>
      <c r="J927" s="136">
        <f t="shared" ref="J927:X927" si="549">+J114+J385+J656</f>
        <v>284959.14981712727</v>
      </c>
      <c r="K927" s="136">
        <f t="shared" si="549"/>
        <v>92861.498080191755</v>
      </c>
      <c r="L927" s="136">
        <f t="shared" si="549"/>
        <v>184.73795985638958</v>
      </c>
      <c r="M927" s="136">
        <f t="shared" si="549"/>
        <v>23004.734394577088</v>
      </c>
      <c r="N927" s="136">
        <f t="shared" si="549"/>
        <v>1988.6030408841939</v>
      </c>
      <c r="O927" s="136">
        <f t="shared" si="549"/>
        <v>0</v>
      </c>
      <c r="P927" s="136">
        <f t="shared" si="549"/>
        <v>0</v>
      </c>
      <c r="Q927" s="136">
        <f t="shared" si="549"/>
        <v>0</v>
      </c>
      <c r="R927" s="136">
        <f t="shared" si="549"/>
        <v>0</v>
      </c>
      <c r="S927" s="136">
        <f t="shared" si="549"/>
        <v>0</v>
      </c>
      <c r="T927" s="136">
        <f t="shared" si="549"/>
        <v>0</v>
      </c>
      <c r="U927" s="136">
        <f t="shared" si="549"/>
        <v>0</v>
      </c>
      <c r="V927" s="136">
        <f t="shared" si="549"/>
        <v>0</v>
      </c>
      <c r="W927" s="136">
        <f t="shared" si="549"/>
        <v>0</v>
      </c>
      <c r="X927" s="136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7">
        <v>39701</v>
      </c>
      <c r="E928" s="138" t="s">
        <v>320</v>
      </c>
      <c r="G928" s="43"/>
      <c r="H928" s="136"/>
      <c r="I928" s="42">
        <f>'Plt. Class.'!G$115</f>
        <v>0</v>
      </c>
      <c r="J928" s="136">
        <f t="shared" ref="J928:X928" si="550">+J115+J386+J657</f>
        <v>0</v>
      </c>
      <c r="K928" s="136">
        <f t="shared" si="550"/>
        <v>0</v>
      </c>
      <c r="L928" s="136">
        <f t="shared" si="550"/>
        <v>0</v>
      </c>
      <c r="M928" s="136">
        <f t="shared" si="550"/>
        <v>0</v>
      </c>
      <c r="N928" s="136">
        <f t="shared" si="550"/>
        <v>0</v>
      </c>
      <c r="O928" s="136">
        <f t="shared" si="550"/>
        <v>0</v>
      </c>
      <c r="P928" s="136">
        <f t="shared" si="550"/>
        <v>0</v>
      </c>
      <c r="Q928" s="136">
        <f t="shared" si="550"/>
        <v>0</v>
      </c>
      <c r="R928" s="136">
        <f t="shared" si="550"/>
        <v>0</v>
      </c>
      <c r="S928" s="136">
        <f t="shared" si="550"/>
        <v>0</v>
      </c>
      <c r="T928" s="136">
        <f t="shared" si="550"/>
        <v>0</v>
      </c>
      <c r="U928" s="136">
        <f t="shared" si="550"/>
        <v>0</v>
      </c>
      <c r="V928" s="136">
        <f t="shared" si="550"/>
        <v>0</v>
      </c>
      <c r="W928" s="136">
        <f t="shared" si="550"/>
        <v>0</v>
      </c>
      <c r="X928" s="136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7">
        <v>39702</v>
      </c>
      <c r="E929" s="138" t="s">
        <v>321</v>
      </c>
      <c r="G929" s="43"/>
      <c r="H929" s="136"/>
      <c r="I929" s="42">
        <f>'Plt. Class.'!G$116</f>
        <v>0</v>
      </c>
      <c r="J929" s="136">
        <f t="shared" ref="J929:X929" si="551">+J116+J387+J658</f>
        <v>0</v>
      </c>
      <c r="K929" s="136">
        <f t="shared" si="551"/>
        <v>0</v>
      </c>
      <c r="L929" s="136">
        <f t="shared" si="551"/>
        <v>0</v>
      </c>
      <c r="M929" s="136">
        <f t="shared" si="551"/>
        <v>0</v>
      </c>
      <c r="N929" s="136">
        <f t="shared" si="551"/>
        <v>0</v>
      </c>
      <c r="O929" s="136">
        <f t="shared" si="551"/>
        <v>0</v>
      </c>
      <c r="P929" s="136">
        <f t="shared" si="551"/>
        <v>0</v>
      </c>
      <c r="Q929" s="136">
        <f t="shared" si="551"/>
        <v>0</v>
      </c>
      <c r="R929" s="136">
        <f t="shared" si="551"/>
        <v>0</v>
      </c>
      <c r="S929" s="136">
        <f t="shared" si="551"/>
        <v>0</v>
      </c>
      <c r="T929" s="136">
        <f t="shared" si="551"/>
        <v>0</v>
      </c>
      <c r="U929" s="136">
        <f t="shared" si="551"/>
        <v>0</v>
      </c>
      <c r="V929" s="136">
        <f t="shared" si="551"/>
        <v>0</v>
      </c>
      <c r="W929" s="136">
        <f t="shared" si="551"/>
        <v>0</v>
      </c>
      <c r="X929" s="136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7">
        <v>39705</v>
      </c>
      <c r="E930" s="138" t="s">
        <v>322</v>
      </c>
      <c r="G930" s="43"/>
      <c r="H930" s="136"/>
      <c r="I930" s="42">
        <f>'Plt. Class.'!G$117</f>
        <v>0</v>
      </c>
      <c r="J930" s="136">
        <f t="shared" ref="J930:X930" si="552">+J117+J388+J659</f>
        <v>0</v>
      </c>
      <c r="K930" s="136">
        <f t="shared" si="552"/>
        <v>0</v>
      </c>
      <c r="L930" s="136">
        <f t="shared" si="552"/>
        <v>0</v>
      </c>
      <c r="M930" s="136">
        <f t="shared" si="552"/>
        <v>0</v>
      </c>
      <c r="N930" s="136">
        <f t="shared" si="552"/>
        <v>0</v>
      </c>
      <c r="O930" s="136">
        <f t="shared" si="552"/>
        <v>0</v>
      </c>
      <c r="P930" s="136">
        <f t="shared" si="552"/>
        <v>0</v>
      </c>
      <c r="Q930" s="136">
        <f t="shared" si="552"/>
        <v>0</v>
      </c>
      <c r="R930" s="136">
        <f t="shared" si="552"/>
        <v>0</v>
      </c>
      <c r="S930" s="136">
        <f t="shared" si="552"/>
        <v>0</v>
      </c>
      <c r="T930" s="136">
        <f t="shared" si="552"/>
        <v>0</v>
      </c>
      <c r="U930" s="136">
        <f t="shared" si="552"/>
        <v>0</v>
      </c>
      <c r="V930" s="136">
        <f t="shared" si="552"/>
        <v>0</v>
      </c>
      <c r="W930" s="136">
        <f t="shared" si="552"/>
        <v>0</v>
      </c>
      <c r="X930" s="136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7">
        <v>39800</v>
      </c>
      <c r="E931" s="138" t="s">
        <v>323</v>
      </c>
      <c r="G931" s="43"/>
      <c r="H931" s="136"/>
      <c r="I931" s="42">
        <f>'Plt. Class.'!G$118</f>
        <v>4288652.440645271</v>
      </c>
      <c r="J931" s="136">
        <f t="shared" ref="J931:X931" si="553">+J118+J389+J660</f>
        <v>3032492.8658893178</v>
      </c>
      <c r="K931" s="136">
        <f t="shared" si="553"/>
        <v>988218.24329801055</v>
      </c>
      <c r="L931" s="136">
        <f t="shared" si="553"/>
        <v>1965.9538768380241</v>
      </c>
      <c r="M931" s="136">
        <f t="shared" si="553"/>
        <v>244812.9599558507</v>
      </c>
      <c r="N931" s="136">
        <f t="shared" si="553"/>
        <v>21162.417625253132</v>
      </c>
      <c r="O931" s="136">
        <f t="shared" si="553"/>
        <v>0</v>
      </c>
      <c r="P931" s="136">
        <f t="shared" si="553"/>
        <v>0</v>
      </c>
      <c r="Q931" s="136">
        <f t="shared" si="553"/>
        <v>0</v>
      </c>
      <c r="R931" s="136">
        <f t="shared" si="553"/>
        <v>0</v>
      </c>
      <c r="S931" s="136">
        <f t="shared" si="553"/>
        <v>0</v>
      </c>
      <c r="T931" s="136">
        <f t="shared" si="553"/>
        <v>0</v>
      </c>
      <c r="U931" s="136">
        <f t="shared" si="553"/>
        <v>0</v>
      </c>
      <c r="V931" s="136">
        <f t="shared" si="553"/>
        <v>0</v>
      </c>
      <c r="W931" s="136">
        <f t="shared" si="553"/>
        <v>0</v>
      </c>
      <c r="X931" s="136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7">
        <v>39900</v>
      </c>
      <c r="E932" s="138" t="s">
        <v>324</v>
      </c>
      <c r="G932" s="43"/>
      <c r="H932" s="136"/>
      <c r="I932" s="42">
        <f>'Plt. Class.'!G$119</f>
        <v>0</v>
      </c>
      <c r="J932" s="136">
        <f t="shared" ref="J932:X932" si="554">+J119+J390+J661</f>
        <v>0</v>
      </c>
      <c r="K932" s="136">
        <f t="shared" si="554"/>
        <v>0</v>
      </c>
      <c r="L932" s="136">
        <f t="shared" si="554"/>
        <v>0</v>
      </c>
      <c r="M932" s="136">
        <f t="shared" si="554"/>
        <v>0</v>
      </c>
      <c r="N932" s="136">
        <f t="shared" si="554"/>
        <v>0</v>
      </c>
      <c r="O932" s="136">
        <f t="shared" si="554"/>
        <v>0</v>
      </c>
      <c r="P932" s="136">
        <f t="shared" si="554"/>
        <v>0</v>
      </c>
      <c r="Q932" s="136">
        <f t="shared" si="554"/>
        <v>0</v>
      </c>
      <c r="R932" s="136">
        <f t="shared" si="554"/>
        <v>0</v>
      </c>
      <c r="S932" s="136">
        <f t="shared" si="554"/>
        <v>0</v>
      </c>
      <c r="T932" s="136">
        <f t="shared" si="554"/>
        <v>0</v>
      </c>
      <c r="U932" s="136">
        <f t="shared" si="554"/>
        <v>0</v>
      </c>
      <c r="V932" s="136">
        <f t="shared" si="554"/>
        <v>0</v>
      </c>
      <c r="W932" s="136">
        <f t="shared" si="554"/>
        <v>0</v>
      </c>
      <c r="X932" s="136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7">
        <v>39901</v>
      </c>
      <c r="E933" s="138" t="s">
        <v>325</v>
      </c>
      <c r="G933" s="43"/>
      <c r="H933" s="136"/>
      <c r="I933" s="42">
        <f>'Plt. Class.'!G$120</f>
        <v>0</v>
      </c>
      <c r="J933" s="136">
        <f t="shared" ref="J933:X933" si="555">+J120+J391+J662</f>
        <v>0</v>
      </c>
      <c r="K933" s="136">
        <f t="shared" si="555"/>
        <v>0</v>
      </c>
      <c r="L933" s="136">
        <f t="shared" si="555"/>
        <v>0</v>
      </c>
      <c r="M933" s="136">
        <f t="shared" si="555"/>
        <v>0</v>
      </c>
      <c r="N933" s="136">
        <f t="shared" si="555"/>
        <v>0</v>
      </c>
      <c r="O933" s="136">
        <f t="shared" si="555"/>
        <v>0</v>
      </c>
      <c r="P933" s="136">
        <f t="shared" si="555"/>
        <v>0</v>
      </c>
      <c r="Q933" s="136">
        <f t="shared" si="555"/>
        <v>0</v>
      </c>
      <c r="R933" s="136">
        <f t="shared" si="555"/>
        <v>0</v>
      </c>
      <c r="S933" s="136">
        <f t="shared" si="555"/>
        <v>0</v>
      </c>
      <c r="T933" s="136">
        <f t="shared" si="555"/>
        <v>0</v>
      </c>
      <c r="U933" s="136">
        <f t="shared" si="555"/>
        <v>0</v>
      </c>
      <c r="V933" s="136">
        <f t="shared" si="555"/>
        <v>0</v>
      </c>
      <c r="W933" s="136">
        <f t="shared" si="555"/>
        <v>0</v>
      </c>
      <c r="X933" s="136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7">
        <v>39902</v>
      </c>
      <c r="E934" s="138" t="s">
        <v>326</v>
      </c>
      <c r="G934" s="43"/>
      <c r="H934" s="136"/>
      <c r="I934" s="42">
        <f>'Plt. Class.'!G$121</f>
        <v>0</v>
      </c>
      <c r="J934" s="136">
        <f t="shared" ref="J934:X934" si="556">+J121+J392+J663</f>
        <v>0</v>
      </c>
      <c r="K934" s="136">
        <f t="shared" si="556"/>
        <v>0</v>
      </c>
      <c r="L934" s="136">
        <f t="shared" si="556"/>
        <v>0</v>
      </c>
      <c r="M934" s="136">
        <f t="shared" si="556"/>
        <v>0</v>
      </c>
      <c r="N934" s="136">
        <f t="shared" si="556"/>
        <v>0</v>
      </c>
      <c r="O934" s="136">
        <f t="shared" si="556"/>
        <v>0</v>
      </c>
      <c r="P934" s="136">
        <f t="shared" si="556"/>
        <v>0</v>
      </c>
      <c r="Q934" s="136">
        <f t="shared" si="556"/>
        <v>0</v>
      </c>
      <c r="R934" s="136">
        <f t="shared" si="556"/>
        <v>0</v>
      </c>
      <c r="S934" s="136">
        <f t="shared" si="556"/>
        <v>0</v>
      </c>
      <c r="T934" s="136">
        <f t="shared" si="556"/>
        <v>0</v>
      </c>
      <c r="U934" s="136">
        <f t="shared" si="556"/>
        <v>0</v>
      </c>
      <c r="V934" s="136">
        <f t="shared" si="556"/>
        <v>0</v>
      </c>
      <c r="W934" s="136">
        <f t="shared" si="556"/>
        <v>0</v>
      </c>
      <c r="X934" s="136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7">
        <v>39903</v>
      </c>
      <c r="E935" s="138" t="s">
        <v>327</v>
      </c>
      <c r="G935" s="43"/>
      <c r="H935" s="136"/>
      <c r="I935" s="42">
        <f>'Plt. Class.'!G$122</f>
        <v>94709.10763737149</v>
      </c>
      <c r="J935" s="136">
        <f t="shared" ref="J935:X935" si="557">+J122+J393+J664</f>
        <v>66968.516852314497</v>
      </c>
      <c r="K935" s="136">
        <f t="shared" si="557"/>
        <v>21823.467690387937</v>
      </c>
      <c r="L935" s="136">
        <f t="shared" si="557"/>
        <v>43.415441075832547</v>
      </c>
      <c r="M935" s="136">
        <f t="shared" si="557"/>
        <v>5406.3641893054901</v>
      </c>
      <c r="N935" s="136">
        <f t="shared" si="557"/>
        <v>467.34346428771062</v>
      </c>
      <c r="O935" s="136">
        <f t="shared" si="557"/>
        <v>0</v>
      </c>
      <c r="P935" s="136">
        <f t="shared" si="557"/>
        <v>0</v>
      </c>
      <c r="Q935" s="136">
        <f t="shared" si="557"/>
        <v>0</v>
      </c>
      <c r="R935" s="136">
        <f t="shared" si="557"/>
        <v>0</v>
      </c>
      <c r="S935" s="136">
        <f t="shared" si="557"/>
        <v>0</v>
      </c>
      <c r="T935" s="136">
        <f t="shared" si="557"/>
        <v>0</v>
      </c>
      <c r="U935" s="136">
        <f t="shared" si="557"/>
        <v>0</v>
      </c>
      <c r="V935" s="136">
        <f t="shared" si="557"/>
        <v>0</v>
      </c>
      <c r="W935" s="136">
        <f t="shared" si="557"/>
        <v>0</v>
      </c>
      <c r="X935" s="136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7">
        <v>39904</v>
      </c>
      <c r="E936" s="138" t="s">
        <v>328</v>
      </c>
      <c r="G936" s="43"/>
      <c r="H936" s="136"/>
      <c r="I936" s="42">
        <f>'Plt. Class.'!G$123</f>
        <v>0</v>
      </c>
      <c r="J936" s="136">
        <f t="shared" ref="J936:X936" si="558">+J123+J394+J665</f>
        <v>0</v>
      </c>
      <c r="K936" s="136">
        <f t="shared" si="558"/>
        <v>0</v>
      </c>
      <c r="L936" s="136">
        <f t="shared" si="558"/>
        <v>0</v>
      </c>
      <c r="M936" s="136">
        <f t="shared" si="558"/>
        <v>0</v>
      </c>
      <c r="N936" s="136">
        <f t="shared" si="558"/>
        <v>0</v>
      </c>
      <c r="O936" s="136">
        <f t="shared" si="558"/>
        <v>0</v>
      </c>
      <c r="P936" s="136">
        <f t="shared" si="558"/>
        <v>0</v>
      </c>
      <c r="Q936" s="136">
        <f t="shared" si="558"/>
        <v>0</v>
      </c>
      <c r="R936" s="136">
        <f t="shared" si="558"/>
        <v>0</v>
      </c>
      <c r="S936" s="136">
        <f t="shared" si="558"/>
        <v>0</v>
      </c>
      <c r="T936" s="136">
        <f t="shared" si="558"/>
        <v>0</v>
      </c>
      <c r="U936" s="136">
        <f t="shared" si="558"/>
        <v>0</v>
      </c>
      <c r="V936" s="136">
        <f t="shared" si="558"/>
        <v>0</v>
      </c>
      <c r="W936" s="136">
        <f t="shared" si="558"/>
        <v>0</v>
      </c>
      <c r="X936" s="136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7">
        <v>39905</v>
      </c>
      <c r="E937" s="138" t="s">
        <v>329</v>
      </c>
      <c r="G937" s="43"/>
      <c r="H937" s="136"/>
      <c r="I937" s="42">
        <f>'Plt. Class.'!G$124</f>
        <v>0</v>
      </c>
      <c r="J937" s="136">
        <f t="shared" ref="J937:X937" si="559">+J124+J395+J666</f>
        <v>0</v>
      </c>
      <c r="K937" s="136">
        <f t="shared" si="559"/>
        <v>0</v>
      </c>
      <c r="L937" s="136">
        <f t="shared" si="559"/>
        <v>0</v>
      </c>
      <c r="M937" s="136">
        <f t="shared" si="559"/>
        <v>0</v>
      </c>
      <c r="N937" s="136">
        <f t="shared" si="559"/>
        <v>0</v>
      </c>
      <c r="O937" s="136">
        <f t="shared" si="559"/>
        <v>0</v>
      </c>
      <c r="P937" s="136">
        <f t="shared" si="559"/>
        <v>0</v>
      </c>
      <c r="Q937" s="136">
        <f t="shared" si="559"/>
        <v>0</v>
      </c>
      <c r="R937" s="136">
        <f t="shared" si="559"/>
        <v>0</v>
      </c>
      <c r="S937" s="136">
        <f t="shared" si="559"/>
        <v>0</v>
      </c>
      <c r="T937" s="136">
        <f t="shared" si="559"/>
        <v>0</v>
      </c>
      <c r="U937" s="136">
        <f t="shared" si="559"/>
        <v>0</v>
      </c>
      <c r="V937" s="136">
        <f t="shared" si="559"/>
        <v>0</v>
      </c>
      <c r="W937" s="136">
        <f t="shared" si="559"/>
        <v>0</v>
      </c>
      <c r="X937" s="136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7">
        <v>39906</v>
      </c>
      <c r="E938" s="138" t="s">
        <v>330</v>
      </c>
      <c r="G938" s="43"/>
      <c r="H938" s="136"/>
      <c r="I938" s="42">
        <f>'Plt. Class.'!G$125</f>
        <v>1646712.9937863885</v>
      </c>
      <c r="J938" s="136">
        <f t="shared" ref="J938:X938" si="560">+J125+J396+J667</f>
        <v>1164385.6607492119</v>
      </c>
      <c r="K938" s="136">
        <f t="shared" si="560"/>
        <v>379445.95521728665</v>
      </c>
      <c r="L938" s="136">
        <f t="shared" si="560"/>
        <v>754.86690492615571</v>
      </c>
      <c r="M938" s="136">
        <f t="shared" si="560"/>
        <v>94000.781780756806</v>
      </c>
      <c r="N938" s="136">
        <f t="shared" si="560"/>
        <v>8125.7291342068092</v>
      </c>
      <c r="O938" s="136">
        <f t="shared" si="560"/>
        <v>0</v>
      </c>
      <c r="P938" s="136">
        <f t="shared" si="560"/>
        <v>0</v>
      </c>
      <c r="Q938" s="136">
        <f t="shared" si="560"/>
        <v>0</v>
      </c>
      <c r="R938" s="136">
        <f t="shared" si="560"/>
        <v>0</v>
      </c>
      <c r="S938" s="136">
        <f t="shared" si="560"/>
        <v>0</v>
      </c>
      <c r="T938" s="136">
        <f t="shared" si="560"/>
        <v>0</v>
      </c>
      <c r="U938" s="136">
        <f t="shared" si="560"/>
        <v>0</v>
      </c>
      <c r="V938" s="136">
        <f t="shared" si="560"/>
        <v>0</v>
      </c>
      <c r="W938" s="136">
        <f t="shared" si="560"/>
        <v>0</v>
      </c>
      <c r="X938" s="136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7">
        <v>39907</v>
      </c>
      <c r="E939" s="138" t="s">
        <v>331</v>
      </c>
      <c r="G939" s="43"/>
      <c r="H939" s="136"/>
      <c r="I939" s="42">
        <f>'Plt. Class.'!G$126</f>
        <v>13751.769999999999</v>
      </c>
      <c r="J939" s="136">
        <f t="shared" ref="J939:X939" si="561">+J126+J397+J668</f>
        <v>9723.8340004246729</v>
      </c>
      <c r="K939" s="136">
        <f t="shared" si="561"/>
        <v>3168.7692532140854</v>
      </c>
      <c r="L939" s="136">
        <f t="shared" si="561"/>
        <v>6.3039255148447264</v>
      </c>
      <c r="M939" s="136">
        <f t="shared" si="561"/>
        <v>785.004512472344</v>
      </c>
      <c r="N939" s="136">
        <f t="shared" si="561"/>
        <v>67.858308374049585</v>
      </c>
      <c r="O939" s="136">
        <f t="shared" si="561"/>
        <v>0</v>
      </c>
      <c r="P939" s="136">
        <f t="shared" si="561"/>
        <v>0</v>
      </c>
      <c r="Q939" s="136">
        <f t="shared" si="561"/>
        <v>0</v>
      </c>
      <c r="R939" s="136">
        <f t="shared" si="561"/>
        <v>0</v>
      </c>
      <c r="S939" s="136">
        <f t="shared" si="561"/>
        <v>0</v>
      </c>
      <c r="T939" s="136">
        <f t="shared" si="561"/>
        <v>0</v>
      </c>
      <c r="U939" s="136">
        <f t="shared" si="561"/>
        <v>0</v>
      </c>
      <c r="V939" s="136">
        <f t="shared" si="561"/>
        <v>0</v>
      </c>
      <c r="W939" s="136">
        <f t="shared" si="561"/>
        <v>0</v>
      </c>
      <c r="X939" s="136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7">
        <v>39908</v>
      </c>
      <c r="E940" s="138" t="s">
        <v>332</v>
      </c>
      <c r="G940" s="43"/>
      <c r="H940" s="136"/>
      <c r="I940" s="42">
        <f>'Plt. Class.'!G$127</f>
        <v>123514.83000000002</v>
      </c>
      <c r="J940" s="136">
        <f t="shared" ref="J940:X940" si="562">+J127+J398+J669</f>
        <v>87336.953971065072</v>
      </c>
      <c r="K940" s="136">
        <f t="shared" si="562"/>
        <v>28461.063239129566</v>
      </c>
      <c r="L940" s="136">
        <f t="shared" si="562"/>
        <v>56.620223309341931</v>
      </c>
      <c r="M940" s="136">
        <f t="shared" si="562"/>
        <v>7050.7068477188359</v>
      </c>
      <c r="N940" s="136">
        <f t="shared" si="562"/>
        <v>609.48571877716938</v>
      </c>
      <c r="O940" s="136">
        <f t="shared" si="562"/>
        <v>0</v>
      </c>
      <c r="P940" s="136">
        <f t="shared" si="562"/>
        <v>0</v>
      </c>
      <c r="Q940" s="136">
        <f t="shared" si="562"/>
        <v>0</v>
      </c>
      <c r="R940" s="136">
        <f t="shared" si="562"/>
        <v>0</v>
      </c>
      <c r="S940" s="136">
        <f t="shared" si="562"/>
        <v>0</v>
      </c>
      <c r="T940" s="136">
        <f t="shared" si="562"/>
        <v>0</v>
      </c>
      <c r="U940" s="136">
        <f t="shared" si="562"/>
        <v>0</v>
      </c>
      <c r="V940" s="136">
        <f t="shared" si="562"/>
        <v>0</v>
      </c>
      <c r="W940" s="136">
        <f t="shared" si="562"/>
        <v>0</v>
      </c>
      <c r="X940" s="136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7">
        <v>39909</v>
      </c>
      <c r="E941" s="138" t="s">
        <v>333</v>
      </c>
      <c r="G941" s="43"/>
      <c r="H941" s="136"/>
      <c r="I941" s="42">
        <f>'Plt. Class.'!G$128</f>
        <v>0</v>
      </c>
      <c r="J941" s="136">
        <f t="shared" ref="J941:X941" si="563">+J128+J399+J670</f>
        <v>0</v>
      </c>
      <c r="K941" s="136">
        <f t="shared" si="563"/>
        <v>0</v>
      </c>
      <c r="L941" s="136">
        <f t="shared" si="563"/>
        <v>0</v>
      </c>
      <c r="M941" s="136">
        <f t="shared" si="563"/>
        <v>0</v>
      </c>
      <c r="N941" s="136">
        <f t="shared" si="563"/>
        <v>0</v>
      </c>
      <c r="O941" s="136">
        <f t="shared" si="563"/>
        <v>0</v>
      </c>
      <c r="P941" s="136">
        <f t="shared" si="563"/>
        <v>0</v>
      </c>
      <c r="Q941" s="136">
        <f t="shared" si="563"/>
        <v>0</v>
      </c>
      <c r="R941" s="136">
        <f t="shared" si="563"/>
        <v>0</v>
      </c>
      <c r="S941" s="136">
        <f t="shared" si="563"/>
        <v>0</v>
      </c>
      <c r="T941" s="136">
        <f t="shared" si="563"/>
        <v>0</v>
      </c>
      <c r="U941" s="136">
        <f t="shared" si="563"/>
        <v>0</v>
      </c>
      <c r="V941" s="136">
        <f t="shared" si="563"/>
        <v>0</v>
      </c>
      <c r="W941" s="136">
        <f t="shared" si="563"/>
        <v>0</v>
      </c>
      <c r="X941" s="136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7">
        <v>39924</v>
      </c>
      <c r="E942" s="138" t="s">
        <v>334</v>
      </c>
      <c r="G942" s="43"/>
      <c r="H942" s="136"/>
      <c r="I942" s="42">
        <f>'Plt. Class.'!G$129</f>
        <v>0</v>
      </c>
      <c r="J942" s="136">
        <f t="shared" ref="J942:X942" si="564">+J129+J400+J671</f>
        <v>0</v>
      </c>
      <c r="K942" s="136">
        <f t="shared" si="564"/>
        <v>0</v>
      </c>
      <c r="L942" s="136">
        <f t="shared" si="564"/>
        <v>0</v>
      </c>
      <c r="M942" s="136">
        <f t="shared" si="564"/>
        <v>0</v>
      </c>
      <c r="N942" s="136">
        <f t="shared" si="564"/>
        <v>0</v>
      </c>
      <c r="O942" s="136">
        <f t="shared" si="564"/>
        <v>0</v>
      </c>
      <c r="P942" s="136">
        <f t="shared" si="564"/>
        <v>0</v>
      </c>
      <c r="Q942" s="136">
        <f t="shared" si="564"/>
        <v>0</v>
      </c>
      <c r="R942" s="136">
        <f t="shared" si="564"/>
        <v>0</v>
      </c>
      <c r="S942" s="136">
        <f t="shared" si="564"/>
        <v>0</v>
      </c>
      <c r="T942" s="136">
        <f t="shared" si="564"/>
        <v>0</v>
      </c>
      <c r="U942" s="136">
        <f t="shared" si="564"/>
        <v>0</v>
      </c>
      <c r="V942" s="136">
        <f t="shared" si="564"/>
        <v>0</v>
      </c>
      <c r="W942" s="136">
        <f t="shared" si="564"/>
        <v>0</v>
      </c>
      <c r="X942" s="136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6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6"/>
      <c r="I944" s="42">
        <f>'Plt. Class.'!G$131</f>
        <v>20106233.59870762</v>
      </c>
      <c r="J944" s="136">
        <f>+J131+J402+J673</f>
        <v>14217055.541766195</v>
      </c>
      <c r="K944" s="136">
        <f t="shared" ref="K944:X944" si="565">+K131+K402+K673</f>
        <v>4633004.6841624547</v>
      </c>
      <c r="L944" s="136">
        <f t="shared" si="565"/>
        <v>9216.8643738457868</v>
      </c>
      <c r="M944" s="136">
        <f t="shared" si="565"/>
        <v>1147742.0073058626</v>
      </c>
      <c r="N944" s="136">
        <f t="shared" si="565"/>
        <v>99214.501099260582</v>
      </c>
      <c r="O944" s="136">
        <f t="shared" si="565"/>
        <v>0</v>
      </c>
      <c r="P944" s="136">
        <f t="shared" si="565"/>
        <v>0</v>
      </c>
      <c r="Q944" s="136">
        <f t="shared" si="565"/>
        <v>0</v>
      </c>
      <c r="R944" s="136">
        <f t="shared" si="565"/>
        <v>0</v>
      </c>
      <c r="S944" s="136">
        <f t="shared" si="565"/>
        <v>0</v>
      </c>
      <c r="T944" s="136">
        <f t="shared" si="565"/>
        <v>0</v>
      </c>
      <c r="U944" s="136">
        <f t="shared" si="565"/>
        <v>0</v>
      </c>
      <c r="V944" s="136">
        <f t="shared" si="565"/>
        <v>0</v>
      </c>
      <c r="W944" s="136">
        <f t="shared" si="565"/>
        <v>0</v>
      </c>
      <c r="X944" s="136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6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362</v>
      </c>
      <c r="E946" s="44"/>
      <c r="G946" s="43"/>
      <c r="H946" s="136"/>
      <c r="I946" s="42">
        <f>'Plt. Class.'!G$133</f>
        <v>530417571.81245792</v>
      </c>
      <c r="J946" s="42">
        <f t="shared" ref="J946:X946" si="566">J944+J904+J878+J865+J843+J831</f>
        <v>375056623.19924444</v>
      </c>
      <c r="K946" s="42">
        <f t="shared" si="566"/>
        <v>122222149.79771994</v>
      </c>
      <c r="L946" s="42">
        <f t="shared" si="566"/>
        <v>243147.8176606021</v>
      </c>
      <c r="M946" s="42">
        <f t="shared" si="566"/>
        <v>30278297.802203149</v>
      </c>
      <c r="N946" s="42">
        <f t="shared" si="566"/>
        <v>2617353.1956296801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6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361</v>
      </c>
      <c r="E948" s="44"/>
      <c r="G948" s="43"/>
      <c r="H948" s="136"/>
      <c r="I948" s="42">
        <f>'Plt. Class.'!G$135</f>
        <v>14123020.170000007</v>
      </c>
      <c r="J948" s="136">
        <f>+J135+J406+J677</f>
        <v>9986343.8464815449</v>
      </c>
      <c r="K948" s="136">
        <f t="shared" ref="K948:X948" si="567">+K135+K406+K677</f>
        <v>3254315.0501512452</v>
      </c>
      <c r="L948" s="136">
        <f t="shared" si="567"/>
        <v>6474.1096743422668</v>
      </c>
      <c r="M948" s="136">
        <f t="shared" si="567"/>
        <v>806196.91597430268</v>
      </c>
      <c r="N948" s="136">
        <f t="shared" si="567"/>
        <v>69690.247718568789</v>
      </c>
      <c r="O948" s="136">
        <f t="shared" si="567"/>
        <v>0</v>
      </c>
      <c r="P948" s="136">
        <f t="shared" si="567"/>
        <v>0</v>
      </c>
      <c r="Q948" s="136">
        <f t="shared" si="567"/>
        <v>0</v>
      </c>
      <c r="R948" s="136">
        <f t="shared" si="567"/>
        <v>0</v>
      </c>
      <c r="S948" s="136">
        <f t="shared" si="567"/>
        <v>0</v>
      </c>
      <c r="T948" s="136">
        <f t="shared" si="567"/>
        <v>0</v>
      </c>
      <c r="U948" s="136">
        <f t="shared" si="567"/>
        <v>0</v>
      </c>
      <c r="V948" s="136">
        <f t="shared" si="567"/>
        <v>0</v>
      </c>
      <c r="W948" s="136">
        <f t="shared" si="567"/>
        <v>0</v>
      </c>
      <c r="X948" s="136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6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360</v>
      </c>
      <c r="E950" s="44"/>
      <c r="G950" s="43"/>
      <c r="H950" s="136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6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335</v>
      </c>
      <c r="E952" s="44"/>
      <c r="G952" s="43"/>
      <c r="H952" s="136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6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7">
        <v>30100</v>
      </c>
      <c r="D954" s="44"/>
      <c r="E954" s="138" t="s">
        <v>336</v>
      </c>
      <c r="G954" s="43"/>
      <c r="H954" s="136"/>
      <c r="I954" s="42">
        <f>'Plt. Class.'!G$141</f>
        <v>90969.167972417315</v>
      </c>
      <c r="J954" s="136">
        <f t="shared" ref="J954:X954" si="569">+J141+J412+J683</f>
        <v>64324.017091656919</v>
      </c>
      <c r="K954" s="136">
        <f t="shared" si="569"/>
        <v>20961.687292724029</v>
      </c>
      <c r="L954" s="136">
        <f t="shared" si="569"/>
        <v>41.701021689972805</v>
      </c>
      <c r="M954" s="136">
        <f t="shared" si="569"/>
        <v>5192.8738885396006</v>
      </c>
      <c r="N954" s="136">
        <f t="shared" si="569"/>
        <v>448.88867780678493</v>
      </c>
      <c r="O954" s="136">
        <f t="shared" si="569"/>
        <v>0</v>
      </c>
      <c r="P954" s="136">
        <f t="shared" si="569"/>
        <v>0</v>
      </c>
      <c r="Q954" s="136">
        <f t="shared" si="569"/>
        <v>0</v>
      </c>
      <c r="R954" s="136">
        <f t="shared" si="569"/>
        <v>0</v>
      </c>
      <c r="S954" s="136">
        <f t="shared" si="569"/>
        <v>0</v>
      </c>
      <c r="T954" s="136">
        <f t="shared" si="569"/>
        <v>0</v>
      </c>
      <c r="U954" s="136">
        <f t="shared" si="569"/>
        <v>0</v>
      </c>
      <c r="V954" s="136">
        <f t="shared" si="569"/>
        <v>0</v>
      </c>
      <c r="W954" s="136">
        <f t="shared" si="569"/>
        <v>0</v>
      </c>
      <c r="X954" s="136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7">
        <v>30200</v>
      </c>
      <c r="D955" s="44"/>
      <c r="E955" s="138" t="s">
        <v>197</v>
      </c>
      <c r="G955" s="43"/>
      <c r="H955" s="136"/>
      <c r="I955" s="42">
        <f>'Plt. Class.'!G$142</f>
        <v>0</v>
      </c>
      <c r="J955" s="136">
        <f t="shared" ref="J955:X955" si="570">+J142+J413+J684</f>
        <v>0</v>
      </c>
      <c r="K955" s="136">
        <f t="shared" si="570"/>
        <v>0</v>
      </c>
      <c r="L955" s="136">
        <f t="shared" si="570"/>
        <v>0</v>
      </c>
      <c r="M955" s="136">
        <f t="shared" si="570"/>
        <v>0</v>
      </c>
      <c r="N955" s="136">
        <f t="shared" si="570"/>
        <v>0</v>
      </c>
      <c r="O955" s="136">
        <f t="shared" si="570"/>
        <v>0</v>
      </c>
      <c r="P955" s="136">
        <f t="shared" si="570"/>
        <v>0</v>
      </c>
      <c r="Q955" s="136">
        <f t="shared" si="570"/>
        <v>0</v>
      </c>
      <c r="R955" s="136">
        <f t="shared" si="570"/>
        <v>0</v>
      </c>
      <c r="S955" s="136">
        <f t="shared" si="570"/>
        <v>0</v>
      </c>
      <c r="T955" s="136">
        <f t="shared" si="570"/>
        <v>0</v>
      </c>
      <c r="U955" s="136">
        <f t="shared" si="570"/>
        <v>0</v>
      </c>
      <c r="V955" s="136">
        <f t="shared" si="570"/>
        <v>0</v>
      </c>
      <c r="W955" s="136">
        <f t="shared" si="570"/>
        <v>0</v>
      </c>
      <c r="X955" s="136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9">
        <v>30300</v>
      </c>
      <c r="D956" s="44"/>
      <c r="E956" s="138" t="s">
        <v>337</v>
      </c>
      <c r="G956" s="43"/>
      <c r="H956" s="136"/>
      <c r="I956" s="42">
        <f>'Plt. Class.'!G$143</f>
        <v>544683.99315370363</v>
      </c>
      <c r="J956" s="136">
        <f t="shared" ref="J956:X956" si="571">+J143+J414+J685</f>
        <v>385144.36557003664</v>
      </c>
      <c r="K956" s="136">
        <f t="shared" si="571"/>
        <v>125509.50824681678</v>
      </c>
      <c r="L956" s="136">
        <f t="shared" si="571"/>
        <v>249.68766362214777</v>
      </c>
      <c r="M956" s="136">
        <f t="shared" si="571"/>
        <v>31092.68061472179</v>
      </c>
      <c r="N956" s="136">
        <f t="shared" si="571"/>
        <v>2687.7510585061227</v>
      </c>
      <c r="O956" s="136">
        <f t="shared" si="571"/>
        <v>0</v>
      </c>
      <c r="P956" s="136">
        <f t="shared" si="571"/>
        <v>0</v>
      </c>
      <c r="Q956" s="136">
        <f t="shared" si="571"/>
        <v>0</v>
      </c>
      <c r="R956" s="136">
        <f t="shared" si="571"/>
        <v>0</v>
      </c>
      <c r="S956" s="136">
        <f t="shared" si="571"/>
        <v>0</v>
      </c>
      <c r="T956" s="136">
        <f t="shared" si="571"/>
        <v>0</v>
      </c>
      <c r="U956" s="136">
        <f t="shared" si="571"/>
        <v>0</v>
      </c>
      <c r="V956" s="136">
        <f t="shared" si="571"/>
        <v>0</v>
      </c>
      <c r="W956" s="136">
        <f t="shared" si="571"/>
        <v>0</v>
      </c>
      <c r="X956" s="136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6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338</v>
      </c>
      <c r="E958" s="44"/>
      <c r="G958" s="43"/>
      <c r="H958" s="136"/>
      <c r="I958" s="42">
        <f>'Plt. Class.'!G$145</f>
        <v>635653.16112612095</v>
      </c>
      <c r="J958" s="42">
        <f>SUM(J954:J956)</f>
        <v>449468.38266169355</v>
      </c>
      <c r="K958" s="42">
        <f t="shared" ref="K958:X958" si="572">SUM(K954:K956)</f>
        <v>146471.19553954081</v>
      </c>
      <c r="L958" s="42">
        <f t="shared" si="572"/>
        <v>291.38868531212057</v>
      </c>
      <c r="M958" s="42">
        <f t="shared" si="572"/>
        <v>36285.554503261388</v>
      </c>
      <c r="N958" s="42">
        <f t="shared" si="572"/>
        <v>3136.6397363129076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6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6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6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2">
        <v>37400</v>
      </c>
      <c r="E962" s="138" t="s">
        <v>125</v>
      </c>
      <c r="G962" s="43"/>
      <c r="H962" s="136"/>
      <c r="I962" s="42">
        <f>'Plt. Class.'!G$149</f>
        <v>0</v>
      </c>
      <c r="J962" s="136">
        <f t="shared" ref="J962:X962" si="573">+J149+J420+J691</f>
        <v>0</v>
      </c>
      <c r="K962" s="136">
        <f t="shared" si="573"/>
        <v>0</v>
      </c>
      <c r="L962" s="136">
        <f t="shared" si="573"/>
        <v>0</v>
      </c>
      <c r="M962" s="136">
        <f t="shared" si="573"/>
        <v>0</v>
      </c>
      <c r="N962" s="136">
        <f t="shared" si="573"/>
        <v>0</v>
      </c>
      <c r="O962" s="136">
        <f t="shared" si="573"/>
        <v>0</v>
      </c>
      <c r="P962" s="136">
        <f t="shared" si="573"/>
        <v>0</v>
      </c>
      <c r="Q962" s="136">
        <f t="shared" si="573"/>
        <v>0</v>
      </c>
      <c r="R962" s="136">
        <f t="shared" si="573"/>
        <v>0</v>
      </c>
      <c r="S962" s="136">
        <f t="shared" si="573"/>
        <v>0</v>
      </c>
      <c r="T962" s="136">
        <f t="shared" si="573"/>
        <v>0</v>
      </c>
      <c r="U962" s="136">
        <f t="shared" si="573"/>
        <v>0</v>
      </c>
      <c r="V962" s="136">
        <f t="shared" si="573"/>
        <v>0</v>
      </c>
      <c r="W962" s="136">
        <f t="shared" si="573"/>
        <v>0</v>
      </c>
      <c r="X962" s="136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2">
        <v>39001</v>
      </c>
      <c r="E963" s="138" t="s">
        <v>304</v>
      </c>
      <c r="G963" s="43"/>
      <c r="H963" s="136"/>
      <c r="I963" s="42">
        <f>'Plt. Class.'!G$150</f>
        <v>88038.099496073351</v>
      </c>
      <c r="J963" s="136">
        <f t="shared" ref="J963:X963" si="575">+J150+J421+J692</f>
        <v>62251.467644724158</v>
      </c>
      <c r="K963" s="136">
        <f t="shared" si="575"/>
        <v>20286.292076915171</v>
      </c>
      <c r="L963" s="136">
        <f t="shared" si="575"/>
        <v>40.357395571023623</v>
      </c>
      <c r="M963" s="136">
        <f t="shared" si="575"/>
        <v>5025.5571009336809</v>
      </c>
      <c r="N963" s="136">
        <f t="shared" si="575"/>
        <v>434.42527792929968</v>
      </c>
      <c r="O963" s="136">
        <f t="shared" si="575"/>
        <v>0</v>
      </c>
      <c r="P963" s="136">
        <f t="shared" si="575"/>
        <v>0</v>
      </c>
      <c r="Q963" s="136">
        <f t="shared" si="575"/>
        <v>0</v>
      </c>
      <c r="R963" s="136">
        <f t="shared" si="575"/>
        <v>0</v>
      </c>
      <c r="S963" s="136">
        <f t="shared" si="575"/>
        <v>0</v>
      </c>
      <c r="T963" s="136">
        <f t="shared" si="575"/>
        <v>0</v>
      </c>
      <c r="U963" s="136">
        <f t="shared" si="575"/>
        <v>0</v>
      </c>
      <c r="V963" s="136">
        <f t="shared" si="575"/>
        <v>0</v>
      </c>
      <c r="W963" s="136">
        <f t="shared" si="575"/>
        <v>0</v>
      </c>
      <c r="X963" s="136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2">
        <v>36602</v>
      </c>
      <c r="E964" s="138" t="s">
        <v>149</v>
      </c>
      <c r="G964" s="43"/>
      <c r="H964" s="136"/>
      <c r="I964" s="42">
        <f>'Plt. Class.'!G$151</f>
        <v>0</v>
      </c>
      <c r="J964" s="136">
        <f t="shared" ref="J964:X964" si="576">+J151+J422+J693</f>
        <v>0</v>
      </c>
      <c r="K964" s="136">
        <f t="shared" si="576"/>
        <v>0</v>
      </c>
      <c r="L964" s="136">
        <f t="shared" si="576"/>
        <v>0</v>
      </c>
      <c r="M964" s="136">
        <f t="shared" si="576"/>
        <v>0</v>
      </c>
      <c r="N964" s="136">
        <f t="shared" si="576"/>
        <v>0</v>
      </c>
      <c r="O964" s="136">
        <f t="shared" si="576"/>
        <v>0</v>
      </c>
      <c r="P964" s="136">
        <f t="shared" si="576"/>
        <v>0</v>
      </c>
      <c r="Q964" s="136">
        <f t="shared" si="576"/>
        <v>0</v>
      </c>
      <c r="R964" s="136">
        <f t="shared" si="576"/>
        <v>0</v>
      </c>
      <c r="S964" s="136">
        <f t="shared" si="576"/>
        <v>0</v>
      </c>
      <c r="T964" s="136">
        <f t="shared" si="576"/>
        <v>0</v>
      </c>
      <c r="U964" s="136">
        <f t="shared" si="576"/>
        <v>0</v>
      </c>
      <c r="V964" s="136">
        <f t="shared" si="576"/>
        <v>0</v>
      </c>
      <c r="W964" s="136">
        <f t="shared" si="576"/>
        <v>0</v>
      </c>
      <c r="X964" s="136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2">
        <v>38900</v>
      </c>
      <c r="E965" s="138" t="s">
        <v>125</v>
      </c>
      <c r="G965" s="43"/>
      <c r="H965" s="136"/>
      <c r="I965" s="42">
        <f>'Plt. Class.'!G$152</f>
        <v>0</v>
      </c>
      <c r="J965" s="136">
        <f t="shared" ref="J965:X965" si="577">+J152+J423+J694</f>
        <v>0</v>
      </c>
      <c r="K965" s="136">
        <f t="shared" si="577"/>
        <v>0</v>
      </c>
      <c r="L965" s="136">
        <f t="shared" si="577"/>
        <v>0</v>
      </c>
      <c r="M965" s="136">
        <f t="shared" si="577"/>
        <v>0</v>
      </c>
      <c r="N965" s="136">
        <f t="shared" si="577"/>
        <v>0</v>
      </c>
      <c r="O965" s="136">
        <f t="shared" si="577"/>
        <v>0</v>
      </c>
      <c r="P965" s="136">
        <f t="shared" si="577"/>
        <v>0</v>
      </c>
      <c r="Q965" s="136">
        <f t="shared" si="577"/>
        <v>0</v>
      </c>
      <c r="R965" s="136">
        <f t="shared" si="577"/>
        <v>0</v>
      </c>
      <c r="S965" s="136">
        <f t="shared" si="577"/>
        <v>0</v>
      </c>
      <c r="T965" s="136">
        <f t="shared" si="577"/>
        <v>0</v>
      </c>
      <c r="U965" s="136">
        <f t="shared" si="577"/>
        <v>0</v>
      </c>
      <c r="V965" s="136">
        <f t="shared" si="577"/>
        <v>0</v>
      </c>
      <c r="W965" s="136">
        <f t="shared" si="577"/>
        <v>0</v>
      </c>
      <c r="X965" s="136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2">
        <v>39004</v>
      </c>
      <c r="E966" s="138" t="s">
        <v>306</v>
      </c>
      <c r="G966" s="43"/>
      <c r="H966" s="136"/>
      <c r="I966" s="42">
        <f>'Plt. Class.'!G$153</f>
        <v>2833.0102879840838</v>
      </c>
      <c r="J966" s="136">
        <f t="shared" ref="J966:X966" si="578">+J153+J424+J695</f>
        <v>2003.2128054681345</v>
      </c>
      <c r="K966" s="136">
        <f t="shared" si="578"/>
        <v>652.80003189430499</v>
      </c>
      <c r="L966" s="136">
        <f t="shared" si="578"/>
        <v>1.2986754314710378</v>
      </c>
      <c r="M966" s="136">
        <f t="shared" si="578"/>
        <v>161.71924486433966</v>
      </c>
      <c r="N966" s="136">
        <f t="shared" si="578"/>
        <v>13.979530325832894</v>
      </c>
      <c r="O966" s="136">
        <f t="shared" si="578"/>
        <v>0</v>
      </c>
      <c r="P966" s="136">
        <f t="shared" si="578"/>
        <v>0</v>
      </c>
      <c r="Q966" s="136">
        <f t="shared" si="578"/>
        <v>0</v>
      </c>
      <c r="R966" s="136">
        <f t="shared" si="578"/>
        <v>0</v>
      </c>
      <c r="S966" s="136">
        <f t="shared" si="578"/>
        <v>0</v>
      </c>
      <c r="T966" s="136">
        <f t="shared" si="578"/>
        <v>0</v>
      </c>
      <c r="U966" s="136">
        <f t="shared" si="578"/>
        <v>0</v>
      </c>
      <c r="V966" s="136">
        <f t="shared" si="578"/>
        <v>0</v>
      </c>
      <c r="W966" s="136">
        <f t="shared" si="578"/>
        <v>0</v>
      </c>
      <c r="X966" s="136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2">
        <v>39009</v>
      </c>
      <c r="E967" s="138" t="s">
        <v>307</v>
      </c>
      <c r="G967" s="43"/>
      <c r="H967" s="136"/>
      <c r="I967" s="42">
        <f>'Plt. Class.'!G$154</f>
        <v>75706.62345924032</v>
      </c>
      <c r="J967" s="136">
        <f t="shared" ref="J967:X967" si="579">+J154+J425+J696</f>
        <v>53531.91910934441</v>
      </c>
      <c r="K967" s="136">
        <f t="shared" si="579"/>
        <v>17444.795883169725</v>
      </c>
      <c r="L967" s="136">
        <f t="shared" si="579"/>
        <v>34.704544598073369</v>
      </c>
      <c r="M967" s="136">
        <f t="shared" si="579"/>
        <v>4321.6284914267962</v>
      </c>
      <c r="N967" s="136">
        <f t="shared" si="579"/>
        <v>373.57543070129793</v>
      </c>
      <c r="O967" s="136">
        <f t="shared" si="579"/>
        <v>0</v>
      </c>
      <c r="P967" s="136">
        <f t="shared" si="579"/>
        <v>0</v>
      </c>
      <c r="Q967" s="136">
        <f t="shared" si="579"/>
        <v>0</v>
      </c>
      <c r="R967" s="136">
        <f t="shared" si="579"/>
        <v>0</v>
      </c>
      <c r="S967" s="136">
        <f t="shared" si="579"/>
        <v>0</v>
      </c>
      <c r="T967" s="136">
        <f t="shared" si="579"/>
        <v>0</v>
      </c>
      <c r="U967" s="136">
        <f t="shared" si="579"/>
        <v>0</v>
      </c>
      <c r="V967" s="136">
        <f t="shared" si="579"/>
        <v>0</v>
      </c>
      <c r="W967" s="136">
        <f t="shared" si="579"/>
        <v>0</v>
      </c>
      <c r="X967" s="136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2">
        <v>39100</v>
      </c>
      <c r="E968" s="138" t="s">
        <v>308</v>
      </c>
      <c r="G968" s="43"/>
      <c r="H968" s="136"/>
      <c r="I968" s="42">
        <f>'Plt. Class.'!G$155</f>
        <v>20938.464368659388</v>
      </c>
      <c r="J968" s="136">
        <f t="shared" ref="J968:X968" si="580">+J155+J426+J697</f>
        <v>14805.523343151515</v>
      </c>
      <c r="K968" s="136">
        <f t="shared" si="580"/>
        <v>4824.772527531115</v>
      </c>
      <c r="L968" s="136">
        <f t="shared" si="580"/>
        <v>9.5983658667399983</v>
      </c>
      <c r="M968" s="136">
        <f t="shared" si="580"/>
        <v>1195.2489762146263</v>
      </c>
      <c r="N968" s="136">
        <f t="shared" si="580"/>
        <v>103.32115589538935</v>
      </c>
      <c r="O968" s="136">
        <f t="shared" si="580"/>
        <v>0</v>
      </c>
      <c r="P968" s="136">
        <f t="shared" si="580"/>
        <v>0</v>
      </c>
      <c r="Q968" s="136">
        <f t="shared" si="580"/>
        <v>0</v>
      </c>
      <c r="R968" s="136">
        <f t="shared" si="580"/>
        <v>0</v>
      </c>
      <c r="S968" s="136">
        <f t="shared" si="580"/>
        <v>0</v>
      </c>
      <c r="T968" s="136">
        <f t="shared" si="580"/>
        <v>0</v>
      </c>
      <c r="U968" s="136">
        <f t="shared" si="580"/>
        <v>0</v>
      </c>
      <c r="V968" s="136">
        <f t="shared" si="580"/>
        <v>0</v>
      </c>
      <c r="W968" s="136">
        <f t="shared" si="580"/>
        <v>0</v>
      </c>
      <c r="X968" s="136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2">
        <v>39102</v>
      </c>
      <c r="E969" s="138" t="s">
        <v>309</v>
      </c>
      <c r="G969" s="43"/>
      <c r="H969" s="136"/>
      <c r="I969" s="42">
        <f>'Plt. Class.'!G$156</f>
        <v>0</v>
      </c>
      <c r="J969" s="136">
        <f t="shared" ref="J969:X969" si="581">+J156+J427+J698</f>
        <v>0</v>
      </c>
      <c r="K969" s="136">
        <f t="shared" si="581"/>
        <v>0</v>
      </c>
      <c r="L969" s="136">
        <f t="shared" si="581"/>
        <v>0</v>
      </c>
      <c r="M969" s="136">
        <f t="shared" si="581"/>
        <v>0</v>
      </c>
      <c r="N969" s="136">
        <f t="shared" si="581"/>
        <v>0</v>
      </c>
      <c r="O969" s="136">
        <f t="shared" si="581"/>
        <v>0</v>
      </c>
      <c r="P969" s="136">
        <f t="shared" si="581"/>
        <v>0</v>
      </c>
      <c r="Q969" s="136">
        <f t="shared" si="581"/>
        <v>0</v>
      </c>
      <c r="R969" s="136">
        <f t="shared" si="581"/>
        <v>0</v>
      </c>
      <c r="S969" s="136">
        <f t="shared" si="581"/>
        <v>0</v>
      </c>
      <c r="T969" s="136">
        <f t="shared" si="581"/>
        <v>0</v>
      </c>
      <c r="U969" s="136">
        <f t="shared" si="581"/>
        <v>0</v>
      </c>
      <c r="V969" s="136">
        <f t="shared" si="581"/>
        <v>0</v>
      </c>
      <c r="W969" s="136">
        <f t="shared" si="581"/>
        <v>0</v>
      </c>
      <c r="X969" s="136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2">
        <v>39103</v>
      </c>
      <c r="E970" s="138" t="s">
        <v>310</v>
      </c>
      <c r="G970" s="43"/>
      <c r="H970" s="136"/>
      <c r="I970" s="42">
        <f>'Plt. Class.'!G$157</f>
        <v>0</v>
      </c>
      <c r="J970" s="136">
        <f t="shared" ref="J970:X970" si="582">+J157+J428+J699</f>
        <v>0</v>
      </c>
      <c r="K970" s="136">
        <f t="shared" si="582"/>
        <v>0</v>
      </c>
      <c r="L970" s="136">
        <f t="shared" si="582"/>
        <v>0</v>
      </c>
      <c r="M970" s="136">
        <f t="shared" si="582"/>
        <v>0</v>
      </c>
      <c r="N970" s="136">
        <f t="shared" si="582"/>
        <v>0</v>
      </c>
      <c r="O970" s="136">
        <f t="shared" si="582"/>
        <v>0</v>
      </c>
      <c r="P970" s="136">
        <f t="shared" si="582"/>
        <v>0</v>
      </c>
      <c r="Q970" s="136">
        <f t="shared" si="582"/>
        <v>0</v>
      </c>
      <c r="R970" s="136">
        <f t="shared" si="582"/>
        <v>0</v>
      </c>
      <c r="S970" s="136">
        <f t="shared" si="582"/>
        <v>0</v>
      </c>
      <c r="T970" s="136">
        <f t="shared" si="582"/>
        <v>0</v>
      </c>
      <c r="U970" s="136">
        <f t="shared" si="582"/>
        <v>0</v>
      </c>
      <c r="V970" s="136">
        <f t="shared" si="582"/>
        <v>0</v>
      </c>
      <c r="W970" s="136">
        <f t="shared" si="582"/>
        <v>0</v>
      </c>
      <c r="X970" s="136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2">
        <v>39200</v>
      </c>
      <c r="E971" s="138" t="s">
        <v>311</v>
      </c>
      <c r="G971" s="43"/>
      <c r="H971" s="136"/>
      <c r="I971" s="42">
        <f>'Plt. Class.'!G$158</f>
        <v>2017.465612619184</v>
      </c>
      <c r="J971" s="136">
        <f t="shared" ref="J971:X971" si="583">+J158+J429+J700</f>
        <v>1426.5436899158449</v>
      </c>
      <c r="K971" s="136">
        <f t="shared" si="583"/>
        <v>464.8771032881142</v>
      </c>
      <c r="L971" s="136">
        <f t="shared" si="583"/>
        <v>0.92482298283871256</v>
      </c>
      <c r="M971" s="136">
        <f t="shared" si="583"/>
        <v>115.16478312710591</v>
      </c>
      <c r="N971" s="136">
        <f t="shared" si="583"/>
        <v>9.9552133052802283</v>
      </c>
      <c r="O971" s="136">
        <f t="shared" si="583"/>
        <v>0</v>
      </c>
      <c r="P971" s="136">
        <f t="shared" si="583"/>
        <v>0</v>
      </c>
      <c r="Q971" s="136">
        <f t="shared" si="583"/>
        <v>0</v>
      </c>
      <c r="R971" s="136">
        <f t="shared" si="583"/>
        <v>0</v>
      </c>
      <c r="S971" s="136">
        <f t="shared" si="583"/>
        <v>0</v>
      </c>
      <c r="T971" s="136">
        <f t="shared" si="583"/>
        <v>0</v>
      </c>
      <c r="U971" s="136">
        <f t="shared" si="583"/>
        <v>0</v>
      </c>
      <c r="V971" s="136">
        <f t="shared" si="583"/>
        <v>0</v>
      </c>
      <c r="W971" s="136">
        <f t="shared" si="583"/>
        <v>0</v>
      </c>
      <c r="X971" s="136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2">
        <v>39201</v>
      </c>
      <c r="E972" s="138" t="s">
        <v>312</v>
      </c>
      <c r="G972" s="43"/>
      <c r="H972" s="136"/>
      <c r="I972" s="42">
        <f>'Plt. Class.'!G$159</f>
        <v>0</v>
      </c>
      <c r="J972" s="136">
        <f t="shared" ref="J972:X972" si="584">+J159+J430+J701</f>
        <v>0</v>
      </c>
      <c r="K972" s="136">
        <f t="shared" si="584"/>
        <v>0</v>
      </c>
      <c r="L972" s="136">
        <f t="shared" si="584"/>
        <v>0</v>
      </c>
      <c r="M972" s="136">
        <f t="shared" si="584"/>
        <v>0</v>
      </c>
      <c r="N972" s="136">
        <f t="shared" si="584"/>
        <v>0</v>
      </c>
      <c r="O972" s="136">
        <f t="shared" si="584"/>
        <v>0</v>
      </c>
      <c r="P972" s="136">
        <f t="shared" si="584"/>
        <v>0</v>
      </c>
      <c r="Q972" s="136">
        <f t="shared" si="584"/>
        <v>0</v>
      </c>
      <c r="R972" s="136">
        <f t="shared" si="584"/>
        <v>0</v>
      </c>
      <c r="S972" s="136">
        <f t="shared" si="584"/>
        <v>0</v>
      </c>
      <c r="T972" s="136">
        <f t="shared" si="584"/>
        <v>0</v>
      </c>
      <c r="U972" s="136">
        <f t="shared" si="584"/>
        <v>0</v>
      </c>
      <c r="V972" s="136">
        <f t="shared" si="584"/>
        <v>0</v>
      </c>
      <c r="W972" s="136">
        <f t="shared" si="584"/>
        <v>0</v>
      </c>
      <c r="X972" s="136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2">
        <v>39202</v>
      </c>
      <c r="E973" s="138" t="s">
        <v>313</v>
      </c>
      <c r="G973" s="43"/>
      <c r="H973" s="136"/>
      <c r="I973" s="42">
        <f>'Plt. Class.'!G$160</f>
        <v>0</v>
      </c>
      <c r="J973" s="136">
        <f t="shared" ref="J973:X973" si="585">+J160+J431+J702</f>
        <v>0</v>
      </c>
      <c r="K973" s="136">
        <f t="shared" si="585"/>
        <v>0</v>
      </c>
      <c r="L973" s="136">
        <f t="shared" si="585"/>
        <v>0</v>
      </c>
      <c r="M973" s="136">
        <f t="shared" si="585"/>
        <v>0</v>
      </c>
      <c r="N973" s="136">
        <f t="shared" si="585"/>
        <v>0</v>
      </c>
      <c r="O973" s="136">
        <f t="shared" si="585"/>
        <v>0</v>
      </c>
      <c r="P973" s="136">
        <f t="shared" si="585"/>
        <v>0</v>
      </c>
      <c r="Q973" s="136">
        <f t="shared" si="585"/>
        <v>0</v>
      </c>
      <c r="R973" s="136">
        <f t="shared" si="585"/>
        <v>0</v>
      </c>
      <c r="S973" s="136">
        <f t="shared" si="585"/>
        <v>0</v>
      </c>
      <c r="T973" s="136">
        <f t="shared" si="585"/>
        <v>0</v>
      </c>
      <c r="U973" s="136">
        <f t="shared" si="585"/>
        <v>0</v>
      </c>
      <c r="V973" s="136">
        <f t="shared" si="585"/>
        <v>0</v>
      </c>
      <c r="W973" s="136">
        <f t="shared" si="585"/>
        <v>0</v>
      </c>
      <c r="X973" s="136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2">
        <v>39300</v>
      </c>
      <c r="E974" s="138" t="s">
        <v>198</v>
      </c>
      <c r="G974" s="43"/>
      <c r="H974" s="136"/>
      <c r="I974" s="42">
        <f>'Plt. Class.'!G$161</f>
        <v>0</v>
      </c>
      <c r="J974" s="136">
        <f t="shared" ref="J974:X974" si="586">+J161+J432+J703</f>
        <v>0</v>
      </c>
      <c r="K974" s="136">
        <f t="shared" si="586"/>
        <v>0</v>
      </c>
      <c r="L974" s="136">
        <f t="shared" si="586"/>
        <v>0</v>
      </c>
      <c r="M974" s="136">
        <f t="shared" si="586"/>
        <v>0</v>
      </c>
      <c r="N974" s="136">
        <f t="shared" si="586"/>
        <v>0</v>
      </c>
      <c r="O974" s="136">
        <f t="shared" si="586"/>
        <v>0</v>
      </c>
      <c r="P974" s="136">
        <f t="shared" si="586"/>
        <v>0</v>
      </c>
      <c r="Q974" s="136">
        <f t="shared" si="586"/>
        <v>0</v>
      </c>
      <c r="R974" s="136">
        <f t="shared" si="586"/>
        <v>0</v>
      </c>
      <c r="S974" s="136">
        <f t="shared" si="586"/>
        <v>0</v>
      </c>
      <c r="T974" s="136">
        <f t="shared" si="586"/>
        <v>0</v>
      </c>
      <c r="U974" s="136">
        <f t="shared" si="586"/>
        <v>0</v>
      </c>
      <c r="V974" s="136">
        <f t="shared" si="586"/>
        <v>0</v>
      </c>
      <c r="W974" s="136">
        <f t="shared" si="586"/>
        <v>0</v>
      </c>
      <c r="X974" s="136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2">
        <v>39400</v>
      </c>
      <c r="E975" s="138" t="s">
        <v>314</v>
      </c>
      <c r="G975" s="43"/>
      <c r="H975" s="136"/>
      <c r="I975" s="42">
        <f>'Plt. Class.'!G$162</f>
        <v>80364.740668816987</v>
      </c>
      <c r="J975" s="136">
        <f t="shared" ref="J975:X975" si="587">+J162+J433+J704</f>
        <v>56825.659369721434</v>
      </c>
      <c r="K975" s="136">
        <f t="shared" si="587"/>
        <v>18518.148520072024</v>
      </c>
      <c r="L975" s="136">
        <f t="shared" si="587"/>
        <v>36.839864191739323</v>
      </c>
      <c r="M975" s="136">
        <f t="shared" si="587"/>
        <v>4587.5319372481526</v>
      </c>
      <c r="N975" s="136">
        <f t="shared" si="587"/>
        <v>396.5609775836208</v>
      </c>
      <c r="O975" s="136">
        <f t="shared" si="587"/>
        <v>0</v>
      </c>
      <c r="P975" s="136">
        <f t="shared" si="587"/>
        <v>0</v>
      </c>
      <c r="Q975" s="136">
        <f t="shared" si="587"/>
        <v>0</v>
      </c>
      <c r="R975" s="136">
        <f t="shared" si="587"/>
        <v>0</v>
      </c>
      <c r="S975" s="136">
        <f t="shared" si="587"/>
        <v>0</v>
      </c>
      <c r="T975" s="136">
        <f t="shared" si="587"/>
        <v>0</v>
      </c>
      <c r="U975" s="136">
        <f t="shared" si="587"/>
        <v>0</v>
      </c>
      <c r="V975" s="136">
        <f t="shared" si="587"/>
        <v>0</v>
      </c>
      <c r="W975" s="136">
        <f t="shared" si="587"/>
        <v>0</v>
      </c>
      <c r="X975" s="136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2">
        <v>39600</v>
      </c>
      <c r="E976" s="138" t="s">
        <v>315</v>
      </c>
      <c r="G976" s="43"/>
      <c r="H976" s="136"/>
      <c r="I976" s="42">
        <f>'Plt. Class.'!G$163</f>
        <v>5418.1972206254195</v>
      </c>
      <c r="J976" s="136">
        <f t="shared" ref="J976:X976" si="588">+J163+J434+J705</f>
        <v>3831.190483474049</v>
      </c>
      <c r="K976" s="136">
        <f t="shared" si="588"/>
        <v>1248.4950490422575</v>
      </c>
      <c r="L976" s="136">
        <f t="shared" si="588"/>
        <v>2.4837465797901919</v>
      </c>
      <c r="M976" s="136">
        <f t="shared" si="588"/>
        <v>309.29176881638261</v>
      </c>
      <c r="N976" s="136">
        <f t="shared" si="588"/>
        <v>26.736172712939364</v>
      </c>
      <c r="O976" s="136">
        <f t="shared" si="588"/>
        <v>0</v>
      </c>
      <c r="P976" s="136">
        <f t="shared" si="588"/>
        <v>0</v>
      </c>
      <c r="Q976" s="136">
        <f t="shared" si="588"/>
        <v>0</v>
      </c>
      <c r="R976" s="136">
        <f t="shared" si="588"/>
        <v>0</v>
      </c>
      <c r="S976" s="136">
        <f t="shared" si="588"/>
        <v>0</v>
      </c>
      <c r="T976" s="136">
        <f t="shared" si="588"/>
        <v>0</v>
      </c>
      <c r="U976" s="136">
        <f t="shared" si="588"/>
        <v>0</v>
      </c>
      <c r="V976" s="136">
        <f t="shared" si="588"/>
        <v>0</v>
      </c>
      <c r="W976" s="136">
        <f t="shared" si="588"/>
        <v>0</v>
      </c>
      <c r="X976" s="136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2">
        <v>39603</v>
      </c>
      <c r="E977" s="138" t="s">
        <v>316</v>
      </c>
      <c r="G977" s="43"/>
      <c r="H977" s="136"/>
      <c r="I977" s="42">
        <f>'Plt. Class.'!G$164</f>
        <v>0</v>
      </c>
      <c r="J977" s="136">
        <f t="shared" ref="J977:X977" si="589">+J164+J435+J706</f>
        <v>0</v>
      </c>
      <c r="K977" s="136">
        <f t="shared" si="589"/>
        <v>0</v>
      </c>
      <c r="L977" s="136">
        <f t="shared" si="589"/>
        <v>0</v>
      </c>
      <c r="M977" s="136">
        <f t="shared" si="589"/>
        <v>0</v>
      </c>
      <c r="N977" s="136">
        <f t="shared" si="589"/>
        <v>0</v>
      </c>
      <c r="O977" s="136">
        <f t="shared" si="589"/>
        <v>0</v>
      </c>
      <c r="P977" s="136">
        <f t="shared" si="589"/>
        <v>0</v>
      </c>
      <c r="Q977" s="136">
        <f t="shared" si="589"/>
        <v>0</v>
      </c>
      <c r="R977" s="136">
        <f t="shared" si="589"/>
        <v>0</v>
      </c>
      <c r="S977" s="136">
        <f t="shared" si="589"/>
        <v>0</v>
      </c>
      <c r="T977" s="136">
        <f t="shared" si="589"/>
        <v>0</v>
      </c>
      <c r="U977" s="136">
        <f t="shared" si="589"/>
        <v>0</v>
      </c>
      <c r="V977" s="136">
        <f t="shared" si="589"/>
        <v>0</v>
      </c>
      <c r="W977" s="136">
        <f t="shared" si="589"/>
        <v>0</v>
      </c>
      <c r="X977" s="136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2">
        <v>39604</v>
      </c>
      <c r="E978" s="138" t="s">
        <v>317</v>
      </c>
      <c r="G978" s="43"/>
      <c r="H978" s="136"/>
      <c r="I978" s="42">
        <f>'Plt. Class.'!G$165</f>
        <v>0</v>
      </c>
      <c r="J978" s="136">
        <f t="shared" ref="J978:X978" si="590">+J165+J436+J707</f>
        <v>0</v>
      </c>
      <c r="K978" s="136">
        <f t="shared" si="590"/>
        <v>0</v>
      </c>
      <c r="L978" s="136">
        <f t="shared" si="590"/>
        <v>0</v>
      </c>
      <c r="M978" s="136">
        <f t="shared" si="590"/>
        <v>0</v>
      </c>
      <c r="N978" s="136">
        <f t="shared" si="590"/>
        <v>0</v>
      </c>
      <c r="O978" s="136">
        <f t="shared" si="590"/>
        <v>0</v>
      </c>
      <c r="P978" s="136">
        <f t="shared" si="590"/>
        <v>0</v>
      </c>
      <c r="Q978" s="136">
        <f t="shared" si="590"/>
        <v>0</v>
      </c>
      <c r="R978" s="136">
        <f t="shared" si="590"/>
        <v>0</v>
      </c>
      <c r="S978" s="136">
        <f t="shared" si="590"/>
        <v>0</v>
      </c>
      <c r="T978" s="136">
        <f t="shared" si="590"/>
        <v>0</v>
      </c>
      <c r="U978" s="136">
        <f t="shared" si="590"/>
        <v>0</v>
      </c>
      <c r="V978" s="136">
        <f t="shared" si="590"/>
        <v>0</v>
      </c>
      <c r="W978" s="136">
        <f t="shared" si="590"/>
        <v>0</v>
      </c>
      <c r="X978" s="136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2">
        <v>39605</v>
      </c>
      <c r="E979" s="141" t="s">
        <v>318</v>
      </c>
      <c r="G979" s="43"/>
      <c r="H979" s="136"/>
      <c r="I979" s="42">
        <f>'Plt. Class.'!G$166</f>
        <v>0</v>
      </c>
      <c r="J979" s="136">
        <f t="shared" ref="J979:X979" si="591">+J166+J437+J708</f>
        <v>0</v>
      </c>
      <c r="K979" s="136">
        <f t="shared" si="591"/>
        <v>0</v>
      </c>
      <c r="L979" s="136">
        <f t="shared" si="591"/>
        <v>0</v>
      </c>
      <c r="M979" s="136">
        <f t="shared" si="591"/>
        <v>0</v>
      </c>
      <c r="N979" s="136">
        <f t="shared" si="591"/>
        <v>0</v>
      </c>
      <c r="O979" s="136">
        <f t="shared" si="591"/>
        <v>0</v>
      </c>
      <c r="P979" s="136">
        <f t="shared" si="591"/>
        <v>0</v>
      </c>
      <c r="Q979" s="136">
        <f t="shared" si="591"/>
        <v>0</v>
      </c>
      <c r="R979" s="136">
        <f t="shared" si="591"/>
        <v>0</v>
      </c>
      <c r="S979" s="136">
        <f t="shared" si="591"/>
        <v>0</v>
      </c>
      <c r="T979" s="136">
        <f t="shared" si="591"/>
        <v>0</v>
      </c>
      <c r="U979" s="136">
        <f t="shared" si="591"/>
        <v>0</v>
      </c>
      <c r="V979" s="136">
        <f t="shared" si="591"/>
        <v>0</v>
      </c>
      <c r="W979" s="136">
        <f t="shared" si="591"/>
        <v>0</v>
      </c>
      <c r="X979" s="136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2">
        <v>39700</v>
      </c>
      <c r="E980" s="138" t="s">
        <v>319</v>
      </c>
      <c r="G980" s="43"/>
      <c r="H980" s="136"/>
      <c r="I980" s="42">
        <f>'Plt. Class.'!G$167</f>
        <v>110754.7380434795</v>
      </c>
      <c r="J980" s="136">
        <f t="shared" ref="J980:X980" si="592">+J167+J438+J709</f>
        <v>78314.332445591659</v>
      </c>
      <c r="K980" s="136">
        <f t="shared" si="592"/>
        <v>25520.802671943919</v>
      </c>
      <c r="L980" s="136">
        <f t="shared" si="592"/>
        <v>50.77089124107183</v>
      </c>
      <c r="M980" s="136">
        <f t="shared" si="592"/>
        <v>6322.3111746214336</v>
      </c>
      <c r="N980" s="136">
        <f t="shared" si="592"/>
        <v>546.52086008139418</v>
      </c>
      <c r="O980" s="136">
        <f t="shared" si="592"/>
        <v>0</v>
      </c>
      <c r="P980" s="136">
        <f t="shared" si="592"/>
        <v>0</v>
      </c>
      <c r="Q980" s="136">
        <f t="shared" si="592"/>
        <v>0</v>
      </c>
      <c r="R980" s="136">
        <f t="shared" si="592"/>
        <v>0</v>
      </c>
      <c r="S980" s="136">
        <f t="shared" si="592"/>
        <v>0</v>
      </c>
      <c r="T980" s="136">
        <f t="shared" si="592"/>
        <v>0</v>
      </c>
      <c r="U980" s="136">
        <f t="shared" si="592"/>
        <v>0</v>
      </c>
      <c r="V980" s="136">
        <f t="shared" si="592"/>
        <v>0</v>
      </c>
      <c r="W980" s="136">
        <f t="shared" si="592"/>
        <v>0</v>
      </c>
      <c r="X980" s="136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2">
        <v>39701</v>
      </c>
      <c r="E981" s="138" t="s">
        <v>320</v>
      </c>
      <c r="G981" s="43"/>
      <c r="H981" s="136"/>
      <c r="I981" s="42">
        <f>'Plt. Class.'!G$168</f>
        <v>0</v>
      </c>
      <c r="J981" s="136">
        <f t="shared" ref="J981:X981" si="593">+J168+J439+J710</f>
        <v>0</v>
      </c>
      <c r="K981" s="136">
        <f t="shared" si="593"/>
        <v>0</v>
      </c>
      <c r="L981" s="136">
        <f t="shared" si="593"/>
        <v>0</v>
      </c>
      <c r="M981" s="136">
        <f t="shared" si="593"/>
        <v>0</v>
      </c>
      <c r="N981" s="136">
        <f t="shared" si="593"/>
        <v>0</v>
      </c>
      <c r="O981" s="136">
        <f t="shared" si="593"/>
        <v>0</v>
      </c>
      <c r="P981" s="136">
        <f t="shared" si="593"/>
        <v>0</v>
      </c>
      <c r="Q981" s="136">
        <f t="shared" si="593"/>
        <v>0</v>
      </c>
      <c r="R981" s="136">
        <f t="shared" si="593"/>
        <v>0</v>
      </c>
      <c r="S981" s="136">
        <f t="shared" si="593"/>
        <v>0</v>
      </c>
      <c r="T981" s="136">
        <f t="shared" si="593"/>
        <v>0</v>
      </c>
      <c r="U981" s="136">
        <f t="shared" si="593"/>
        <v>0</v>
      </c>
      <c r="V981" s="136">
        <f t="shared" si="593"/>
        <v>0</v>
      </c>
      <c r="W981" s="136">
        <f t="shared" si="593"/>
        <v>0</v>
      </c>
      <c r="X981" s="136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2">
        <v>39702</v>
      </c>
      <c r="E982" s="138" t="s">
        <v>321</v>
      </c>
      <c r="G982" s="43"/>
      <c r="H982" s="136"/>
      <c r="I982" s="42">
        <f>'Plt. Class.'!G$169</f>
        <v>0</v>
      </c>
      <c r="J982" s="136">
        <f t="shared" ref="J982:X982" si="594">+J169+J440+J711</f>
        <v>0</v>
      </c>
      <c r="K982" s="136">
        <f t="shared" si="594"/>
        <v>0</v>
      </c>
      <c r="L982" s="136">
        <f t="shared" si="594"/>
        <v>0</v>
      </c>
      <c r="M982" s="136">
        <f t="shared" si="594"/>
        <v>0</v>
      </c>
      <c r="N982" s="136">
        <f t="shared" si="594"/>
        <v>0</v>
      </c>
      <c r="O982" s="136">
        <f t="shared" si="594"/>
        <v>0</v>
      </c>
      <c r="P982" s="136">
        <f t="shared" si="594"/>
        <v>0</v>
      </c>
      <c r="Q982" s="136">
        <f t="shared" si="594"/>
        <v>0</v>
      </c>
      <c r="R982" s="136">
        <f t="shared" si="594"/>
        <v>0</v>
      </c>
      <c r="S982" s="136">
        <f t="shared" si="594"/>
        <v>0</v>
      </c>
      <c r="T982" s="136">
        <f t="shared" si="594"/>
        <v>0</v>
      </c>
      <c r="U982" s="136">
        <f t="shared" si="594"/>
        <v>0</v>
      </c>
      <c r="V982" s="136">
        <f t="shared" si="594"/>
        <v>0</v>
      </c>
      <c r="W982" s="136">
        <f t="shared" si="594"/>
        <v>0</v>
      </c>
      <c r="X982" s="136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2">
        <v>39705</v>
      </c>
      <c r="E983" s="138" t="s">
        <v>322</v>
      </c>
      <c r="G983" s="43"/>
      <c r="H983" s="136"/>
      <c r="I983" s="42">
        <f>'Plt. Class.'!G$170</f>
        <v>0</v>
      </c>
      <c r="J983" s="136">
        <f t="shared" ref="J983:X983" si="595">+J170+J441+J712</f>
        <v>0</v>
      </c>
      <c r="K983" s="136">
        <f t="shared" si="595"/>
        <v>0</v>
      </c>
      <c r="L983" s="136">
        <f t="shared" si="595"/>
        <v>0</v>
      </c>
      <c r="M983" s="136">
        <f t="shared" si="595"/>
        <v>0</v>
      </c>
      <c r="N983" s="136">
        <f t="shared" si="595"/>
        <v>0</v>
      </c>
      <c r="O983" s="136">
        <f t="shared" si="595"/>
        <v>0</v>
      </c>
      <c r="P983" s="136">
        <f t="shared" si="595"/>
        <v>0</v>
      </c>
      <c r="Q983" s="136">
        <f t="shared" si="595"/>
        <v>0</v>
      </c>
      <c r="R983" s="136">
        <f t="shared" si="595"/>
        <v>0</v>
      </c>
      <c r="S983" s="136">
        <f t="shared" si="595"/>
        <v>0</v>
      </c>
      <c r="T983" s="136">
        <f t="shared" si="595"/>
        <v>0</v>
      </c>
      <c r="U983" s="136">
        <f t="shared" si="595"/>
        <v>0</v>
      </c>
      <c r="V983" s="136">
        <f t="shared" si="595"/>
        <v>0</v>
      </c>
      <c r="W983" s="136">
        <f t="shared" si="595"/>
        <v>0</v>
      </c>
      <c r="X983" s="136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2">
        <v>39800</v>
      </c>
      <c r="E984" s="138" t="s">
        <v>323</v>
      </c>
      <c r="G984" s="43"/>
      <c r="H984" s="136"/>
      <c r="I984" s="42">
        <f>'Plt. Class.'!G$171</f>
        <v>433089.84756358922</v>
      </c>
      <c r="J984" s="136">
        <f t="shared" ref="J984:X984" si="596">+J171+J442+J713</f>
        <v>306236.49064648163</v>
      </c>
      <c r="K984" s="136">
        <f t="shared" si="596"/>
        <v>99795.284013525292</v>
      </c>
      <c r="L984" s="136">
        <f t="shared" si="596"/>
        <v>198.53198099417918</v>
      </c>
      <c r="M984" s="136">
        <f t="shared" si="596"/>
        <v>24722.452792867909</v>
      </c>
      <c r="N984" s="136">
        <f t="shared" si="596"/>
        <v>2137.0881297200408</v>
      </c>
      <c r="O984" s="136">
        <f t="shared" si="596"/>
        <v>0</v>
      </c>
      <c r="P984" s="136">
        <f t="shared" si="596"/>
        <v>0</v>
      </c>
      <c r="Q984" s="136">
        <f t="shared" si="596"/>
        <v>0</v>
      </c>
      <c r="R984" s="136">
        <f t="shared" si="596"/>
        <v>0</v>
      </c>
      <c r="S984" s="136">
        <f t="shared" si="596"/>
        <v>0</v>
      </c>
      <c r="T984" s="136">
        <f t="shared" si="596"/>
        <v>0</v>
      </c>
      <c r="U984" s="136">
        <f t="shared" si="596"/>
        <v>0</v>
      </c>
      <c r="V984" s="136">
        <f t="shared" si="596"/>
        <v>0</v>
      </c>
      <c r="W984" s="136">
        <f t="shared" si="596"/>
        <v>0</v>
      </c>
      <c r="X984" s="136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2">
        <v>39900</v>
      </c>
      <c r="E985" s="138" t="s">
        <v>324</v>
      </c>
      <c r="G985" s="43"/>
      <c r="H985" s="136"/>
      <c r="I985" s="42">
        <f>'Plt. Class.'!G$172</f>
        <v>37796.323750653595</v>
      </c>
      <c r="J985" s="136">
        <f t="shared" ref="J985:X985" si="597">+J172+J443+J714</f>
        <v>26725.663531142833</v>
      </c>
      <c r="K985" s="136">
        <f t="shared" si="597"/>
        <v>8709.2664133850685</v>
      </c>
      <c r="L985" s="136">
        <f t="shared" si="597"/>
        <v>17.326148536448542</v>
      </c>
      <c r="M985" s="136">
        <f t="shared" si="597"/>
        <v>2157.5611502467464</v>
      </c>
      <c r="N985" s="136">
        <f t="shared" si="597"/>
        <v>186.5065073424924</v>
      </c>
      <c r="O985" s="136">
        <f t="shared" si="597"/>
        <v>0</v>
      </c>
      <c r="P985" s="136">
        <f t="shared" si="597"/>
        <v>0</v>
      </c>
      <c r="Q985" s="136">
        <f t="shared" si="597"/>
        <v>0</v>
      </c>
      <c r="R985" s="136">
        <f t="shared" si="597"/>
        <v>0</v>
      </c>
      <c r="S985" s="136">
        <f t="shared" si="597"/>
        <v>0</v>
      </c>
      <c r="T985" s="136">
        <f t="shared" si="597"/>
        <v>0</v>
      </c>
      <c r="U985" s="136">
        <f t="shared" si="597"/>
        <v>0</v>
      </c>
      <c r="V985" s="136">
        <f t="shared" si="597"/>
        <v>0</v>
      </c>
      <c r="W985" s="136">
        <f t="shared" si="597"/>
        <v>0</v>
      </c>
      <c r="X985" s="136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2">
        <v>39901</v>
      </c>
      <c r="E986" s="138" t="s">
        <v>325</v>
      </c>
      <c r="G986" s="43"/>
      <c r="H986" s="136"/>
      <c r="I986" s="42">
        <f>'Plt. Class.'!G$173</f>
        <v>168966.18261612565</v>
      </c>
      <c r="J986" s="136">
        <f t="shared" ref="J986:X986" si="598">+J173+J444+J715</f>
        <v>119475.46471797064</v>
      </c>
      <c r="K986" s="136">
        <f t="shared" si="598"/>
        <v>38934.249504386367</v>
      </c>
      <c r="L986" s="136">
        <f t="shared" si="598"/>
        <v>77.455500618444617</v>
      </c>
      <c r="M986" s="136">
        <f t="shared" si="598"/>
        <v>9645.2468161469224</v>
      </c>
      <c r="N986" s="136">
        <f t="shared" si="598"/>
        <v>833.7660770032536</v>
      </c>
      <c r="O986" s="136">
        <f t="shared" si="598"/>
        <v>0</v>
      </c>
      <c r="P986" s="136">
        <f t="shared" si="598"/>
        <v>0</v>
      </c>
      <c r="Q986" s="136">
        <f t="shared" si="598"/>
        <v>0</v>
      </c>
      <c r="R986" s="136">
        <f t="shared" si="598"/>
        <v>0</v>
      </c>
      <c r="S986" s="136">
        <f t="shared" si="598"/>
        <v>0</v>
      </c>
      <c r="T986" s="136">
        <f t="shared" si="598"/>
        <v>0</v>
      </c>
      <c r="U986" s="136">
        <f t="shared" si="598"/>
        <v>0</v>
      </c>
      <c r="V986" s="136">
        <f t="shared" si="598"/>
        <v>0</v>
      </c>
      <c r="W986" s="136">
        <f t="shared" si="598"/>
        <v>0</v>
      </c>
      <c r="X986" s="136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2">
        <v>39902</v>
      </c>
      <c r="E987" s="138" t="s">
        <v>326</v>
      </c>
      <c r="G987" s="43"/>
      <c r="H987" s="136"/>
      <c r="I987" s="42">
        <f>'Plt. Class.'!G$174</f>
        <v>4061.3222550567739</v>
      </c>
      <c r="J987" s="136">
        <f t="shared" ref="J987:X987" si="599">+J174+J445+J716</f>
        <v>2871.7483953267447</v>
      </c>
      <c r="K987" s="136">
        <f t="shared" si="599"/>
        <v>935.8353934961101</v>
      </c>
      <c r="L987" s="136">
        <f t="shared" si="599"/>
        <v>1.8617438328054585</v>
      </c>
      <c r="M987" s="136">
        <f t="shared" si="599"/>
        <v>231.83606887141971</v>
      </c>
      <c r="N987" s="136">
        <f t="shared" si="599"/>
        <v>20.040653529693493</v>
      </c>
      <c r="O987" s="136">
        <f t="shared" si="599"/>
        <v>0</v>
      </c>
      <c r="P987" s="136">
        <f t="shared" si="599"/>
        <v>0</v>
      </c>
      <c r="Q987" s="136">
        <f t="shared" si="599"/>
        <v>0</v>
      </c>
      <c r="R987" s="136">
        <f t="shared" si="599"/>
        <v>0</v>
      </c>
      <c r="S987" s="136">
        <f t="shared" si="599"/>
        <v>0</v>
      </c>
      <c r="T987" s="136">
        <f t="shared" si="599"/>
        <v>0</v>
      </c>
      <c r="U987" s="136">
        <f t="shared" si="599"/>
        <v>0</v>
      </c>
      <c r="V987" s="136">
        <f t="shared" si="599"/>
        <v>0</v>
      </c>
      <c r="W987" s="136">
        <f t="shared" si="599"/>
        <v>0</v>
      </c>
      <c r="X987" s="136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2">
        <v>39903</v>
      </c>
      <c r="E988" s="138" t="s">
        <v>327</v>
      </c>
      <c r="G988" s="43"/>
      <c r="H988" s="136"/>
      <c r="I988" s="42">
        <f>'Plt. Class.'!G$175</f>
        <v>102774.6325850414</v>
      </c>
      <c r="J988" s="136">
        <f t="shared" ref="J988:X988" si="600">+J175+J446+J717</f>
        <v>72671.624577169277</v>
      </c>
      <c r="K988" s="136">
        <f t="shared" si="600"/>
        <v>23681.976628888766</v>
      </c>
      <c r="L988" s="136">
        <f t="shared" si="600"/>
        <v>47.112744659897224</v>
      </c>
      <c r="M988" s="136">
        <f t="shared" si="600"/>
        <v>5866.7757202850753</v>
      </c>
      <c r="N988" s="136">
        <f t="shared" si="600"/>
        <v>507.14291403836637</v>
      </c>
      <c r="O988" s="136">
        <f t="shared" si="600"/>
        <v>0</v>
      </c>
      <c r="P988" s="136">
        <f t="shared" si="600"/>
        <v>0</v>
      </c>
      <c r="Q988" s="136">
        <f t="shared" si="600"/>
        <v>0</v>
      </c>
      <c r="R988" s="136">
        <f t="shared" si="600"/>
        <v>0</v>
      </c>
      <c r="S988" s="136">
        <f t="shared" si="600"/>
        <v>0</v>
      </c>
      <c r="T988" s="136">
        <f t="shared" si="600"/>
        <v>0</v>
      </c>
      <c r="U988" s="136">
        <f t="shared" si="600"/>
        <v>0</v>
      </c>
      <c r="V988" s="136">
        <f t="shared" si="600"/>
        <v>0</v>
      </c>
      <c r="W988" s="136">
        <f t="shared" si="600"/>
        <v>0</v>
      </c>
      <c r="X988" s="136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2">
        <v>39904</v>
      </c>
      <c r="E989" s="138" t="s">
        <v>328</v>
      </c>
      <c r="G989" s="43"/>
      <c r="H989" s="136"/>
      <c r="I989" s="42">
        <f>'Plt. Class.'!G$176</f>
        <v>0</v>
      </c>
      <c r="J989" s="136">
        <f t="shared" ref="J989:X989" si="601">+J176+J447+J718</f>
        <v>0</v>
      </c>
      <c r="K989" s="136">
        <f t="shared" si="601"/>
        <v>0</v>
      </c>
      <c r="L989" s="136">
        <f t="shared" si="601"/>
        <v>0</v>
      </c>
      <c r="M989" s="136">
        <f t="shared" si="601"/>
        <v>0</v>
      </c>
      <c r="N989" s="136">
        <f t="shared" si="601"/>
        <v>0</v>
      </c>
      <c r="O989" s="136">
        <f t="shared" si="601"/>
        <v>0</v>
      </c>
      <c r="P989" s="136">
        <f t="shared" si="601"/>
        <v>0</v>
      </c>
      <c r="Q989" s="136">
        <f t="shared" si="601"/>
        <v>0</v>
      </c>
      <c r="R989" s="136">
        <f t="shared" si="601"/>
        <v>0</v>
      </c>
      <c r="S989" s="136">
        <f t="shared" si="601"/>
        <v>0</v>
      </c>
      <c r="T989" s="136">
        <f t="shared" si="601"/>
        <v>0</v>
      </c>
      <c r="U989" s="136">
        <f t="shared" si="601"/>
        <v>0</v>
      </c>
      <c r="V989" s="136">
        <f t="shared" si="601"/>
        <v>0</v>
      </c>
      <c r="W989" s="136">
        <f t="shared" si="601"/>
        <v>0</v>
      </c>
      <c r="X989" s="136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2">
        <v>39905</v>
      </c>
      <c r="E990" s="138" t="s">
        <v>329</v>
      </c>
      <c r="G990" s="43"/>
      <c r="H990" s="136"/>
      <c r="I990" s="42">
        <f>'Plt. Class.'!G$177</f>
        <v>0</v>
      </c>
      <c r="J990" s="136">
        <f t="shared" ref="J990:X990" si="602">+J177+J448+J719</f>
        <v>0</v>
      </c>
      <c r="K990" s="136">
        <f t="shared" si="602"/>
        <v>0</v>
      </c>
      <c r="L990" s="136">
        <f t="shared" si="602"/>
        <v>0</v>
      </c>
      <c r="M990" s="136">
        <f t="shared" si="602"/>
        <v>0</v>
      </c>
      <c r="N990" s="136">
        <f t="shared" si="602"/>
        <v>0</v>
      </c>
      <c r="O990" s="136">
        <f t="shared" si="602"/>
        <v>0</v>
      </c>
      <c r="P990" s="136">
        <f t="shared" si="602"/>
        <v>0</v>
      </c>
      <c r="Q990" s="136">
        <f t="shared" si="602"/>
        <v>0</v>
      </c>
      <c r="R990" s="136">
        <f t="shared" si="602"/>
        <v>0</v>
      </c>
      <c r="S990" s="136">
        <f t="shared" si="602"/>
        <v>0</v>
      </c>
      <c r="T990" s="136">
        <f t="shared" si="602"/>
        <v>0</v>
      </c>
      <c r="U990" s="136">
        <f t="shared" si="602"/>
        <v>0</v>
      </c>
      <c r="V990" s="136">
        <f t="shared" si="602"/>
        <v>0</v>
      </c>
      <c r="W990" s="136">
        <f t="shared" si="602"/>
        <v>0</v>
      </c>
      <c r="X990" s="136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2">
        <v>39906</v>
      </c>
      <c r="E991" s="138" t="s">
        <v>330</v>
      </c>
      <c r="G991" s="43"/>
      <c r="H991" s="136"/>
      <c r="I991" s="42">
        <f>'Plt. Class.'!G$178</f>
        <v>159583.42534073189</v>
      </c>
      <c r="J991" s="136">
        <f t="shared" ref="J991:X991" si="603">+J178+J449+J720</f>
        <v>112840.94609148068</v>
      </c>
      <c r="K991" s="136">
        <f t="shared" si="603"/>
        <v>36772.215616047739</v>
      </c>
      <c r="L991" s="136">
        <f t="shared" si="603"/>
        <v>73.154366801637778</v>
      </c>
      <c r="M991" s="136">
        <f t="shared" si="603"/>
        <v>9109.64254116146</v>
      </c>
      <c r="N991" s="136">
        <f t="shared" si="603"/>
        <v>787.46672524035125</v>
      </c>
      <c r="O991" s="136">
        <f t="shared" si="603"/>
        <v>0</v>
      </c>
      <c r="P991" s="136">
        <f t="shared" si="603"/>
        <v>0</v>
      </c>
      <c r="Q991" s="136">
        <f t="shared" si="603"/>
        <v>0</v>
      </c>
      <c r="R991" s="136">
        <f t="shared" si="603"/>
        <v>0</v>
      </c>
      <c r="S991" s="136">
        <f t="shared" si="603"/>
        <v>0</v>
      </c>
      <c r="T991" s="136">
        <f t="shared" si="603"/>
        <v>0</v>
      </c>
      <c r="U991" s="136">
        <f t="shared" si="603"/>
        <v>0</v>
      </c>
      <c r="V991" s="136">
        <f t="shared" si="603"/>
        <v>0</v>
      </c>
      <c r="W991" s="136">
        <f t="shared" si="603"/>
        <v>0</v>
      </c>
      <c r="X991" s="136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2">
        <v>39907</v>
      </c>
      <c r="E992" s="138" t="s">
        <v>331</v>
      </c>
      <c r="G992" s="43"/>
      <c r="H992" s="136"/>
      <c r="I992" s="42">
        <f>'Plt. Class.'!G$179</f>
        <v>36758.968753243535</v>
      </c>
      <c r="J992" s="136">
        <f t="shared" ref="J992:X992" si="604">+J179+J450+J721</f>
        <v>25992.153023453538</v>
      </c>
      <c r="K992" s="136">
        <f t="shared" si="604"/>
        <v>8470.2325566189247</v>
      </c>
      <c r="L992" s="136">
        <f t="shared" si="604"/>
        <v>16.850616395049652</v>
      </c>
      <c r="M992" s="136">
        <f t="shared" si="604"/>
        <v>2098.3448927029808</v>
      </c>
      <c r="N992" s="136">
        <f t="shared" si="604"/>
        <v>181.38766407303592</v>
      </c>
      <c r="O992" s="136">
        <f t="shared" si="604"/>
        <v>0</v>
      </c>
      <c r="P992" s="136">
        <f t="shared" si="604"/>
        <v>0</v>
      </c>
      <c r="Q992" s="136">
        <f t="shared" si="604"/>
        <v>0</v>
      </c>
      <c r="R992" s="136">
        <f t="shared" si="604"/>
        <v>0</v>
      </c>
      <c r="S992" s="136">
        <f t="shared" si="604"/>
        <v>0</v>
      </c>
      <c r="T992" s="136">
        <f t="shared" si="604"/>
        <v>0</v>
      </c>
      <c r="U992" s="136">
        <f t="shared" si="604"/>
        <v>0</v>
      </c>
      <c r="V992" s="136">
        <f t="shared" si="604"/>
        <v>0</v>
      </c>
      <c r="W992" s="136">
        <f t="shared" si="604"/>
        <v>0</v>
      </c>
      <c r="X992" s="136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2">
        <v>39908</v>
      </c>
      <c r="E993" s="138" t="s">
        <v>332</v>
      </c>
      <c r="G993" s="43"/>
      <c r="H993" s="136"/>
      <c r="I993" s="42">
        <f>'Plt. Class.'!G$180</f>
        <v>441064.56779886706</v>
      </c>
      <c r="J993" s="136">
        <f t="shared" ref="J993:X993" si="605">+J180+J451+J722</f>
        <v>311875.39064027666</v>
      </c>
      <c r="K993" s="136">
        <f t="shared" si="605"/>
        <v>101632.86915962159</v>
      </c>
      <c r="L993" s="136">
        <f t="shared" si="605"/>
        <v>202.18765894435697</v>
      </c>
      <c r="M993" s="136">
        <f t="shared" si="605"/>
        <v>25177.680837723052</v>
      </c>
      <c r="N993" s="136">
        <f t="shared" si="605"/>
        <v>2176.4395023013349</v>
      </c>
      <c r="O993" s="136">
        <f t="shared" si="605"/>
        <v>0</v>
      </c>
      <c r="P993" s="136">
        <f t="shared" si="605"/>
        <v>0</v>
      </c>
      <c r="Q993" s="136">
        <f t="shared" si="605"/>
        <v>0</v>
      </c>
      <c r="R993" s="136">
        <f t="shared" si="605"/>
        <v>0</v>
      </c>
      <c r="S993" s="136">
        <f t="shared" si="605"/>
        <v>0</v>
      </c>
      <c r="T993" s="136">
        <f t="shared" si="605"/>
        <v>0</v>
      </c>
      <c r="U993" s="136">
        <f t="shared" si="605"/>
        <v>0</v>
      </c>
      <c r="V993" s="136">
        <f t="shared" si="605"/>
        <v>0</v>
      </c>
      <c r="W993" s="136">
        <f t="shared" si="605"/>
        <v>0</v>
      </c>
      <c r="X993" s="136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2">
        <v>39909</v>
      </c>
      <c r="E994" s="138" t="s">
        <v>333</v>
      </c>
      <c r="G994" s="43"/>
      <c r="H994" s="136"/>
      <c r="I994" s="42">
        <f>'Plt. Class.'!G$181</f>
        <v>0</v>
      </c>
      <c r="J994" s="136">
        <f t="shared" ref="J994:X994" si="606">+J181+J452+J723</f>
        <v>0</v>
      </c>
      <c r="K994" s="136">
        <f t="shared" si="606"/>
        <v>0</v>
      </c>
      <c r="L994" s="136">
        <f t="shared" si="606"/>
        <v>0</v>
      </c>
      <c r="M994" s="136">
        <f t="shared" si="606"/>
        <v>0</v>
      </c>
      <c r="N994" s="136">
        <f t="shared" si="606"/>
        <v>0</v>
      </c>
      <c r="O994" s="136">
        <f t="shared" si="606"/>
        <v>0</v>
      </c>
      <c r="P994" s="136">
        <f t="shared" si="606"/>
        <v>0</v>
      </c>
      <c r="Q994" s="136">
        <f t="shared" si="606"/>
        <v>0</v>
      </c>
      <c r="R994" s="136">
        <f t="shared" si="606"/>
        <v>0</v>
      </c>
      <c r="S994" s="136">
        <f t="shared" si="606"/>
        <v>0</v>
      </c>
      <c r="T994" s="136">
        <f t="shared" si="606"/>
        <v>0</v>
      </c>
      <c r="U994" s="136">
        <f t="shared" si="606"/>
        <v>0</v>
      </c>
      <c r="V994" s="136">
        <f t="shared" si="606"/>
        <v>0</v>
      </c>
      <c r="W994" s="136">
        <f t="shared" si="606"/>
        <v>0</v>
      </c>
      <c r="X994" s="136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2">
        <v>39924</v>
      </c>
      <c r="E995" s="138" t="s">
        <v>334</v>
      </c>
      <c r="G995" s="43"/>
      <c r="H995" s="136"/>
      <c r="I995" s="42">
        <f>'Plt. Class.'!G$182</f>
        <v>0</v>
      </c>
      <c r="J995" s="136">
        <f t="shared" ref="J995:X995" si="607">+J182+J453+J724</f>
        <v>0</v>
      </c>
      <c r="K995" s="136">
        <f t="shared" si="607"/>
        <v>0</v>
      </c>
      <c r="L995" s="136">
        <f t="shared" si="607"/>
        <v>0</v>
      </c>
      <c r="M995" s="136">
        <f t="shared" si="607"/>
        <v>0</v>
      </c>
      <c r="N995" s="136">
        <f t="shared" si="607"/>
        <v>0</v>
      </c>
      <c r="O995" s="136">
        <f t="shared" si="607"/>
        <v>0</v>
      </c>
      <c r="P995" s="136">
        <f t="shared" si="607"/>
        <v>0</v>
      </c>
      <c r="Q995" s="136">
        <f t="shared" si="607"/>
        <v>0</v>
      </c>
      <c r="R995" s="136">
        <f t="shared" si="607"/>
        <v>0</v>
      </c>
      <c r="S995" s="136">
        <f t="shared" si="607"/>
        <v>0</v>
      </c>
      <c r="T995" s="136">
        <f t="shared" si="607"/>
        <v>0</v>
      </c>
      <c r="U995" s="136">
        <f t="shared" si="607"/>
        <v>0</v>
      </c>
      <c r="V995" s="136">
        <f t="shared" si="607"/>
        <v>0</v>
      </c>
      <c r="W995" s="136">
        <f t="shared" si="607"/>
        <v>0</v>
      </c>
      <c r="X995" s="136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6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6"/>
      <c r="I997" s="42">
        <f>'Plt. Class.'!G$184</f>
        <v>1770166.6098208074</v>
      </c>
      <c r="J997" s="42">
        <f>SUM(J962:J995)</f>
        <v>1251679.3305146934</v>
      </c>
      <c r="K997" s="42">
        <f t="shared" ref="K997:X997" si="608">SUM(K962:K995)</f>
        <v>407892.91314982652</v>
      </c>
      <c r="L997" s="42">
        <f t="shared" si="608"/>
        <v>811.45906724556755</v>
      </c>
      <c r="M997" s="42">
        <f t="shared" si="608"/>
        <v>101047.99429725808</v>
      </c>
      <c r="N997" s="42">
        <f t="shared" si="608"/>
        <v>8734.9127917836231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6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361</v>
      </c>
      <c r="E999" s="44"/>
      <c r="G999" s="43"/>
      <c r="H999" s="136"/>
      <c r="I999" s="42">
        <f>'Plt. Class.'!G$186</f>
        <v>-85659.853385975701</v>
      </c>
      <c r="J999" s="136">
        <f>+J186+J457+J728</f>
        <v>-60569.817181784099</v>
      </c>
      <c r="K999" s="136">
        <f t="shared" ref="K999:X999" si="609">+K186+K457+K728</f>
        <v>-19738.281664418926</v>
      </c>
      <c r="L999" s="136">
        <f t="shared" si="609"/>
        <v>-39.267187813474976</v>
      </c>
      <c r="M999" s="136">
        <f t="shared" si="609"/>
        <v>-4889.7975639288843</v>
      </c>
      <c r="N999" s="136">
        <f t="shared" si="609"/>
        <v>-422.68978803029836</v>
      </c>
      <c r="O999" s="136">
        <f t="shared" si="609"/>
        <v>0</v>
      </c>
      <c r="P999" s="136">
        <f t="shared" si="609"/>
        <v>0</v>
      </c>
      <c r="Q999" s="136">
        <f t="shared" si="609"/>
        <v>0</v>
      </c>
      <c r="R999" s="136">
        <f t="shared" si="609"/>
        <v>0</v>
      </c>
      <c r="S999" s="136">
        <f t="shared" si="609"/>
        <v>0</v>
      </c>
      <c r="T999" s="136">
        <f t="shared" si="609"/>
        <v>0</v>
      </c>
      <c r="U999" s="136">
        <f t="shared" si="609"/>
        <v>0</v>
      </c>
      <c r="V999" s="136">
        <f t="shared" si="609"/>
        <v>0</v>
      </c>
      <c r="W999" s="136">
        <f t="shared" si="609"/>
        <v>0</v>
      </c>
      <c r="X999" s="136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6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363</v>
      </c>
      <c r="E1001" s="44"/>
      <c r="G1001" s="43"/>
      <c r="H1001" s="136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6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6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6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2">
        <v>37400</v>
      </c>
      <c r="E1005" s="138" t="s">
        <v>125</v>
      </c>
      <c r="G1005" s="43"/>
      <c r="H1005" s="136"/>
      <c r="I1005" s="42">
        <f>'Plt. Class.'!G$192</f>
        <v>0</v>
      </c>
      <c r="J1005" s="136">
        <f t="shared" ref="J1005:X1005" si="610">+J192+J463+J734</f>
        <v>0</v>
      </c>
      <c r="K1005" s="136">
        <f t="shared" si="610"/>
        <v>0</v>
      </c>
      <c r="L1005" s="136">
        <f t="shared" si="610"/>
        <v>0</v>
      </c>
      <c r="M1005" s="136">
        <f t="shared" si="610"/>
        <v>0</v>
      </c>
      <c r="N1005" s="136">
        <f t="shared" si="610"/>
        <v>0</v>
      </c>
      <c r="O1005" s="136">
        <f t="shared" si="610"/>
        <v>0</v>
      </c>
      <c r="P1005" s="136">
        <f t="shared" si="610"/>
        <v>0</v>
      </c>
      <c r="Q1005" s="136">
        <f t="shared" si="610"/>
        <v>0</v>
      </c>
      <c r="R1005" s="136">
        <f t="shared" si="610"/>
        <v>0</v>
      </c>
      <c r="S1005" s="136">
        <f t="shared" si="610"/>
        <v>0</v>
      </c>
      <c r="T1005" s="136">
        <f t="shared" si="610"/>
        <v>0</v>
      </c>
      <c r="U1005" s="136">
        <f t="shared" si="610"/>
        <v>0</v>
      </c>
      <c r="V1005" s="136">
        <f t="shared" si="610"/>
        <v>0</v>
      </c>
      <c r="W1005" s="136">
        <f t="shared" si="610"/>
        <v>0</v>
      </c>
      <c r="X1005" s="136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2">
        <v>39001</v>
      </c>
      <c r="E1006" s="138" t="s">
        <v>304</v>
      </c>
      <c r="G1006" s="43"/>
      <c r="H1006" s="136"/>
      <c r="I1006" s="42">
        <f>'Plt. Class.'!G$193</f>
        <v>0</v>
      </c>
      <c r="J1006" s="136">
        <f t="shared" ref="J1006:X1006" si="612">+J193+J464+J735</f>
        <v>0</v>
      </c>
      <c r="K1006" s="136">
        <f t="shared" si="612"/>
        <v>0</v>
      </c>
      <c r="L1006" s="136">
        <f t="shared" si="612"/>
        <v>0</v>
      </c>
      <c r="M1006" s="136">
        <f t="shared" si="612"/>
        <v>0</v>
      </c>
      <c r="N1006" s="136">
        <f t="shared" si="612"/>
        <v>0</v>
      </c>
      <c r="O1006" s="136">
        <f t="shared" si="612"/>
        <v>0</v>
      </c>
      <c r="P1006" s="136">
        <f t="shared" si="612"/>
        <v>0</v>
      </c>
      <c r="Q1006" s="136">
        <f t="shared" si="612"/>
        <v>0</v>
      </c>
      <c r="R1006" s="136">
        <f t="shared" si="612"/>
        <v>0</v>
      </c>
      <c r="S1006" s="136">
        <f t="shared" si="612"/>
        <v>0</v>
      </c>
      <c r="T1006" s="136">
        <f t="shared" si="612"/>
        <v>0</v>
      </c>
      <c r="U1006" s="136">
        <f t="shared" si="612"/>
        <v>0</v>
      </c>
      <c r="V1006" s="136">
        <f t="shared" si="612"/>
        <v>0</v>
      </c>
      <c r="W1006" s="136">
        <f t="shared" si="612"/>
        <v>0</v>
      </c>
      <c r="X1006" s="136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2">
        <v>36602</v>
      </c>
      <c r="E1007" s="138" t="s">
        <v>149</v>
      </c>
      <c r="G1007" s="43"/>
      <c r="H1007" s="136"/>
      <c r="I1007" s="42">
        <f>'Plt. Class.'!G$194</f>
        <v>264248.46937223006</v>
      </c>
      <c r="J1007" s="136">
        <f t="shared" ref="J1007:X1007" si="613">+J194+J465+J736</f>
        <v>186849.27475094979</v>
      </c>
      <c r="K1007" s="136">
        <f t="shared" si="613"/>
        <v>60889.792728907378</v>
      </c>
      <c r="L1007" s="136">
        <f t="shared" si="613"/>
        <v>121.13369175998918</v>
      </c>
      <c r="M1007" s="136">
        <f t="shared" si="613"/>
        <v>15084.330298653234</v>
      </c>
      <c r="N1007" s="136">
        <f t="shared" si="613"/>
        <v>1303.9379019596304</v>
      </c>
      <c r="O1007" s="136">
        <f t="shared" si="613"/>
        <v>0</v>
      </c>
      <c r="P1007" s="136">
        <f t="shared" si="613"/>
        <v>0</v>
      </c>
      <c r="Q1007" s="136">
        <f t="shared" si="613"/>
        <v>0</v>
      </c>
      <c r="R1007" s="136">
        <f t="shared" si="613"/>
        <v>0</v>
      </c>
      <c r="S1007" s="136">
        <f t="shared" si="613"/>
        <v>0</v>
      </c>
      <c r="T1007" s="136">
        <f t="shared" si="613"/>
        <v>0</v>
      </c>
      <c r="U1007" s="136">
        <f t="shared" si="613"/>
        <v>0</v>
      </c>
      <c r="V1007" s="136">
        <f t="shared" si="613"/>
        <v>0</v>
      </c>
      <c r="W1007" s="136">
        <f t="shared" si="613"/>
        <v>0</v>
      </c>
      <c r="X1007" s="136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2">
        <v>37503</v>
      </c>
      <c r="E1008" s="138" t="s">
        <v>291</v>
      </c>
      <c r="G1008" s="43"/>
      <c r="H1008" s="136"/>
      <c r="I1008" s="42">
        <f>'Plt. Class.'!G$195</f>
        <v>0</v>
      </c>
      <c r="J1008" s="136">
        <f t="shared" ref="J1008:X1008" si="614">+J195+J466+J737</f>
        <v>0</v>
      </c>
      <c r="K1008" s="136">
        <f t="shared" si="614"/>
        <v>0</v>
      </c>
      <c r="L1008" s="136">
        <f t="shared" si="614"/>
        <v>0</v>
      </c>
      <c r="M1008" s="136">
        <f t="shared" si="614"/>
        <v>0</v>
      </c>
      <c r="N1008" s="136">
        <f t="shared" si="614"/>
        <v>0</v>
      </c>
      <c r="O1008" s="136">
        <f t="shared" si="614"/>
        <v>0</v>
      </c>
      <c r="P1008" s="136">
        <f t="shared" si="614"/>
        <v>0</v>
      </c>
      <c r="Q1008" s="136">
        <f t="shared" si="614"/>
        <v>0</v>
      </c>
      <c r="R1008" s="136">
        <f t="shared" si="614"/>
        <v>0</v>
      </c>
      <c r="S1008" s="136">
        <f t="shared" si="614"/>
        <v>0</v>
      </c>
      <c r="T1008" s="136">
        <f t="shared" si="614"/>
        <v>0</v>
      </c>
      <c r="U1008" s="136">
        <f t="shared" si="614"/>
        <v>0</v>
      </c>
      <c r="V1008" s="136">
        <f t="shared" si="614"/>
        <v>0</v>
      </c>
      <c r="W1008" s="136">
        <f t="shared" si="614"/>
        <v>0</v>
      </c>
      <c r="X1008" s="136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2">
        <v>39004</v>
      </c>
      <c r="E1009" s="138" t="s">
        <v>306</v>
      </c>
      <c r="G1009" s="43"/>
      <c r="H1009" s="136"/>
      <c r="I1009" s="42">
        <f>'Plt. Class.'!G$196</f>
        <v>0</v>
      </c>
      <c r="J1009" s="136">
        <f t="shared" ref="J1009:X1009" si="615">+J196+J467+J738</f>
        <v>0</v>
      </c>
      <c r="K1009" s="136">
        <f t="shared" si="615"/>
        <v>0</v>
      </c>
      <c r="L1009" s="136">
        <f t="shared" si="615"/>
        <v>0</v>
      </c>
      <c r="M1009" s="136">
        <f t="shared" si="615"/>
        <v>0</v>
      </c>
      <c r="N1009" s="136">
        <f t="shared" si="615"/>
        <v>0</v>
      </c>
      <c r="O1009" s="136">
        <f t="shared" si="615"/>
        <v>0</v>
      </c>
      <c r="P1009" s="136">
        <f t="shared" si="615"/>
        <v>0</v>
      </c>
      <c r="Q1009" s="136">
        <f t="shared" si="615"/>
        <v>0</v>
      </c>
      <c r="R1009" s="136">
        <f t="shared" si="615"/>
        <v>0</v>
      </c>
      <c r="S1009" s="136">
        <f t="shared" si="615"/>
        <v>0</v>
      </c>
      <c r="T1009" s="136">
        <f t="shared" si="615"/>
        <v>0</v>
      </c>
      <c r="U1009" s="136">
        <f t="shared" si="615"/>
        <v>0</v>
      </c>
      <c r="V1009" s="136">
        <f t="shared" si="615"/>
        <v>0</v>
      </c>
      <c r="W1009" s="136">
        <f t="shared" si="615"/>
        <v>0</v>
      </c>
      <c r="X1009" s="136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2">
        <v>39009</v>
      </c>
      <c r="E1010" s="138" t="s">
        <v>307</v>
      </c>
      <c r="G1010" s="43"/>
      <c r="H1010" s="136"/>
      <c r="I1010" s="42">
        <f>'Plt. Class.'!G$197</f>
        <v>507646.94835271226</v>
      </c>
      <c r="J1010" s="136">
        <f t="shared" ref="J1010:X1010" si="616">+J197+J468+J739</f>
        <v>358955.585833964</v>
      </c>
      <c r="K1010" s="136">
        <f t="shared" si="616"/>
        <v>116975.19965997347</v>
      </c>
      <c r="L1010" s="136">
        <f t="shared" si="616"/>
        <v>232.70957485863465</v>
      </c>
      <c r="M1010" s="136">
        <f t="shared" si="616"/>
        <v>28978.462059770784</v>
      </c>
      <c r="N1010" s="136">
        <f t="shared" si="616"/>
        <v>2504.9912241452248</v>
      </c>
      <c r="O1010" s="136">
        <f t="shared" si="616"/>
        <v>0</v>
      </c>
      <c r="P1010" s="136">
        <f t="shared" si="616"/>
        <v>0</v>
      </c>
      <c r="Q1010" s="136">
        <f t="shared" si="616"/>
        <v>0</v>
      </c>
      <c r="R1010" s="136">
        <f t="shared" si="616"/>
        <v>0</v>
      </c>
      <c r="S1010" s="136">
        <f t="shared" si="616"/>
        <v>0</v>
      </c>
      <c r="T1010" s="136">
        <f t="shared" si="616"/>
        <v>0</v>
      </c>
      <c r="U1010" s="136">
        <f t="shared" si="616"/>
        <v>0</v>
      </c>
      <c r="V1010" s="136">
        <f t="shared" si="616"/>
        <v>0</v>
      </c>
      <c r="W1010" s="136">
        <f t="shared" si="616"/>
        <v>0</v>
      </c>
      <c r="X1010" s="136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2">
        <v>39100</v>
      </c>
      <c r="E1011" s="138" t="s">
        <v>308</v>
      </c>
      <c r="G1011" s="43"/>
      <c r="H1011" s="136"/>
      <c r="I1011" s="42">
        <f>'Plt. Class.'!G$198</f>
        <v>591033.76441706705</v>
      </c>
      <c r="J1011" s="136">
        <f t="shared" ref="J1011:X1011" si="617">+J198+J469+J740</f>
        <v>417918.14536148164</v>
      </c>
      <c r="K1011" s="136">
        <f t="shared" si="617"/>
        <v>136189.71378202076</v>
      </c>
      <c r="L1011" s="136">
        <f t="shared" si="617"/>
        <v>270.93478349648638</v>
      </c>
      <c r="M1011" s="136">
        <f t="shared" si="617"/>
        <v>33738.505813499927</v>
      </c>
      <c r="N1011" s="136">
        <f t="shared" si="617"/>
        <v>2916.4646765680868</v>
      </c>
      <c r="O1011" s="136">
        <f t="shared" si="617"/>
        <v>0</v>
      </c>
      <c r="P1011" s="136">
        <f t="shared" si="617"/>
        <v>0</v>
      </c>
      <c r="Q1011" s="136">
        <f t="shared" si="617"/>
        <v>0</v>
      </c>
      <c r="R1011" s="136">
        <f t="shared" si="617"/>
        <v>0</v>
      </c>
      <c r="S1011" s="136">
        <f t="shared" si="617"/>
        <v>0</v>
      </c>
      <c r="T1011" s="136">
        <f t="shared" si="617"/>
        <v>0</v>
      </c>
      <c r="U1011" s="136">
        <f t="shared" si="617"/>
        <v>0</v>
      </c>
      <c r="V1011" s="136">
        <f t="shared" si="617"/>
        <v>0</v>
      </c>
      <c r="W1011" s="136">
        <f t="shared" si="617"/>
        <v>0</v>
      </c>
      <c r="X1011" s="136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2">
        <v>39102</v>
      </c>
      <c r="E1012" s="138" t="s">
        <v>309</v>
      </c>
      <c r="G1012" s="43"/>
      <c r="H1012" s="136"/>
      <c r="I1012" s="42">
        <f>'Plt. Class.'!G$199</f>
        <v>0</v>
      </c>
      <c r="J1012" s="136">
        <f t="shared" ref="J1012:X1012" si="618">+J199+J470+J741</f>
        <v>0</v>
      </c>
      <c r="K1012" s="136">
        <f t="shared" si="618"/>
        <v>0</v>
      </c>
      <c r="L1012" s="136">
        <f t="shared" si="618"/>
        <v>0</v>
      </c>
      <c r="M1012" s="136">
        <f t="shared" si="618"/>
        <v>0</v>
      </c>
      <c r="N1012" s="136">
        <f t="shared" si="618"/>
        <v>0</v>
      </c>
      <c r="O1012" s="136">
        <f t="shared" si="618"/>
        <v>0</v>
      </c>
      <c r="P1012" s="136">
        <f t="shared" si="618"/>
        <v>0</v>
      </c>
      <c r="Q1012" s="136">
        <f t="shared" si="618"/>
        <v>0</v>
      </c>
      <c r="R1012" s="136">
        <f t="shared" si="618"/>
        <v>0</v>
      </c>
      <c r="S1012" s="136">
        <f t="shared" si="618"/>
        <v>0</v>
      </c>
      <c r="T1012" s="136">
        <f t="shared" si="618"/>
        <v>0</v>
      </c>
      <c r="U1012" s="136">
        <f t="shared" si="618"/>
        <v>0</v>
      </c>
      <c r="V1012" s="136">
        <f t="shared" si="618"/>
        <v>0</v>
      </c>
      <c r="W1012" s="136">
        <f t="shared" si="618"/>
        <v>0</v>
      </c>
      <c r="X1012" s="136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2">
        <v>39103</v>
      </c>
      <c r="E1013" s="138" t="s">
        <v>310</v>
      </c>
      <c r="G1013" s="43"/>
      <c r="H1013" s="136"/>
      <c r="I1013" s="42">
        <f>'Plt. Class.'!G$200</f>
        <v>0</v>
      </c>
      <c r="J1013" s="136">
        <f t="shared" ref="J1013:X1013" si="619">+J200+J471+J742</f>
        <v>0</v>
      </c>
      <c r="K1013" s="136">
        <f t="shared" si="619"/>
        <v>0</v>
      </c>
      <c r="L1013" s="136">
        <f t="shared" si="619"/>
        <v>0</v>
      </c>
      <c r="M1013" s="136">
        <f t="shared" si="619"/>
        <v>0</v>
      </c>
      <c r="N1013" s="136">
        <f t="shared" si="619"/>
        <v>0</v>
      </c>
      <c r="O1013" s="136">
        <f t="shared" si="619"/>
        <v>0</v>
      </c>
      <c r="P1013" s="136">
        <f t="shared" si="619"/>
        <v>0</v>
      </c>
      <c r="Q1013" s="136">
        <f t="shared" si="619"/>
        <v>0</v>
      </c>
      <c r="R1013" s="136">
        <f t="shared" si="619"/>
        <v>0</v>
      </c>
      <c r="S1013" s="136">
        <f t="shared" si="619"/>
        <v>0</v>
      </c>
      <c r="T1013" s="136">
        <f t="shared" si="619"/>
        <v>0</v>
      </c>
      <c r="U1013" s="136">
        <f t="shared" si="619"/>
        <v>0</v>
      </c>
      <c r="V1013" s="136">
        <f t="shared" si="619"/>
        <v>0</v>
      </c>
      <c r="W1013" s="136">
        <f t="shared" si="619"/>
        <v>0</v>
      </c>
      <c r="X1013" s="136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2">
        <v>39200</v>
      </c>
      <c r="E1014" s="138" t="s">
        <v>311</v>
      </c>
      <c r="G1014" s="43"/>
      <c r="H1014" s="136"/>
      <c r="I1014" s="42">
        <f>'Plt. Class.'!G$201</f>
        <v>5437.167723671264</v>
      </c>
      <c r="J1014" s="136">
        <f t="shared" ref="J1014:X1014" si="620">+J201+J472+J743</f>
        <v>3844.6044674573718</v>
      </c>
      <c r="K1014" s="136">
        <f t="shared" si="620"/>
        <v>1252.8663515560195</v>
      </c>
      <c r="L1014" s="136">
        <f t="shared" si="620"/>
        <v>2.4924428158514504</v>
      </c>
      <c r="M1014" s="136">
        <f t="shared" si="620"/>
        <v>310.37467890685525</v>
      </c>
      <c r="N1014" s="136">
        <f t="shared" si="620"/>
        <v>26.829782935164992</v>
      </c>
      <c r="O1014" s="136">
        <f t="shared" si="620"/>
        <v>0</v>
      </c>
      <c r="P1014" s="136">
        <f t="shared" si="620"/>
        <v>0</v>
      </c>
      <c r="Q1014" s="136">
        <f t="shared" si="620"/>
        <v>0</v>
      </c>
      <c r="R1014" s="136">
        <f t="shared" si="620"/>
        <v>0</v>
      </c>
      <c r="S1014" s="136">
        <f t="shared" si="620"/>
        <v>0</v>
      </c>
      <c r="T1014" s="136">
        <f t="shared" si="620"/>
        <v>0</v>
      </c>
      <c r="U1014" s="136">
        <f t="shared" si="620"/>
        <v>0</v>
      </c>
      <c r="V1014" s="136">
        <f t="shared" si="620"/>
        <v>0</v>
      </c>
      <c r="W1014" s="136">
        <f t="shared" si="620"/>
        <v>0</v>
      </c>
      <c r="X1014" s="136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2">
        <v>39201</v>
      </c>
      <c r="E1015" s="138" t="s">
        <v>312</v>
      </c>
      <c r="G1015" s="43"/>
      <c r="H1015" s="136"/>
      <c r="I1015" s="42">
        <f>'Plt. Class.'!G$202</f>
        <v>0</v>
      </c>
      <c r="J1015" s="136">
        <f t="shared" ref="J1015:X1015" si="621">+J202+J473+J744</f>
        <v>0</v>
      </c>
      <c r="K1015" s="136">
        <f t="shared" si="621"/>
        <v>0</v>
      </c>
      <c r="L1015" s="136">
        <f t="shared" si="621"/>
        <v>0</v>
      </c>
      <c r="M1015" s="136">
        <f t="shared" si="621"/>
        <v>0</v>
      </c>
      <c r="N1015" s="136">
        <f t="shared" si="621"/>
        <v>0</v>
      </c>
      <c r="O1015" s="136">
        <f t="shared" si="621"/>
        <v>0</v>
      </c>
      <c r="P1015" s="136">
        <f t="shared" si="621"/>
        <v>0</v>
      </c>
      <c r="Q1015" s="136">
        <f t="shared" si="621"/>
        <v>0</v>
      </c>
      <c r="R1015" s="136">
        <f t="shared" si="621"/>
        <v>0</v>
      </c>
      <c r="S1015" s="136">
        <f t="shared" si="621"/>
        <v>0</v>
      </c>
      <c r="T1015" s="136">
        <f t="shared" si="621"/>
        <v>0</v>
      </c>
      <c r="U1015" s="136">
        <f t="shared" si="621"/>
        <v>0</v>
      </c>
      <c r="V1015" s="136">
        <f t="shared" si="621"/>
        <v>0</v>
      </c>
      <c r="W1015" s="136">
        <f t="shared" si="621"/>
        <v>0</v>
      </c>
      <c r="X1015" s="136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2">
        <v>39202</v>
      </c>
      <c r="E1016" s="138" t="s">
        <v>313</v>
      </c>
      <c r="G1016" s="43"/>
      <c r="H1016" s="136"/>
      <c r="I1016" s="42">
        <f>'Plt. Class.'!G$203</f>
        <v>0</v>
      </c>
      <c r="J1016" s="136">
        <f t="shared" ref="J1016:X1016" si="622">+J203+J474+J745</f>
        <v>0</v>
      </c>
      <c r="K1016" s="136">
        <f t="shared" si="622"/>
        <v>0</v>
      </c>
      <c r="L1016" s="136">
        <f t="shared" si="622"/>
        <v>0</v>
      </c>
      <c r="M1016" s="136">
        <f t="shared" si="622"/>
        <v>0</v>
      </c>
      <c r="N1016" s="136">
        <f t="shared" si="622"/>
        <v>0</v>
      </c>
      <c r="O1016" s="136">
        <f t="shared" si="622"/>
        <v>0</v>
      </c>
      <c r="P1016" s="136">
        <f t="shared" si="622"/>
        <v>0</v>
      </c>
      <c r="Q1016" s="136">
        <f t="shared" si="622"/>
        <v>0</v>
      </c>
      <c r="R1016" s="136">
        <f t="shared" si="622"/>
        <v>0</v>
      </c>
      <c r="S1016" s="136">
        <f t="shared" si="622"/>
        <v>0</v>
      </c>
      <c r="T1016" s="136">
        <f t="shared" si="622"/>
        <v>0</v>
      </c>
      <c r="U1016" s="136">
        <f t="shared" si="622"/>
        <v>0</v>
      </c>
      <c r="V1016" s="136">
        <f t="shared" si="622"/>
        <v>0</v>
      </c>
      <c r="W1016" s="136">
        <f t="shared" si="622"/>
        <v>0</v>
      </c>
      <c r="X1016" s="136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2">
        <v>39300</v>
      </c>
      <c r="E1017" s="138" t="s">
        <v>198</v>
      </c>
      <c r="G1017" s="43"/>
      <c r="H1017" s="136"/>
      <c r="I1017" s="42">
        <f>'Plt. Class.'!G$204</f>
        <v>0</v>
      </c>
      <c r="J1017" s="136">
        <f t="shared" ref="J1017:X1017" si="623">+J204+J475+J746</f>
        <v>0</v>
      </c>
      <c r="K1017" s="136">
        <f t="shared" si="623"/>
        <v>0</v>
      </c>
      <c r="L1017" s="136">
        <f t="shared" si="623"/>
        <v>0</v>
      </c>
      <c r="M1017" s="136">
        <f t="shared" si="623"/>
        <v>0</v>
      </c>
      <c r="N1017" s="136">
        <f t="shared" si="623"/>
        <v>0</v>
      </c>
      <c r="O1017" s="136">
        <f t="shared" si="623"/>
        <v>0</v>
      </c>
      <c r="P1017" s="136">
        <f t="shared" si="623"/>
        <v>0</v>
      </c>
      <c r="Q1017" s="136">
        <f t="shared" si="623"/>
        <v>0</v>
      </c>
      <c r="R1017" s="136">
        <f t="shared" si="623"/>
        <v>0</v>
      </c>
      <c r="S1017" s="136">
        <f t="shared" si="623"/>
        <v>0</v>
      </c>
      <c r="T1017" s="136">
        <f t="shared" si="623"/>
        <v>0</v>
      </c>
      <c r="U1017" s="136">
        <f t="shared" si="623"/>
        <v>0</v>
      </c>
      <c r="V1017" s="136">
        <f t="shared" si="623"/>
        <v>0</v>
      </c>
      <c r="W1017" s="136">
        <f t="shared" si="623"/>
        <v>0</v>
      </c>
      <c r="X1017" s="136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2">
        <v>39400</v>
      </c>
      <c r="E1018" s="138" t="s">
        <v>314</v>
      </c>
      <c r="G1018" s="43"/>
      <c r="H1018" s="136"/>
      <c r="I1018" s="42">
        <f>'Plt. Class.'!G$205</f>
        <v>84202.287747791517</v>
      </c>
      <c r="J1018" s="136">
        <f t="shared" ref="J1018:X1018" si="625">+J205+J476+J747</f>
        <v>59539.177030703468</v>
      </c>
      <c r="K1018" s="136">
        <f t="shared" si="625"/>
        <v>19402.420231394713</v>
      </c>
      <c r="L1018" s="136">
        <f t="shared" si="625"/>
        <v>38.599027626378309</v>
      </c>
      <c r="M1018" s="136">
        <f t="shared" si="625"/>
        <v>4806.594048803252</v>
      </c>
      <c r="N1018" s="136">
        <f t="shared" si="625"/>
        <v>415.49740926368713</v>
      </c>
      <c r="O1018" s="136">
        <f t="shared" si="625"/>
        <v>0</v>
      </c>
      <c r="P1018" s="136">
        <f t="shared" si="625"/>
        <v>0</v>
      </c>
      <c r="Q1018" s="136">
        <f t="shared" si="625"/>
        <v>0</v>
      </c>
      <c r="R1018" s="136">
        <f t="shared" si="625"/>
        <v>0</v>
      </c>
      <c r="S1018" s="136">
        <f t="shared" si="625"/>
        <v>0</v>
      </c>
      <c r="T1018" s="136">
        <f t="shared" si="625"/>
        <v>0</v>
      </c>
      <c r="U1018" s="136">
        <f t="shared" si="625"/>
        <v>0</v>
      </c>
      <c r="V1018" s="136">
        <f t="shared" si="625"/>
        <v>0</v>
      </c>
      <c r="W1018" s="136">
        <f t="shared" si="625"/>
        <v>0</v>
      </c>
      <c r="X1018" s="136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2">
        <v>39600</v>
      </c>
      <c r="E1019" s="138" t="s">
        <v>315</v>
      </c>
      <c r="G1019" s="43"/>
      <c r="H1019" s="136"/>
      <c r="I1019" s="42">
        <f>'Plt. Class.'!G$206</f>
        <v>1242.4768697685254</v>
      </c>
      <c r="J1019" s="136">
        <f t="shared" ref="J1019:X1019" si="626">+J206+J477+J748</f>
        <v>878.55154870946842</v>
      </c>
      <c r="K1019" s="136">
        <f t="shared" si="626"/>
        <v>286.29932748672968</v>
      </c>
      <c r="L1019" s="136">
        <f t="shared" si="626"/>
        <v>0.56956171030625269</v>
      </c>
      <c r="M1019" s="136">
        <f t="shared" si="626"/>
        <v>70.925411740510881</v>
      </c>
      <c r="N1019" s="136">
        <f t="shared" si="626"/>
        <v>6.131020121509918</v>
      </c>
      <c r="O1019" s="136">
        <f t="shared" si="626"/>
        <v>0</v>
      </c>
      <c r="P1019" s="136">
        <f t="shared" si="626"/>
        <v>0</v>
      </c>
      <c r="Q1019" s="136">
        <f t="shared" si="626"/>
        <v>0</v>
      </c>
      <c r="R1019" s="136">
        <f t="shared" si="626"/>
        <v>0</v>
      </c>
      <c r="S1019" s="136">
        <f t="shared" si="626"/>
        <v>0</v>
      </c>
      <c r="T1019" s="136">
        <f t="shared" si="626"/>
        <v>0</v>
      </c>
      <c r="U1019" s="136">
        <f t="shared" si="626"/>
        <v>0</v>
      </c>
      <c r="V1019" s="136">
        <f t="shared" si="626"/>
        <v>0</v>
      </c>
      <c r="W1019" s="136">
        <f t="shared" si="626"/>
        <v>0</v>
      </c>
      <c r="X1019" s="136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2">
        <v>39603</v>
      </c>
      <c r="E1020" s="138" t="s">
        <v>316</v>
      </c>
      <c r="G1020" s="43"/>
      <c r="H1020" s="136"/>
      <c r="I1020" s="42">
        <f>'Plt. Class.'!G$207</f>
        <v>0</v>
      </c>
      <c r="J1020" s="136">
        <f t="shared" ref="J1020:X1020" si="627">+J207+J478+J749</f>
        <v>0</v>
      </c>
      <c r="K1020" s="136">
        <f t="shared" si="627"/>
        <v>0</v>
      </c>
      <c r="L1020" s="136">
        <f t="shared" si="627"/>
        <v>0</v>
      </c>
      <c r="M1020" s="136">
        <f t="shared" si="627"/>
        <v>0</v>
      </c>
      <c r="N1020" s="136">
        <f t="shared" si="627"/>
        <v>0</v>
      </c>
      <c r="O1020" s="136">
        <f t="shared" si="627"/>
        <v>0</v>
      </c>
      <c r="P1020" s="136">
        <f t="shared" si="627"/>
        <v>0</v>
      </c>
      <c r="Q1020" s="136">
        <f t="shared" si="627"/>
        <v>0</v>
      </c>
      <c r="R1020" s="136">
        <f t="shared" si="627"/>
        <v>0</v>
      </c>
      <c r="S1020" s="136">
        <f t="shared" si="627"/>
        <v>0</v>
      </c>
      <c r="T1020" s="136">
        <f t="shared" si="627"/>
        <v>0</v>
      </c>
      <c r="U1020" s="136">
        <f t="shared" si="627"/>
        <v>0</v>
      </c>
      <c r="V1020" s="136">
        <f t="shared" si="627"/>
        <v>0</v>
      </c>
      <c r="W1020" s="136">
        <f t="shared" si="627"/>
        <v>0</v>
      </c>
      <c r="X1020" s="136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2">
        <v>39604</v>
      </c>
      <c r="E1021" s="138" t="s">
        <v>317</v>
      </c>
      <c r="G1021" s="43"/>
      <c r="H1021" s="136"/>
      <c r="I1021" s="42">
        <f>'Plt. Class.'!G$208</f>
        <v>0</v>
      </c>
      <c r="J1021" s="136">
        <f t="shared" ref="J1021:X1021" si="628">+J208+J479+J750</f>
        <v>0</v>
      </c>
      <c r="K1021" s="136">
        <f t="shared" si="628"/>
        <v>0</v>
      </c>
      <c r="L1021" s="136">
        <f t="shared" si="628"/>
        <v>0</v>
      </c>
      <c r="M1021" s="136">
        <f t="shared" si="628"/>
        <v>0</v>
      </c>
      <c r="N1021" s="136">
        <f t="shared" si="628"/>
        <v>0</v>
      </c>
      <c r="O1021" s="136">
        <f t="shared" si="628"/>
        <v>0</v>
      </c>
      <c r="P1021" s="136">
        <f t="shared" si="628"/>
        <v>0</v>
      </c>
      <c r="Q1021" s="136">
        <f t="shared" si="628"/>
        <v>0</v>
      </c>
      <c r="R1021" s="136">
        <f t="shared" si="628"/>
        <v>0</v>
      </c>
      <c r="S1021" s="136">
        <f t="shared" si="628"/>
        <v>0</v>
      </c>
      <c r="T1021" s="136">
        <f t="shared" si="628"/>
        <v>0</v>
      </c>
      <c r="U1021" s="136">
        <f t="shared" si="628"/>
        <v>0</v>
      </c>
      <c r="V1021" s="136">
        <f t="shared" si="628"/>
        <v>0</v>
      </c>
      <c r="W1021" s="136">
        <f t="shared" si="628"/>
        <v>0</v>
      </c>
      <c r="X1021" s="136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2">
        <v>39605</v>
      </c>
      <c r="E1022" s="141" t="s">
        <v>318</v>
      </c>
      <c r="G1022" s="43"/>
      <c r="H1022" s="136"/>
      <c r="I1022" s="42">
        <f>'Plt. Class.'!G$209</f>
        <v>0</v>
      </c>
      <c r="J1022" s="136">
        <f t="shared" ref="J1022:X1022" si="629">+J209+J480+J751</f>
        <v>0</v>
      </c>
      <c r="K1022" s="136">
        <f t="shared" si="629"/>
        <v>0</v>
      </c>
      <c r="L1022" s="136">
        <f t="shared" si="629"/>
        <v>0</v>
      </c>
      <c r="M1022" s="136">
        <f t="shared" si="629"/>
        <v>0</v>
      </c>
      <c r="N1022" s="136">
        <f t="shared" si="629"/>
        <v>0</v>
      </c>
      <c r="O1022" s="136">
        <f t="shared" si="629"/>
        <v>0</v>
      </c>
      <c r="P1022" s="136">
        <f t="shared" si="629"/>
        <v>0</v>
      </c>
      <c r="Q1022" s="136">
        <f t="shared" si="629"/>
        <v>0</v>
      </c>
      <c r="R1022" s="136">
        <f t="shared" si="629"/>
        <v>0</v>
      </c>
      <c r="S1022" s="136">
        <f t="shared" si="629"/>
        <v>0</v>
      </c>
      <c r="T1022" s="136">
        <f t="shared" si="629"/>
        <v>0</v>
      </c>
      <c r="U1022" s="136">
        <f t="shared" si="629"/>
        <v>0</v>
      </c>
      <c r="V1022" s="136">
        <f t="shared" si="629"/>
        <v>0</v>
      </c>
      <c r="W1022" s="136">
        <f t="shared" si="629"/>
        <v>0</v>
      </c>
      <c r="X1022" s="136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2">
        <v>39700</v>
      </c>
      <c r="E1023" s="138" t="s">
        <v>319</v>
      </c>
      <c r="G1023" s="43"/>
      <c r="H1023" s="136"/>
      <c r="I1023" s="42">
        <f>'Plt. Class.'!G$210</f>
        <v>133887.83726455717</v>
      </c>
      <c r="J1023" s="136">
        <f t="shared" ref="J1023:X1023" si="630">+J210+J481+J752</f>
        <v>94671.675299719718</v>
      </c>
      <c r="K1023" s="136">
        <f t="shared" si="630"/>
        <v>30851.276752247883</v>
      </c>
      <c r="L1023" s="136">
        <f t="shared" si="630"/>
        <v>61.375295940771302</v>
      </c>
      <c r="M1023" s="136">
        <f t="shared" si="630"/>
        <v>7642.8384431851482</v>
      </c>
      <c r="N1023" s="136">
        <f t="shared" si="630"/>
        <v>660.67147346362606</v>
      </c>
      <c r="O1023" s="136">
        <f t="shared" si="630"/>
        <v>0</v>
      </c>
      <c r="P1023" s="136">
        <f t="shared" si="630"/>
        <v>0</v>
      </c>
      <c r="Q1023" s="136">
        <f t="shared" si="630"/>
        <v>0</v>
      </c>
      <c r="R1023" s="136">
        <f t="shared" si="630"/>
        <v>0</v>
      </c>
      <c r="S1023" s="136">
        <f t="shared" si="630"/>
        <v>0</v>
      </c>
      <c r="T1023" s="136">
        <f t="shared" si="630"/>
        <v>0</v>
      </c>
      <c r="U1023" s="136">
        <f t="shared" si="630"/>
        <v>0</v>
      </c>
      <c r="V1023" s="136">
        <f t="shared" si="630"/>
        <v>0</v>
      </c>
      <c r="W1023" s="136">
        <f t="shared" si="630"/>
        <v>0</v>
      </c>
      <c r="X1023" s="136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2">
        <v>39701</v>
      </c>
      <c r="E1024" s="138" t="s">
        <v>320</v>
      </c>
      <c r="G1024" s="43"/>
      <c r="H1024" s="136"/>
      <c r="I1024" s="42">
        <f>'Plt. Class.'!G$211</f>
        <v>0</v>
      </c>
      <c r="J1024" s="136">
        <f t="shared" ref="J1024:X1024" si="631">+J211+J482+J753</f>
        <v>0</v>
      </c>
      <c r="K1024" s="136">
        <f t="shared" si="631"/>
        <v>0</v>
      </c>
      <c r="L1024" s="136">
        <f t="shared" si="631"/>
        <v>0</v>
      </c>
      <c r="M1024" s="136">
        <f t="shared" si="631"/>
        <v>0</v>
      </c>
      <c r="N1024" s="136">
        <f t="shared" si="631"/>
        <v>0</v>
      </c>
      <c r="O1024" s="136">
        <f t="shared" si="631"/>
        <v>0</v>
      </c>
      <c r="P1024" s="136">
        <f t="shared" si="631"/>
        <v>0</v>
      </c>
      <c r="Q1024" s="136">
        <f t="shared" si="631"/>
        <v>0</v>
      </c>
      <c r="R1024" s="136">
        <f t="shared" si="631"/>
        <v>0</v>
      </c>
      <c r="S1024" s="136">
        <f t="shared" si="631"/>
        <v>0</v>
      </c>
      <c r="T1024" s="136">
        <f t="shared" si="631"/>
        <v>0</v>
      </c>
      <c r="U1024" s="136">
        <f t="shared" si="631"/>
        <v>0</v>
      </c>
      <c r="V1024" s="136">
        <f t="shared" si="631"/>
        <v>0</v>
      </c>
      <c r="W1024" s="136">
        <f t="shared" si="631"/>
        <v>0</v>
      </c>
      <c r="X1024" s="136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2">
        <v>39702</v>
      </c>
      <c r="E1025" s="138" t="s">
        <v>321</v>
      </c>
      <c r="G1025" s="43"/>
      <c r="H1025" s="136"/>
      <c r="I1025" s="42">
        <f>'Plt. Class.'!G$212</f>
        <v>0</v>
      </c>
      <c r="J1025" s="136">
        <f t="shared" ref="J1025:X1025" si="632">+J212+J483+J754</f>
        <v>0</v>
      </c>
      <c r="K1025" s="136">
        <f t="shared" si="632"/>
        <v>0</v>
      </c>
      <c r="L1025" s="136">
        <f t="shared" si="632"/>
        <v>0</v>
      </c>
      <c r="M1025" s="136">
        <f t="shared" si="632"/>
        <v>0</v>
      </c>
      <c r="N1025" s="136">
        <f t="shared" si="632"/>
        <v>0</v>
      </c>
      <c r="O1025" s="136">
        <f t="shared" si="632"/>
        <v>0</v>
      </c>
      <c r="P1025" s="136">
        <f t="shared" si="632"/>
        <v>0</v>
      </c>
      <c r="Q1025" s="136">
        <f t="shared" si="632"/>
        <v>0</v>
      </c>
      <c r="R1025" s="136">
        <f t="shared" si="632"/>
        <v>0</v>
      </c>
      <c r="S1025" s="136">
        <f t="shared" si="632"/>
        <v>0</v>
      </c>
      <c r="T1025" s="136">
        <f t="shared" si="632"/>
        <v>0</v>
      </c>
      <c r="U1025" s="136">
        <f t="shared" si="632"/>
        <v>0</v>
      </c>
      <c r="V1025" s="136">
        <f t="shared" si="632"/>
        <v>0</v>
      </c>
      <c r="W1025" s="136">
        <f t="shared" si="632"/>
        <v>0</v>
      </c>
      <c r="X1025" s="136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2">
        <v>39705</v>
      </c>
      <c r="E1026" s="138" t="s">
        <v>322</v>
      </c>
      <c r="G1026" s="43"/>
      <c r="H1026" s="136"/>
      <c r="I1026" s="42">
        <f>'Plt. Class.'!G$213</f>
        <v>0</v>
      </c>
      <c r="J1026" s="136">
        <f t="shared" ref="J1026:X1026" si="633">+J213+J484+J755</f>
        <v>0</v>
      </c>
      <c r="K1026" s="136">
        <f t="shared" si="633"/>
        <v>0</v>
      </c>
      <c r="L1026" s="136">
        <f t="shared" si="633"/>
        <v>0</v>
      </c>
      <c r="M1026" s="136">
        <f t="shared" si="633"/>
        <v>0</v>
      </c>
      <c r="N1026" s="136">
        <f t="shared" si="633"/>
        <v>0</v>
      </c>
      <c r="O1026" s="136">
        <f t="shared" si="633"/>
        <v>0</v>
      </c>
      <c r="P1026" s="136">
        <f t="shared" si="633"/>
        <v>0</v>
      </c>
      <c r="Q1026" s="136">
        <f t="shared" si="633"/>
        <v>0</v>
      </c>
      <c r="R1026" s="136">
        <f t="shared" si="633"/>
        <v>0</v>
      </c>
      <c r="S1026" s="136">
        <f t="shared" si="633"/>
        <v>0</v>
      </c>
      <c r="T1026" s="136">
        <f t="shared" si="633"/>
        <v>0</v>
      </c>
      <c r="U1026" s="136">
        <f t="shared" si="633"/>
        <v>0</v>
      </c>
      <c r="V1026" s="136">
        <f t="shared" si="633"/>
        <v>0</v>
      </c>
      <c r="W1026" s="136">
        <f t="shared" si="633"/>
        <v>0</v>
      </c>
      <c r="X1026" s="136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2">
        <v>39800</v>
      </c>
      <c r="E1027" s="138" t="s">
        <v>323</v>
      </c>
      <c r="G1027" s="43"/>
      <c r="H1027" s="136"/>
      <c r="I1027" s="42">
        <f>'Plt. Class.'!G$214</f>
        <v>28913.769373757863</v>
      </c>
      <c r="J1027" s="136">
        <f t="shared" ref="J1027:X1027" si="634">+J214+J485+J756</f>
        <v>20444.836825876548</v>
      </c>
      <c r="K1027" s="136">
        <f t="shared" si="634"/>
        <v>6662.4924199639026</v>
      </c>
      <c r="L1027" s="136">
        <f t="shared" si="634"/>
        <v>13.254311880257468</v>
      </c>
      <c r="M1027" s="136">
        <f t="shared" si="634"/>
        <v>1650.5104020053113</v>
      </c>
      <c r="N1027" s="136">
        <f t="shared" si="634"/>
        <v>142.67541403183822</v>
      </c>
      <c r="O1027" s="136">
        <f t="shared" si="634"/>
        <v>0</v>
      </c>
      <c r="P1027" s="136">
        <f t="shared" si="634"/>
        <v>0</v>
      </c>
      <c r="Q1027" s="136">
        <f t="shared" si="634"/>
        <v>0</v>
      </c>
      <c r="R1027" s="136">
        <f t="shared" si="634"/>
        <v>0</v>
      </c>
      <c r="S1027" s="136">
        <f t="shared" si="634"/>
        <v>0</v>
      </c>
      <c r="T1027" s="136">
        <f t="shared" si="634"/>
        <v>0</v>
      </c>
      <c r="U1027" s="136">
        <f t="shared" si="634"/>
        <v>0</v>
      </c>
      <c r="V1027" s="136">
        <f t="shared" si="634"/>
        <v>0</v>
      </c>
      <c r="W1027" s="136">
        <f t="shared" si="634"/>
        <v>0</v>
      </c>
      <c r="X1027" s="136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2">
        <v>39900</v>
      </c>
      <c r="E1028" s="138" t="s">
        <v>324</v>
      </c>
      <c r="G1028" s="43"/>
      <c r="H1028" s="136"/>
      <c r="I1028" s="42">
        <f>'Plt. Class.'!G$215</f>
        <v>8838.1788807226512</v>
      </c>
      <c r="J1028" s="136">
        <f t="shared" ref="J1028:X1028" si="635">+J215+J486+J757</f>
        <v>6249.4489292800999</v>
      </c>
      <c r="K1028" s="136">
        <f t="shared" si="635"/>
        <v>2036.5487127577046</v>
      </c>
      <c r="L1028" s="136">
        <f t="shared" si="635"/>
        <v>4.0514945604056303</v>
      </c>
      <c r="M1028" s="136">
        <f t="shared" si="635"/>
        <v>504.51762234280039</v>
      </c>
      <c r="N1028" s="136">
        <f t="shared" si="635"/>
        <v>43.612121781639033</v>
      </c>
      <c r="O1028" s="136">
        <f t="shared" si="635"/>
        <v>0</v>
      </c>
      <c r="P1028" s="136">
        <f t="shared" si="635"/>
        <v>0</v>
      </c>
      <c r="Q1028" s="136">
        <f t="shared" si="635"/>
        <v>0</v>
      </c>
      <c r="R1028" s="136">
        <f t="shared" si="635"/>
        <v>0</v>
      </c>
      <c r="S1028" s="136">
        <f t="shared" si="635"/>
        <v>0</v>
      </c>
      <c r="T1028" s="136">
        <f t="shared" si="635"/>
        <v>0</v>
      </c>
      <c r="U1028" s="136">
        <f t="shared" si="635"/>
        <v>0</v>
      </c>
      <c r="V1028" s="136">
        <f t="shared" si="635"/>
        <v>0</v>
      </c>
      <c r="W1028" s="136">
        <f t="shared" si="635"/>
        <v>0</v>
      </c>
      <c r="X1028" s="136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2">
        <v>39901</v>
      </c>
      <c r="E1029" s="138" t="s">
        <v>325</v>
      </c>
      <c r="G1029" s="43"/>
      <c r="H1029" s="136"/>
      <c r="I1029" s="42">
        <f>'Plt. Class.'!G$216</f>
        <v>1652373.3542476646</v>
      </c>
      <c r="J1029" s="136">
        <f t="shared" ref="J1029:X1029" si="636">+J216+J487+J758</f>
        <v>1168388.0841105692</v>
      </c>
      <c r="K1029" s="136">
        <f t="shared" si="636"/>
        <v>380750.25104188226</v>
      </c>
      <c r="L1029" s="136">
        <f t="shared" si="636"/>
        <v>757.46166114554103</v>
      </c>
      <c r="M1029" s="136">
        <f t="shared" si="636"/>
        <v>94323.897169126561</v>
      </c>
      <c r="N1029" s="136">
        <f t="shared" si="636"/>
        <v>8153.6602649404922</v>
      </c>
      <c r="O1029" s="136">
        <f t="shared" si="636"/>
        <v>0</v>
      </c>
      <c r="P1029" s="136">
        <f t="shared" si="636"/>
        <v>0</v>
      </c>
      <c r="Q1029" s="136">
        <f t="shared" si="636"/>
        <v>0</v>
      </c>
      <c r="R1029" s="136">
        <f t="shared" si="636"/>
        <v>0</v>
      </c>
      <c r="S1029" s="136">
        <f t="shared" si="636"/>
        <v>0</v>
      </c>
      <c r="T1029" s="136">
        <f t="shared" si="636"/>
        <v>0</v>
      </c>
      <c r="U1029" s="136">
        <f t="shared" si="636"/>
        <v>0</v>
      </c>
      <c r="V1029" s="136">
        <f t="shared" si="636"/>
        <v>0</v>
      </c>
      <c r="W1029" s="136">
        <f t="shared" si="636"/>
        <v>0</v>
      </c>
      <c r="X1029" s="136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2">
        <v>39902</v>
      </c>
      <c r="E1030" s="138" t="s">
        <v>326</v>
      </c>
      <c r="G1030" s="43"/>
      <c r="H1030" s="136"/>
      <c r="I1030" s="42">
        <f>'Plt. Class.'!G$217</f>
        <v>1013025.428945498</v>
      </c>
      <c r="J1030" s="136">
        <f t="shared" ref="J1030:X1030" si="637">+J217+J488+J759</f>
        <v>716307.14513659128</v>
      </c>
      <c r="K1030" s="136">
        <f t="shared" si="637"/>
        <v>233427.68472469394</v>
      </c>
      <c r="L1030" s="136">
        <f t="shared" si="637"/>
        <v>464.37926526665649</v>
      </c>
      <c r="M1030" s="136">
        <f t="shared" si="637"/>
        <v>57827.431157694453</v>
      </c>
      <c r="N1030" s="136">
        <f t="shared" si="637"/>
        <v>4998.7886612514212</v>
      </c>
      <c r="O1030" s="136">
        <f t="shared" si="637"/>
        <v>0</v>
      </c>
      <c r="P1030" s="136">
        <f t="shared" si="637"/>
        <v>0</v>
      </c>
      <c r="Q1030" s="136">
        <f t="shared" si="637"/>
        <v>0</v>
      </c>
      <c r="R1030" s="136">
        <f t="shared" si="637"/>
        <v>0</v>
      </c>
      <c r="S1030" s="136">
        <f t="shared" si="637"/>
        <v>0</v>
      </c>
      <c r="T1030" s="136">
        <f t="shared" si="637"/>
        <v>0</v>
      </c>
      <c r="U1030" s="136">
        <f t="shared" si="637"/>
        <v>0</v>
      </c>
      <c r="V1030" s="136">
        <f t="shared" si="637"/>
        <v>0</v>
      </c>
      <c r="W1030" s="136">
        <f t="shared" si="637"/>
        <v>0</v>
      </c>
      <c r="X1030" s="136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2">
        <v>39903</v>
      </c>
      <c r="E1031" s="138" t="s">
        <v>327</v>
      </c>
      <c r="G1031" s="43"/>
      <c r="H1031" s="136"/>
      <c r="I1031" s="42">
        <f>'Plt. Class.'!G$218</f>
        <v>178622.84360634437</v>
      </c>
      <c r="J1031" s="136">
        <f t="shared" ref="J1031:X1031" si="638">+J218+J489+J760</f>
        <v>126303.65981338477</v>
      </c>
      <c r="K1031" s="136">
        <f t="shared" si="638"/>
        <v>41159.398007780255</v>
      </c>
      <c r="L1031" s="136">
        <f t="shared" si="638"/>
        <v>81.882194171670534</v>
      </c>
      <c r="M1031" s="136">
        <f t="shared" si="638"/>
        <v>10196.486580390896</v>
      </c>
      <c r="N1031" s="136">
        <f t="shared" si="638"/>
        <v>881.41701061673871</v>
      </c>
      <c r="O1031" s="136">
        <f t="shared" si="638"/>
        <v>0</v>
      </c>
      <c r="P1031" s="136">
        <f t="shared" si="638"/>
        <v>0</v>
      </c>
      <c r="Q1031" s="136">
        <f t="shared" si="638"/>
        <v>0</v>
      </c>
      <c r="R1031" s="136">
        <f t="shared" si="638"/>
        <v>0</v>
      </c>
      <c r="S1031" s="136">
        <f t="shared" si="638"/>
        <v>0</v>
      </c>
      <c r="T1031" s="136">
        <f t="shared" si="638"/>
        <v>0</v>
      </c>
      <c r="U1031" s="136">
        <f t="shared" si="638"/>
        <v>0</v>
      </c>
      <c r="V1031" s="136">
        <f t="shared" si="638"/>
        <v>0</v>
      </c>
      <c r="W1031" s="136">
        <f t="shared" si="638"/>
        <v>0</v>
      </c>
      <c r="X1031" s="136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2">
        <v>39904</v>
      </c>
      <c r="E1032" s="138" t="s">
        <v>328</v>
      </c>
      <c r="G1032" s="43"/>
      <c r="H1032" s="136"/>
      <c r="I1032" s="42">
        <f>'Plt. Class.'!G$219</f>
        <v>0</v>
      </c>
      <c r="J1032" s="136">
        <f t="shared" ref="J1032:X1032" si="639">+J219+J490+J761</f>
        <v>0</v>
      </c>
      <c r="K1032" s="136">
        <f t="shared" si="639"/>
        <v>0</v>
      </c>
      <c r="L1032" s="136">
        <f t="shared" si="639"/>
        <v>0</v>
      </c>
      <c r="M1032" s="136">
        <f t="shared" si="639"/>
        <v>0</v>
      </c>
      <c r="N1032" s="136">
        <f t="shared" si="639"/>
        <v>0</v>
      </c>
      <c r="O1032" s="136">
        <f t="shared" si="639"/>
        <v>0</v>
      </c>
      <c r="P1032" s="136">
        <f t="shared" si="639"/>
        <v>0</v>
      </c>
      <c r="Q1032" s="136">
        <f t="shared" si="639"/>
        <v>0</v>
      </c>
      <c r="R1032" s="136">
        <f t="shared" si="639"/>
        <v>0</v>
      </c>
      <c r="S1032" s="136">
        <f t="shared" si="639"/>
        <v>0</v>
      </c>
      <c r="T1032" s="136">
        <f t="shared" si="639"/>
        <v>0</v>
      </c>
      <c r="U1032" s="136">
        <f t="shared" si="639"/>
        <v>0</v>
      </c>
      <c r="V1032" s="136">
        <f t="shared" si="639"/>
        <v>0</v>
      </c>
      <c r="W1032" s="136">
        <f t="shared" si="639"/>
        <v>0</v>
      </c>
      <c r="X1032" s="136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2">
        <v>39905</v>
      </c>
      <c r="E1033" s="138" t="s">
        <v>329</v>
      </c>
      <c r="G1033" s="43"/>
      <c r="H1033" s="136"/>
      <c r="I1033" s="42">
        <f>'Plt. Class.'!G$220</f>
        <v>0</v>
      </c>
      <c r="J1033" s="136">
        <f t="shared" ref="J1033:X1033" si="640">+J220+J491+J762</f>
        <v>0</v>
      </c>
      <c r="K1033" s="136">
        <f t="shared" si="640"/>
        <v>0</v>
      </c>
      <c r="L1033" s="136">
        <f t="shared" si="640"/>
        <v>0</v>
      </c>
      <c r="M1033" s="136">
        <f t="shared" si="640"/>
        <v>0</v>
      </c>
      <c r="N1033" s="136">
        <f t="shared" si="640"/>
        <v>0</v>
      </c>
      <c r="O1033" s="136">
        <f t="shared" si="640"/>
        <v>0</v>
      </c>
      <c r="P1033" s="136">
        <f t="shared" si="640"/>
        <v>0</v>
      </c>
      <c r="Q1033" s="136">
        <f t="shared" si="640"/>
        <v>0</v>
      </c>
      <c r="R1033" s="136">
        <f t="shared" si="640"/>
        <v>0</v>
      </c>
      <c r="S1033" s="136">
        <f t="shared" si="640"/>
        <v>0</v>
      </c>
      <c r="T1033" s="136">
        <f t="shared" si="640"/>
        <v>0</v>
      </c>
      <c r="U1033" s="136">
        <f t="shared" si="640"/>
        <v>0</v>
      </c>
      <c r="V1033" s="136">
        <f t="shared" si="640"/>
        <v>0</v>
      </c>
      <c r="W1033" s="136">
        <f t="shared" si="640"/>
        <v>0</v>
      </c>
      <c r="X1033" s="136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2">
        <v>39906</v>
      </c>
      <c r="E1034" s="138" t="s">
        <v>330</v>
      </c>
      <c r="G1034" s="43"/>
      <c r="H1034" s="136"/>
      <c r="I1034" s="42">
        <f>'Plt. Class.'!G$221</f>
        <v>119948.65929846311</v>
      </c>
      <c r="J1034" s="136">
        <f t="shared" ref="J1034:X1034" si="641">+J221+J492+J763</f>
        <v>84815.325706563643</v>
      </c>
      <c r="K1034" s="136">
        <f t="shared" si="641"/>
        <v>27639.323777900721</v>
      </c>
      <c r="L1034" s="136">
        <f t="shared" si="641"/>
        <v>54.985461058685452</v>
      </c>
      <c r="M1034" s="136">
        <f t="shared" si="641"/>
        <v>6847.1359551753203</v>
      </c>
      <c r="N1034" s="136">
        <f t="shared" si="641"/>
        <v>591.88839776471843</v>
      </c>
      <c r="O1034" s="136">
        <f t="shared" si="641"/>
        <v>0</v>
      </c>
      <c r="P1034" s="136">
        <f t="shared" si="641"/>
        <v>0</v>
      </c>
      <c r="Q1034" s="136">
        <f t="shared" si="641"/>
        <v>0</v>
      </c>
      <c r="R1034" s="136">
        <f t="shared" si="641"/>
        <v>0</v>
      </c>
      <c r="S1034" s="136">
        <f t="shared" si="641"/>
        <v>0</v>
      </c>
      <c r="T1034" s="136">
        <f t="shared" si="641"/>
        <v>0</v>
      </c>
      <c r="U1034" s="136">
        <f t="shared" si="641"/>
        <v>0</v>
      </c>
      <c r="V1034" s="136">
        <f t="shared" si="641"/>
        <v>0</v>
      </c>
      <c r="W1034" s="136">
        <f t="shared" si="641"/>
        <v>0</v>
      </c>
      <c r="X1034" s="136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2">
        <v>39907</v>
      </c>
      <c r="E1035" s="138" t="s">
        <v>331</v>
      </c>
      <c r="G1035" s="43"/>
      <c r="H1035" s="136"/>
      <c r="I1035" s="42">
        <f>'Plt. Class.'!G$222</f>
        <v>36075.954880927726</v>
      </c>
      <c r="J1035" s="136">
        <f t="shared" ref="J1035:X1035" si="642">+J222+J493+J764</f>
        <v>25509.196028507708</v>
      </c>
      <c r="K1035" s="136">
        <f t="shared" si="642"/>
        <v>8312.8482084140742</v>
      </c>
      <c r="L1035" s="136">
        <f t="shared" si="642"/>
        <v>16.537517166609643</v>
      </c>
      <c r="M1035" s="136">
        <f t="shared" si="642"/>
        <v>2059.3558046183834</v>
      </c>
      <c r="N1035" s="136">
        <f t="shared" si="642"/>
        <v>178.01732222094273</v>
      </c>
      <c r="O1035" s="136">
        <f t="shared" si="642"/>
        <v>0</v>
      </c>
      <c r="P1035" s="136">
        <f t="shared" si="642"/>
        <v>0</v>
      </c>
      <c r="Q1035" s="136">
        <f t="shared" si="642"/>
        <v>0</v>
      </c>
      <c r="R1035" s="136">
        <f t="shared" si="642"/>
        <v>0</v>
      </c>
      <c r="S1035" s="136">
        <f t="shared" si="642"/>
        <v>0</v>
      </c>
      <c r="T1035" s="136">
        <f t="shared" si="642"/>
        <v>0</v>
      </c>
      <c r="U1035" s="136">
        <f t="shared" si="642"/>
        <v>0</v>
      </c>
      <c r="V1035" s="136">
        <f t="shared" si="642"/>
        <v>0</v>
      </c>
      <c r="W1035" s="136">
        <f t="shared" si="642"/>
        <v>0</v>
      </c>
      <c r="X1035" s="136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2">
        <v>39908</v>
      </c>
      <c r="E1036" s="138" t="s">
        <v>332</v>
      </c>
      <c r="G1036" s="43"/>
      <c r="H1036" s="136"/>
      <c r="I1036" s="42">
        <f>'Plt. Class.'!G$223</f>
        <v>6431595.2436716948</v>
      </c>
      <c r="J1036" s="136">
        <f t="shared" ref="J1036:X1036" si="643">+J223+J494+J765</f>
        <v>4547761.0887459898</v>
      </c>
      <c r="K1036" s="136">
        <f t="shared" si="643"/>
        <v>1482008.589240863</v>
      </c>
      <c r="L1036" s="136">
        <f t="shared" si="643"/>
        <v>2948.2966452853693</v>
      </c>
      <c r="M1036" s="136">
        <f t="shared" si="643"/>
        <v>367140.46909437433</v>
      </c>
      <c r="N1036" s="136">
        <f t="shared" si="643"/>
        <v>31736.799945181207</v>
      </c>
      <c r="O1036" s="136">
        <f t="shared" si="643"/>
        <v>0</v>
      </c>
      <c r="P1036" s="136">
        <f t="shared" si="643"/>
        <v>0</v>
      </c>
      <c r="Q1036" s="136">
        <f t="shared" si="643"/>
        <v>0</v>
      </c>
      <c r="R1036" s="136">
        <f t="shared" si="643"/>
        <v>0</v>
      </c>
      <c r="S1036" s="136">
        <f t="shared" si="643"/>
        <v>0</v>
      </c>
      <c r="T1036" s="136">
        <f t="shared" si="643"/>
        <v>0</v>
      </c>
      <c r="U1036" s="136">
        <f t="shared" si="643"/>
        <v>0</v>
      </c>
      <c r="V1036" s="136">
        <f t="shared" si="643"/>
        <v>0</v>
      </c>
      <c r="W1036" s="136">
        <f t="shared" si="643"/>
        <v>0</v>
      </c>
      <c r="X1036" s="136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2">
        <v>39909</v>
      </c>
      <c r="E1037" s="138" t="s">
        <v>333</v>
      </c>
      <c r="G1037" s="43"/>
      <c r="H1037" s="136"/>
      <c r="I1037" s="42">
        <f>'Plt. Class.'!G$224</f>
        <v>51663.707656353537</v>
      </c>
      <c r="J1037" s="136">
        <f t="shared" ref="J1037:X1037" si="644">+J224+J495+J766</f>
        <v>36531.247766422144</v>
      </c>
      <c r="K1037" s="136">
        <f t="shared" si="644"/>
        <v>11904.676149215282</v>
      </c>
      <c r="L1037" s="136">
        <f t="shared" si="644"/>
        <v>23.683072425321683</v>
      </c>
      <c r="M1037" s="136">
        <f t="shared" si="644"/>
        <v>2949.1653540809298</v>
      </c>
      <c r="N1037" s="136">
        <f t="shared" si="644"/>
        <v>254.93531420984976</v>
      </c>
      <c r="O1037" s="136">
        <f t="shared" si="644"/>
        <v>0</v>
      </c>
      <c r="P1037" s="136">
        <f t="shared" si="644"/>
        <v>0</v>
      </c>
      <c r="Q1037" s="136">
        <f t="shared" si="644"/>
        <v>0</v>
      </c>
      <c r="R1037" s="136">
        <f t="shared" si="644"/>
        <v>0</v>
      </c>
      <c r="S1037" s="136">
        <f t="shared" si="644"/>
        <v>0</v>
      </c>
      <c r="T1037" s="136">
        <f t="shared" si="644"/>
        <v>0</v>
      </c>
      <c r="U1037" s="136">
        <f t="shared" si="644"/>
        <v>0</v>
      </c>
      <c r="V1037" s="136">
        <f t="shared" si="644"/>
        <v>0</v>
      </c>
      <c r="W1037" s="136">
        <f t="shared" si="644"/>
        <v>0</v>
      </c>
      <c r="X1037" s="136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2">
        <v>39924</v>
      </c>
      <c r="E1038" s="138" t="s">
        <v>334</v>
      </c>
      <c r="G1038" s="43"/>
      <c r="H1038" s="136"/>
      <c r="I1038" s="42">
        <f>'Plt. Class.'!G$225</f>
        <v>0</v>
      </c>
      <c r="J1038" s="136">
        <f t="shared" ref="J1038:X1038" si="645">+J225+J496+J767</f>
        <v>0</v>
      </c>
      <c r="K1038" s="136">
        <f t="shared" si="645"/>
        <v>0</v>
      </c>
      <c r="L1038" s="136">
        <f t="shared" si="645"/>
        <v>0</v>
      </c>
      <c r="M1038" s="136">
        <f t="shared" si="645"/>
        <v>0</v>
      </c>
      <c r="N1038" s="136">
        <f t="shared" si="645"/>
        <v>0</v>
      </c>
      <c r="O1038" s="136">
        <f t="shared" si="645"/>
        <v>0</v>
      </c>
      <c r="P1038" s="136">
        <f t="shared" si="645"/>
        <v>0</v>
      </c>
      <c r="Q1038" s="136">
        <f t="shared" si="645"/>
        <v>0</v>
      </c>
      <c r="R1038" s="136">
        <f t="shared" si="645"/>
        <v>0</v>
      </c>
      <c r="S1038" s="136">
        <f t="shared" si="645"/>
        <v>0</v>
      </c>
      <c r="T1038" s="136">
        <f t="shared" si="645"/>
        <v>0</v>
      </c>
      <c r="U1038" s="136">
        <f t="shared" si="645"/>
        <v>0</v>
      </c>
      <c r="V1038" s="136">
        <f t="shared" si="645"/>
        <v>0</v>
      </c>
      <c r="W1038" s="136">
        <f t="shared" si="645"/>
        <v>0</v>
      </c>
      <c r="X1038" s="136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6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6"/>
      <c r="I1040" s="42">
        <f>'Plt. Class.'!G$227</f>
        <v>11108756.092309225</v>
      </c>
      <c r="J1040" s="42">
        <f>SUM(J1005:J1038)</f>
        <v>7854967.0473561715</v>
      </c>
      <c r="K1040" s="42">
        <f t="shared" ref="K1040:X1040" si="646">SUM(K1005:K1038)</f>
        <v>2559749.381117058</v>
      </c>
      <c r="L1040" s="42">
        <f t="shared" si="646"/>
        <v>5092.3460011689349</v>
      </c>
      <c r="M1040" s="42">
        <f t="shared" si="646"/>
        <v>634130.9998943687</v>
      </c>
      <c r="N1040" s="42">
        <f t="shared" si="646"/>
        <v>54816.317940455781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6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361</v>
      </c>
      <c r="E1042" s="44"/>
      <c r="G1042" s="43"/>
      <c r="H1042" s="136"/>
      <c r="I1042" s="42">
        <f>'Plt. Class.'!G$229</f>
        <v>620248.17134435789</v>
      </c>
      <c r="J1042" s="136">
        <f>+J229+J500+J771</f>
        <v>438575.56207088218</v>
      </c>
      <c r="K1042" s="136">
        <f t="shared" ref="K1042:X1042" si="647">+K229+K500+K771</f>
        <v>142921.48099613821</v>
      </c>
      <c r="L1042" s="136">
        <f t="shared" si="647"/>
        <v>284.32691012673149</v>
      </c>
      <c r="M1042" s="136">
        <f t="shared" si="647"/>
        <v>35406.177776245568</v>
      </c>
      <c r="N1042" s="136">
        <f t="shared" si="647"/>
        <v>3060.623590965075</v>
      </c>
      <c r="O1042" s="136">
        <f t="shared" si="647"/>
        <v>0</v>
      </c>
      <c r="P1042" s="136">
        <f t="shared" si="647"/>
        <v>0</v>
      </c>
      <c r="Q1042" s="136">
        <f t="shared" si="647"/>
        <v>0</v>
      </c>
      <c r="R1042" s="136">
        <f t="shared" si="647"/>
        <v>0</v>
      </c>
      <c r="S1042" s="136">
        <f t="shared" si="647"/>
        <v>0</v>
      </c>
      <c r="T1042" s="136">
        <f t="shared" si="647"/>
        <v>0</v>
      </c>
      <c r="U1042" s="136">
        <f t="shared" si="647"/>
        <v>0</v>
      </c>
      <c r="V1042" s="136">
        <f t="shared" si="647"/>
        <v>0</v>
      </c>
      <c r="W1042" s="136">
        <f t="shared" si="647"/>
        <v>0</v>
      </c>
      <c r="X1042" s="136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6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365</v>
      </c>
      <c r="E1044" s="44"/>
      <c r="G1044" s="43"/>
      <c r="H1044" s="136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6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6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6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2">
        <v>37400</v>
      </c>
      <c r="E1048" s="138" t="s">
        <v>125</v>
      </c>
      <c r="G1048" s="43"/>
      <c r="H1048" s="136"/>
      <c r="I1048" s="42">
        <f>'Plt. Class.'!G$235</f>
        <v>184639.26565120401</v>
      </c>
      <c r="J1048" s="136">
        <f t="shared" ref="J1048:X1048" si="648">+J235+J506+J777</f>
        <v>130557.85321835817</v>
      </c>
      <c r="K1048" s="136">
        <f t="shared" si="648"/>
        <v>42545.73977979293</v>
      </c>
      <c r="L1048" s="136">
        <f t="shared" si="648"/>
        <v>84.640171976466917</v>
      </c>
      <c r="M1048" s="136">
        <f t="shared" si="648"/>
        <v>10539.927348681298</v>
      </c>
      <c r="N1048" s="136">
        <f t="shared" si="648"/>
        <v>911.10513239513637</v>
      </c>
      <c r="O1048" s="136">
        <f t="shared" si="648"/>
        <v>0</v>
      </c>
      <c r="P1048" s="136">
        <f t="shared" si="648"/>
        <v>0</v>
      </c>
      <c r="Q1048" s="136">
        <f t="shared" si="648"/>
        <v>0</v>
      </c>
      <c r="R1048" s="136">
        <f t="shared" si="648"/>
        <v>0</v>
      </c>
      <c r="S1048" s="136">
        <f t="shared" si="648"/>
        <v>0</v>
      </c>
      <c r="T1048" s="136">
        <f t="shared" si="648"/>
        <v>0</v>
      </c>
      <c r="U1048" s="136">
        <f t="shared" si="648"/>
        <v>0</v>
      </c>
      <c r="V1048" s="136">
        <f t="shared" si="648"/>
        <v>0</v>
      </c>
      <c r="W1048" s="136">
        <f t="shared" si="648"/>
        <v>0</v>
      </c>
      <c r="X1048" s="136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2">
        <v>39001</v>
      </c>
      <c r="E1049" s="138" t="s">
        <v>304</v>
      </c>
      <c r="G1049" s="43"/>
      <c r="H1049" s="136"/>
      <c r="I1049" s="42">
        <f>'Plt. Class.'!G$236</f>
        <v>0</v>
      </c>
      <c r="J1049" s="136">
        <f t="shared" ref="J1049:X1049" si="650">+J236+J507+J778</f>
        <v>0</v>
      </c>
      <c r="K1049" s="136">
        <f t="shared" si="650"/>
        <v>0</v>
      </c>
      <c r="L1049" s="136">
        <f t="shared" si="650"/>
        <v>0</v>
      </c>
      <c r="M1049" s="136">
        <f t="shared" si="650"/>
        <v>0</v>
      </c>
      <c r="N1049" s="136">
        <f t="shared" si="650"/>
        <v>0</v>
      </c>
      <c r="O1049" s="136">
        <f t="shared" si="650"/>
        <v>0</v>
      </c>
      <c r="P1049" s="136">
        <f t="shared" si="650"/>
        <v>0</v>
      </c>
      <c r="Q1049" s="136">
        <f t="shared" si="650"/>
        <v>0</v>
      </c>
      <c r="R1049" s="136">
        <f t="shared" si="650"/>
        <v>0</v>
      </c>
      <c r="S1049" s="136">
        <f t="shared" si="650"/>
        <v>0</v>
      </c>
      <c r="T1049" s="136">
        <f t="shared" si="650"/>
        <v>0</v>
      </c>
      <c r="U1049" s="136">
        <f t="shared" si="650"/>
        <v>0</v>
      </c>
      <c r="V1049" s="136">
        <f t="shared" si="650"/>
        <v>0</v>
      </c>
      <c r="W1049" s="136">
        <f t="shared" si="650"/>
        <v>0</v>
      </c>
      <c r="X1049" s="136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2">
        <v>36602</v>
      </c>
      <c r="E1050" s="138" t="s">
        <v>149</v>
      </c>
      <c r="G1050" s="43"/>
      <c r="H1050" s="136"/>
      <c r="I1050" s="42">
        <f>'Plt. Class.'!G$237</f>
        <v>837684.4034722934</v>
      </c>
      <c r="J1050" s="136">
        <f t="shared" ref="J1050:X1050" si="651">+J237+J508+J779</f>
        <v>592324.04876676574</v>
      </c>
      <c r="K1050" s="136">
        <f t="shared" si="651"/>
        <v>193024.50387259136</v>
      </c>
      <c r="L1050" s="136">
        <f t="shared" si="651"/>
        <v>384.00148376801496</v>
      </c>
      <c r="M1050" s="136">
        <f t="shared" si="651"/>
        <v>47818.28351939089</v>
      </c>
      <c r="N1050" s="136">
        <f t="shared" si="651"/>
        <v>4133.5658297771606</v>
      </c>
      <c r="O1050" s="136">
        <f t="shared" si="651"/>
        <v>0</v>
      </c>
      <c r="P1050" s="136">
        <f t="shared" si="651"/>
        <v>0</v>
      </c>
      <c r="Q1050" s="136">
        <f t="shared" si="651"/>
        <v>0</v>
      </c>
      <c r="R1050" s="136">
        <f t="shared" si="651"/>
        <v>0</v>
      </c>
      <c r="S1050" s="136">
        <f t="shared" si="651"/>
        <v>0</v>
      </c>
      <c r="T1050" s="136">
        <f t="shared" si="651"/>
        <v>0</v>
      </c>
      <c r="U1050" s="136">
        <f t="shared" si="651"/>
        <v>0</v>
      </c>
      <c r="V1050" s="136">
        <f t="shared" si="651"/>
        <v>0</v>
      </c>
      <c r="W1050" s="136">
        <f t="shared" si="651"/>
        <v>0</v>
      </c>
      <c r="X1050" s="136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2">
        <v>37503</v>
      </c>
      <c r="E1051" s="138" t="s">
        <v>291</v>
      </c>
      <c r="G1051" s="43"/>
      <c r="H1051" s="136"/>
      <c r="I1051" s="42">
        <f>'Plt. Class.'!G$238</f>
        <v>0</v>
      </c>
      <c r="J1051" s="136">
        <f t="shared" ref="J1051:X1051" si="652">+J238+J509+J780</f>
        <v>0</v>
      </c>
      <c r="K1051" s="136">
        <f t="shared" si="652"/>
        <v>0</v>
      </c>
      <c r="L1051" s="136">
        <f t="shared" si="652"/>
        <v>0</v>
      </c>
      <c r="M1051" s="136">
        <f t="shared" si="652"/>
        <v>0</v>
      </c>
      <c r="N1051" s="136">
        <f t="shared" si="652"/>
        <v>0</v>
      </c>
      <c r="O1051" s="136">
        <f t="shared" si="652"/>
        <v>0</v>
      </c>
      <c r="P1051" s="136">
        <f t="shared" si="652"/>
        <v>0</v>
      </c>
      <c r="Q1051" s="136">
        <f t="shared" si="652"/>
        <v>0</v>
      </c>
      <c r="R1051" s="136">
        <f t="shared" si="652"/>
        <v>0</v>
      </c>
      <c r="S1051" s="136">
        <f t="shared" si="652"/>
        <v>0</v>
      </c>
      <c r="T1051" s="136">
        <f t="shared" si="652"/>
        <v>0</v>
      </c>
      <c r="U1051" s="136">
        <f t="shared" si="652"/>
        <v>0</v>
      </c>
      <c r="V1051" s="136">
        <f t="shared" si="652"/>
        <v>0</v>
      </c>
      <c r="W1051" s="136">
        <f t="shared" si="652"/>
        <v>0</v>
      </c>
      <c r="X1051" s="136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2">
        <v>39004</v>
      </c>
      <c r="E1052" s="138" t="s">
        <v>306</v>
      </c>
      <c r="G1052" s="43"/>
      <c r="H1052" s="136"/>
      <c r="I1052" s="42">
        <f>'Plt. Class.'!G$239</f>
        <v>0</v>
      </c>
      <c r="J1052" s="136">
        <f t="shared" ref="J1052:X1052" si="653">+J239+J510+J781</f>
        <v>0</v>
      </c>
      <c r="K1052" s="136">
        <f t="shared" si="653"/>
        <v>0</v>
      </c>
      <c r="L1052" s="136">
        <f t="shared" si="653"/>
        <v>0</v>
      </c>
      <c r="M1052" s="136">
        <f t="shared" si="653"/>
        <v>0</v>
      </c>
      <c r="N1052" s="136">
        <f t="shared" si="653"/>
        <v>0</v>
      </c>
      <c r="O1052" s="136">
        <f t="shared" si="653"/>
        <v>0</v>
      </c>
      <c r="P1052" s="136">
        <f t="shared" si="653"/>
        <v>0</v>
      </c>
      <c r="Q1052" s="136">
        <f t="shared" si="653"/>
        <v>0</v>
      </c>
      <c r="R1052" s="136">
        <f t="shared" si="653"/>
        <v>0</v>
      </c>
      <c r="S1052" s="136">
        <f t="shared" si="653"/>
        <v>0</v>
      </c>
      <c r="T1052" s="136">
        <f t="shared" si="653"/>
        <v>0</v>
      </c>
      <c r="U1052" s="136">
        <f t="shared" si="653"/>
        <v>0</v>
      </c>
      <c r="V1052" s="136">
        <f t="shared" si="653"/>
        <v>0</v>
      </c>
      <c r="W1052" s="136">
        <f t="shared" si="653"/>
        <v>0</v>
      </c>
      <c r="X1052" s="136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2">
        <v>39009</v>
      </c>
      <c r="E1053" s="138" t="s">
        <v>307</v>
      </c>
      <c r="G1053" s="43"/>
      <c r="H1053" s="136"/>
      <c r="I1053" s="42">
        <f>'Plt. Class.'!G$240</f>
        <v>245537.44572878844</v>
      </c>
      <c r="J1053" s="136">
        <f t="shared" ref="J1053:X1053" si="654">+J240+J511+J782</f>
        <v>173618.76784988557</v>
      </c>
      <c r="K1053" s="136">
        <f t="shared" si="654"/>
        <v>56578.281089496624</v>
      </c>
      <c r="L1053" s="136">
        <f t="shared" si="654"/>
        <v>112.55640321060575</v>
      </c>
      <c r="M1053" s="136">
        <f t="shared" si="654"/>
        <v>14016.2323015897</v>
      </c>
      <c r="N1053" s="136">
        <f t="shared" si="654"/>
        <v>1211.6080846058794</v>
      </c>
      <c r="O1053" s="136">
        <f t="shared" si="654"/>
        <v>0</v>
      </c>
      <c r="P1053" s="136">
        <f t="shared" si="654"/>
        <v>0</v>
      </c>
      <c r="Q1053" s="136">
        <f t="shared" si="654"/>
        <v>0</v>
      </c>
      <c r="R1053" s="136">
        <f t="shared" si="654"/>
        <v>0</v>
      </c>
      <c r="S1053" s="136">
        <f t="shared" si="654"/>
        <v>0</v>
      </c>
      <c r="T1053" s="136">
        <f t="shared" si="654"/>
        <v>0</v>
      </c>
      <c r="U1053" s="136">
        <f t="shared" si="654"/>
        <v>0</v>
      </c>
      <c r="V1053" s="136">
        <f t="shared" si="654"/>
        <v>0</v>
      </c>
      <c r="W1053" s="136">
        <f t="shared" si="654"/>
        <v>0</v>
      </c>
      <c r="X1053" s="136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2">
        <v>39100</v>
      </c>
      <c r="E1054" s="138" t="s">
        <v>308</v>
      </c>
      <c r="G1054" s="43"/>
      <c r="H1054" s="136"/>
      <c r="I1054" s="42">
        <f>'Plt. Class.'!G$241</f>
        <v>130677.89544845103</v>
      </c>
      <c r="J1054" s="136">
        <f t="shared" ref="J1054:X1054" si="655">+J241+J512+J783</f>
        <v>92401.935377452421</v>
      </c>
      <c r="K1054" s="136">
        <f t="shared" si="655"/>
        <v>30111.621789178884</v>
      </c>
      <c r="L1054" s="136">
        <f t="shared" si="655"/>
        <v>59.903831968081349</v>
      </c>
      <c r="M1054" s="136">
        <f t="shared" si="655"/>
        <v>7459.602480802344</v>
      </c>
      <c r="N1054" s="136">
        <f t="shared" si="655"/>
        <v>644.831969049279</v>
      </c>
      <c r="O1054" s="136">
        <f t="shared" si="655"/>
        <v>0</v>
      </c>
      <c r="P1054" s="136">
        <f t="shared" si="655"/>
        <v>0</v>
      </c>
      <c r="Q1054" s="136">
        <f t="shared" si="655"/>
        <v>0</v>
      </c>
      <c r="R1054" s="136">
        <f t="shared" si="655"/>
        <v>0</v>
      </c>
      <c r="S1054" s="136">
        <f t="shared" si="655"/>
        <v>0</v>
      </c>
      <c r="T1054" s="136">
        <f t="shared" si="655"/>
        <v>0</v>
      </c>
      <c r="U1054" s="136">
        <f t="shared" si="655"/>
        <v>0</v>
      </c>
      <c r="V1054" s="136">
        <f t="shared" si="655"/>
        <v>0</v>
      </c>
      <c r="W1054" s="136">
        <f t="shared" si="655"/>
        <v>0</v>
      </c>
      <c r="X1054" s="136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2">
        <v>39102</v>
      </c>
      <c r="E1055" s="138" t="s">
        <v>309</v>
      </c>
      <c r="G1055" s="43"/>
      <c r="H1055" s="136"/>
      <c r="I1055" s="42">
        <f>'Plt. Class.'!G$242</f>
        <v>0</v>
      </c>
      <c r="J1055" s="136">
        <f t="shared" ref="J1055:X1055" si="656">+J242+J513+J784</f>
        <v>0</v>
      </c>
      <c r="K1055" s="136">
        <f t="shared" si="656"/>
        <v>0</v>
      </c>
      <c r="L1055" s="136">
        <f t="shared" si="656"/>
        <v>0</v>
      </c>
      <c r="M1055" s="136">
        <f t="shared" si="656"/>
        <v>0</v>
      </c>
      <c r="N1055" s="136">
        <f t="shared" si="656"/>
        <v>0</v>
      </c>
      <c r="O1055" s="136">
        <f t="shared" si="656"/>
        <v>0</v>
      </c>
      <c r="P1055" s="136">
        <f t="shared" si="656"/>
        <v>0</v>
      </c>
      <c r="Q1055" s="136">
        <f t="shared" si="656"/>
        <v>0</v>
      </c>
      <c r="R1055" s="136">
        <f t="shared" si="656"/>
        <v>0</v>
      </c>
      <c r="S1055" s="136">
        <f t="shared" si="656"/>
        <v>0</v>
      </c>
      <c r="T1055" s="136">
        <f t="shared" si="656"/>
        <v>0</v>
      </c>
      <c r="U1055" s="136">
        <f t="shared" si="656"/>
        <v>0</v>
      </c>
      <c r="V1055" s="136">
        <f t="shared" si="656"/>
        <v>0</v>
      </c>
      <c r="W1055" s="136">
        <f t="shared" si="656"/>
        <v>0</v>
      </c>
      <c r="X1055" s="136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2">
        <v>39103</v>
      </c>
      <c r="E1056" s="138" t="s">
        <v>310</v>
      </c>
      <c r="G1056" s="43"/>
      <c r="H1056" s="136"/>
      <c r="I1056" s="42">
        <f>'Plt. Class.'!G$243</f>
        <v>0</v>
      </c>
      <c r="J1056" s="136">
        <f t="shared" ref="J1056:X1056" si="657">+J243+J514+J785</f>
        <v>0</v>
      </c>
      <c r="K1056" s="136">
        <f t="shared" si="657"/>
        <v>0</v>
      </c>
      <c r="L1056" s="136">
        <f t="shared" si="657"/>
        <v>0</v>
      </c>
      <c r="M1056" s="136">
        <f t="shared" si="657"/>
        <v>0</v>
      </c>
      <c r="N1056" s="136">
        <f t="shared" si="657"/>
        <v>0</v>
      </c>
      <c r="O1056" s="136">
        <f t="shared" si="657"/>
        <v>0</v>
      </c>
      <c r="P1056" s="136">
        <f t="shared" si="657"/>
        <v>0</v>
      </c>
      <c r="Q1056" s="136">
        <f t="shared" si="657"/>
        <v>0</v>
      </c>
      <c r="R1056" s="136">
        <f t="shared" si="657"/>
        <v>0</v>
      </c>
      <c r="S1056" s="136">
        <f t="shared" si="657"/>
        <v>0</v>
      </c>
      <c r="T1056" s="136">
        <f t="shared" si="657"/>
        <v>0</v>
      </c>
      <c r="U1056" s="136">
        <f t="shared" si="657"/>
        <v>0</v>
      </c>
      <c r="V1056" s="136">
        <f t="shared" si="657"/>
        <v>0</v>
      </c>
      <c r="W1056" s="136">
        <f t="shared" si="657"/>
        <v>0</v>
      </c>
      <c r="X1056" s="136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2">
        <v>39200</v>
      </c>
      <c r="E1057" s="138" t="s">
        <v>311</v>
      </c>
      <c r="G1057" s="43"/>
      <c r="H1057" s="136"/>
      <c r="I1057" s="42">
        <f>'Plt. Class.'!G$244</f>
        <v>0</v>
      </c>
      <c r="J1057" s="136">
        <f t="shared" ref="J1057:X1057" si="658">+J244+J515+J786</f>
        <v>0</v>
      </c>
      <c r="K1057" s="136">
        <f t="shared" si="658"/>
        <v>0</v>
      </c>
      <c r="L1057" s="136">
        <f t="shared" si="658"/>
        <v>0</v>
      </c>
      <c r="M1057" s="136">
        <f t="shared" si="658"/>
        <v>0</v>
      </c>
      <c r="N1057" s="136">
        <f t="shared" si="658"/>
        <v>0</v>
      </c>
      <c r="O1057" s="136">
        <f t="shared" si="658"/>
        <v>0</v>
      </c>
      <c r="P1057" s="136">
        <f t="shared" si="658"/>
        <v>0</v>
      </c>
      <c r="Q1057" s="136">
        <f t="shared" si="658"/>
        <v>0</v>
      </c>
      <c r="R1057" s="136">
        <f t="shared" si="658"/>
        <v>0</v>
      </c>
      <c r="S1057" s="136">
        <f t="shared" si="658"/>
        <v>0</v>
      </c>
      <c r="T1057" s="136">
        <f t="shared" si="658"/>
        <v>0</v>
      </c>
      <c r="U1057" s="136">
        <f t="shared" si="658"/>
        <v>0</v>
      </c>
      <c r="V1057" s="136">
        <f t="shared" si="658"/>
        <v>0</v>
      </c>
      <c r="W1057" s="136">
        <f t="shared" si="658"/>
        <v>0</v>
      </c>
      <c r="X1057" s="136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2">
        <v>39201</v>
      </c>
      <c r="E1058" s="138" t="s">
        <v>312</v>
      </c>
      <c r="G1058" s="43"/>
      <c r="H1058" s="136"/>
      <c r="I1058" s="42">
        <f>'Plt. Class.'!G$245</f>
        <v>0</v>
      </c>
      <c r="J1058" s="136">
        <f t="shared" ref="J1058:X1058" si="659">+J245+J516+J787</f>
        <v>0</v>
      </c>
      <c r="K1058" s="136">
        <f t="shared" si="659"/>
        <v>0</v>
      </c>
      <c r="L1058" s="136">
        <f t="shared" si="659"/>
        <v>0</v>
      </c>
      <c r="M1058" s="136">
        <f t="shared" si="659"/>
        <v>0</v>
      </c>
      <c r="N1058" s="136">
        <f t="shared" si="659"/>
        <v>0</v>
      </c>
      <c r="O1058" s="136">
        <f t="shared" si="659"/>
        <v>0</v>
      </c>
      <c r="P1058" s="136">
        <f t="shared" si="659"/>
        <v>0</v>
      </c>
      <c r="Q1058" s="136">
        <f t="shared" si="659"/>
        <v>0</v>
      </c>
      <c r="R1058" s="136">
        <f t="shared" si="659"/>
        <v>0</v>
      </c>
      <c r="S1058" s="136">
        <f t="shared" si="659"/>
        <v>0</v>
      </c>
      <c r="T1058" s="136">
        <f t="shared" si="659"/>
        <v>0</v>
      </c>
      <c r="U1058" s="136">
        <f t="shared" si="659"/>
        <v>0</v>
      </c>
      <c r="V1058" s="136">
        <f t="shared" si="659"/>
        <v>0</v>
      </c>
      <c r="W1058" s="136">
        <f t="shared" si="659"/>
        <v>0</v>
      </c>
      <c r="X1058" s="136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2">
        <v>39202</v>
      </c>
      <c r="E1059" s="138" t="s">
        <v>313</v>
      </c>
      <c r="G1059" s="43"/>
      <c r="H1059" s="136"/>
      <c r="I1059" s="42">
        <f>'Plt. Class.'!G$246</f>
        <v>0</v>
      </c>
      <c r="J1059" s="136">
        <f t="shared" ref="J1059:X1059" si="660">+J246+J517+J788</f>
        <v>0</v>
      </c>
      <c r="K1059" s="136">
        <f t="shared" si="660"/>
        <v>0</v>
      </c>
      <c r="L1059" s="136">
        <f t="shared" si="660"/>
        <v>0</v>
      </c>
      <c r="M1059" s="136">
        <f t="shared" si="660"/>
        <v>0</v>
      </c>
      <c r="N1059" s="136">
        <f t="shared" si="660"/>
        <v>0</v>
      </c>
      <c r="O1059" s="136">
        <f t="shared" si="660"/>
        <v>0</v>
      </c>
      <c r="P1059" s="136">
        <f t="shared" si="660"/>
        <v>0</v>
      </c>
      <c r="Q1059" s="136">
        <f t="shared" si="660"/>
        <v>0</v>
      </c>
      <c r="R1059" s="136">
        <f t="shared" si="660"/>
        <v>0</v>
      </c>
      <c r="S1059" s="136">
        <f t="shared" si="660"/>
        <v>0</v>
      </c>
      <c r="T1059" s="136">
        <f t="shared" si="660"/>
        <v>0</v>
      </c>
      <c r="U1059" s="136">
        <f t="shared" si="660"/>
        <v>0</v>
      </c>
      <c r="V1059" s="136">
        <f t="shared" si="660"/>
        <v>0</v>
      </c>
      <c r="W1059" s="136">
        <f t="shared" si="660"/>
        <v>0</v>
      </c>
      <c r="X1059" s="136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2">
        <v>39300</v>
      </c>
      <c r="E1060" s="138" t="s">
        <v>198</v>
      </c>
      <c r="G1060" s="43"/>
      <c r="H1060" s="136"/>
      <c r="I1060" s="42">
        <f>'Plt. Class.'!G$247</f>
        <v>0</v>
      </c>
      <c r="J1060" s="136">
        <f t="shared" ref="J1060:X1060" si="661">+J247+J518+J789</f>
        <v>0</v>
      </c>
      <c r="K1060" s="136">
        <f t="shared" si="661"/>
        <v>0</v>
      </c>
      <c r="L1060" s="136">
        <f t="shared" si="661"/>
        <v>0</v>
      </c>
      <c r="M1060" s="136">
        <f t="shared" si="661"/>
        <v>0</v>
      </c>
      <c r="N1060" s="136">
        <f t="shared" si="661"/>
        <v>0</v>
      </c>
      <c r="O1060" s="136">
        <f t="shared" si="661"/>
        <v>0</v>
      </c>
      <c r="P1060" s="136">
        <f t="shared" si="661"/>
        <v>0</v>
      </c>
      <c r="Q1060" s="136">
        <f t="shared" si="661"/>
        <v>0</v>
      </c>
      <c r="R1060" s="136">
        <f t="shared" si="661"/>
        <v>0</v>
      </c>
      <c r="S1060" s="136">
        <f t="shared" si="661"/>
        <v>0</v>
      </c>
      <c r="T1060" s="136">
        <f t="shared" si="661"/>
        <v>0</v>
      </c>
      <c r="U1060" s="136">
        <f t="shared" si="661"/>
        <v>0</v>
      </c>
      <c r="V1060" s="136">
        <f t="shared" si="661"/>
        <v>0</v>
      </c>
      <c r="W1060" s="136">
        <f t="shared" si="661"/>
        <v>0</v>
      </c>
      <c r="X1060" s="136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2">
        <v>39400</v>
      </c>
      <c r="E1061" s="138" t="s">
        <v>314</v>
      </c>
      <c r="G1061" s="43"/>
      <c r="H1061" s="136"/>
      <c r="I1061" s="42">
        <f>'Plt. Class.'!G$248</f>
        <v>0</v>
      </c>
      <c r="J1061" s="136">
        <f t="shared" ref="J1061:X1061" si="662">+J248+J519+J790</f>
        <v>0</v>
      </c>
      <c r="K1061" s="136">
        <f t="shared" si="662"/>
        <v>0</v>
      </c>
      <c r="L1061" s="136">
        <f t="shared" si="662"/>
        <v>0</v>
      </c>
      <c r="M1061" s="136">
        <f t="shared" si="662"/>
        <v>0</v>
      </c>
      <c r="N1061" s="136">
        <f t="shared" si="662"/>
        <v>0</v>
      </c>
      <c r="O1061" s="136">
        <f t="shared" si="662"/>
        <v>0</v>
      </c>
      <c r="P1061" s="136">
        <f t="shared" si="662"/>
        <v>0</v>
      </c>
      <c r="Q1061" s="136">
        <f t="shared" si="662"/>
        <v>0</v>
      </c>
      <c r="R1061" s="136">
        <f t="shared" si="662"/>
        <v>0</v>
      </c>
      <c r="S1061" s="136">
        <f t="shared" si="662"/>
        <v>0</v>
      </c>
      <c r="T1061" s="136">
        <f t="shared" si="662"/>
        <v>0</v>
      </c>
      <c r="U1061" s="136">
        <f t="shared" si="662"/>
        <v>0</v>
      </c>
      <c r="V1061" s="136">
        <f t="shared" si="662"/>
        <v>0</v>
      </c>
      <c r="W1061" s="136">
        <f t="shared" si="662"/>
        <v>0</v>
      </c>
      <c r="X1061" s="136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2">
        <v>39600</v>
      </c>
      <c r="E1062" s="138" t="s">
        <v>315</v>
      </c>
      <c r="G1062" s="43"/>
      <c r="H1062" s="136"/>
      <c r="I1062" s="42">
        <f>'Plt. Class.'!G$249</f>
        <v>0</v>
      </c>
      <c r="J1062" s="136">
        <f t="shared" ref="J1062:X1062" si="663">+J249+J520+J791</f>
        <v>0</v>
      </c>
      <c r="K1062" s="136">
        <f t="shared" si="663"/>
        <v>0</v>
      </c>
      <c r="L1062" s="136">
        <f t="shared" si="663"/>
        <v>0</v>
      </c>
      <c r="M1062" s="136">
        <f t="shared" si="663"/>
        <v>0</v>
      </c>
      <c r="N1062" s="136">
        <f t="shared" si="663"/>
        <v>0</v>
      </c>
      <c r="O1062" s="136">
        <f t="shared" si="663"/>
        <v>0</v>
      </c>
      <c r="P1062" s="136">
        <f t="shared" si="663"/>
        <v>0</v>
      </c>
      <c r="Q1062" s="136">
        <f t="shared" si="663"/>
        <v>0</v>
      </c>
      <c r="R1062" s="136">
        <f t="shared" si="663"/>
        <v>0</v>
      </c>
      <c r="S1062" s="136">
        <f t="shared" si="663"/>
        <v>0</v>
      </c>
      <c r="T1062" s="136">
        <f t="shared" si="663"/>
        <v>0</v>
      </c>
      <c r="U1062" s="136">
        <f t="shared" si="663"/>
        <v>0</v>
      </c>
      <c r="V1062" s="136">
        <f t="shared" si="663"/>
        <v>0</v>
      </c>
      <c r="W1062" s="136">
        <f t="shared" si="663"/>
        <v>0</v>
      </c>
      <c r="X1062" s="136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2">
        <v>39603</v>
      </c>
      <c r="E1063" s="138" t="s">
        <v>316</v>
      </c>
      <c r="G1063" s="43"/>
      <c r="H1063" s="136"/>
      <c r="I1063" s="42">
        <f>'Plt. Class.'!G$250</f>
        <v>0</v>
      </c>
      <c r="J1063" s="136">
        <f t="shared" ref="J1063:X1063" si="664">+J250+J521+J792</f>
        <v>0</v>
      </c>
      <c r="K1063" s="136">
        <f t="shared" si="664"/>
        <v>0</v>
      </c>
      <c r="L1063" s="136">
        <f t="shared" si="664"/>
        <v>0</v>
      </c>
      <c r="M1063" s="136">
        <f t="shared" si="664"/>
        <v>0</v>
      </c>
      <c r="N1063" s="136">
        <f t="shared" si="664"/>
        <v>0</v>
      </c>
      <c r="O1063" s="136">
        <f t="shared" si="664"/>
        <v>0</v>
      </c>
      <c r="P1063" s="136">
        <f t="shared" si="664"/>
        <v>0</v>
      </c>
      <c r="Q1063" s="136">
        <f t="shared" si="664"/>
        <v>0</v>
      </c>
      <c r="R1063" s="136">
        <f t="shared" si="664"/>
        <v>0</v>
      </c>
      <c r="S1063" s="136">
        <f t="shared" si="664"/>
        <v>0</v>
      </c>
      <c r="T1063" s="136">
        <f t="shared" si="664"/>
        <v>0</v>
      </c>
      <c r="U1063" s="136">
        <f t="shared" si="664"/>
        <v>0</v>
      </c>
      <c r="V1063" s="136">
        <f t="shared" si="664"/>
        <v>0</v>
      </c>
      <c r="W1063" s="136">
        <f t="shared" si="664"/>
        <v>0</v>
      </c>
      <c r="X1063" s="136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2">
        <v>39604</v>
      </c>
      <c r="E1064" s="138" t="s">
        <v>317</v>
      </c>
      <c r="G1064" s="43"/>
      <c r="H1064" s="136"/>
      <c r="I1064" s="42">
        <f>'Plt. Class.'!G$251</f>
        <v>0</v>
      </c>
      <c r="J1064" s="136">
        <f t="shared" ref="J1064:X1064" si="665">+J251+J522+J793</f>
        <v>0</v>
      </c>
      <c r="K1064" s="136">
        <f t="shared" si="665"/>
        <v>0</v>
      </c>
      <c r="L1064" s="136">
        <f t="shared" si="665"/>
        <v>0</v>
      </c>
      <c r="M1064" s="136">
        <f t="shared" si="665"/>
        <v>0</v>
      </c>
      <c r="N1064" s="136">
        <f t="shared" si="665"/>
        <v>0</v>
      </c>
      <c r="O1064" s="136">
        <f t="shared" si="665"/>
        <v>0</v>
      </c>
      <c r="P1064" s="136">
        <f t="shared" si="665"/>
        <v>0</v>
      </c>
      <c r="Q1064" s="136">
        <f t="shared" si="665"/>
        <v>0</v>
      </c>
      <c r="R1064" s="136">
        <f t="shared" si="665"/>
        <v>0</v>
      </c>
      <c r="S1064" s="136">
        <f t="shared" si="665"/>
        <v>0</v>
      </c>
      <c r="T1064" s="136">
        <f t="shared" si="665"/>
        <v>0</v>
      </c>
      <c r="U1064" s="136">
        <f t="shared" si="665"/>
        <v>0</v>
      </c>
      <c r="V1064" s="136">
        <f t="shared" si="665"/>
        <v>0</v>
      </c>
      <c r="W1064" s="136">
        <f t="shared" si="665"/>
        <v>0</v>
      </c>
      <c r="X1064" s="136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2">
        <v>39605</v>
      </c>
      <c r="E1065" s="141" t="s">
        <v>318</v>
      </c>
      <c r="G1065" s="43"/>
      <c r="H1065" s="136"/>
      <c r="I1065" s="42">
        <f>'Plt. Class.'!G$252</f>
        <v>0</v>
      </c>
      <c r="J1065" s="136">
        <f t="shared" ref="J1065:X1065" si="666">+J252+J523+J794</f>
        <v>0</v>
      </c>
      <c r="K1065" s="136">
        <f t="shared" si="666"/>
        <v>0</v>
      </c>
      <c r="L1065" s="136">
        <f t="shared" si="666"/>
        <v>0</v>
      </c>
      <c r="M1065" s="136">
        <f t="shared" si="666"/>
        <v>0</v>
      </c>
      <c r="N1065" s="136">
        <f t="shared" si="666"/>
        <v>0</v>
      </c>
      <c r="O1065" s="136">
        <f t="shared" si="666"/>
        <v>0</v>
      </c>
      <c r="P1065" s="136">
        <f t="shared" si="666"/>
        <v>0</v>
      </c>
      <c r="Q1065" s="136">
        <f t="shared" si="666"/>
        <v>0</v>
      </c>
      <c r="R1065" s="136">
        <f t="shared" si="666"/>
        <v>0</v>
      </c>
      <c r="S1065" s="136">
        <f t="shared" si="666"/>
        <v>0</v>
      </c>
      <c r="T1065" s="136">
        <f t="shared" si="666"/>
        <v>0</v>
      </c>
      <c r="U1065" s="136">
        <f t="shared" si="666"/>
        <v>0</v>
      </c>
      <c r="V1065" s="136">
        <f t="shared" si="666"/>
        <v>0</v>
      </c>
      <c r="W1065" s="136">
        <f t="shared" si="666"/>
        <v>0</v>
      </c>
      <c r="X1065" s="136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2">
        <v>39700</v>
      </c>
      <c r="E1066" s="138" t="s">
        <v>319</v>
      </c>
      <c r="G1066" s="43"/>
      <c r="H1066" s="136"/>
      <c r="I1066" s="42">
        <f>'Plt. Class.'!G$253</f>
        <v>115063.46506214004</v>
      </c>
      <c r="J1066" s="136">
        <f t="shared" ref="J1066:X1066" si="667">+J253+J524+J795</f>
        <v>81361.019983457678</v>
      </c>
      <c r="K1066" s="136">
        <f t="shared" si="667"/>
        <v>26513.646625647645</v>
      </c>
      <c r="L1066" s="136">
        <f t="shared" si="667"/>
        <v>52.746047471101491</v>
      </c>
      <c r="M1066" s="136">
        <f t="shared" si="667"/>
        <v>6568.2700695607773</v>
      </c>
      <c r="N1066" s="136">
        <f t="shared" si="667"/>
        <v>567.78233600281135</v>
      </c>
      <c r="O1066" s="136">
        <f t="shared" si="667"/>
        <v>0</v>
      </c>
      <c r="P1066" s="136">
        <f t="shared" si="667"/>
        <v>0</v>
      </c>
      <c r="Q1066" s="136">
        <f t="shared" si="667"/>
        <v>0</v>
      </c>
      <c r="R1066" s="136">
        <f t="shared" si="667"/>
        <v>0</v>
      </c>
      <c r="S1066" s="136">
        <f t="shared" si="667"/>
        <v>0</v>
      </c>
      <c r="T1066" s="136">
        <f t="shared" si="667"/>
        <v>0</v>
      </c>
      <c r="U1066" s="136">
        <f t="shared" si="667"/>
        <v>0</v>
      </c>
      <c r="V1066" s="136">
        <f t="shared" si="667"/>
        <v>0</v>
      </c>
      <c r="W1066" s="136">
        <f t="shared" si="667"/>
        <v>0</v>
      </c>
      <c r="X1066" s="136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2">
        <v>39701</v>
      </c>
      <c r="E1067" s="138" t="s">
        <v>320</v>
      </c>
      <c r="G1067" s="43"/>
      <c r="H1067" s="136"/>
      <c r="I1067" s="42">
        <f>'Plt. Class.'!G$254</f>
        <v>0</v>
      </c>
      <c r="J1067" s="136">
        <f t="shared" ref="J1067:X1067" si="668">+J254+J525+J796</f>
        <v>0</v>
      </c>
      <c r="K1067" s="136">
        <f t="shared" si="668"/>
        <v>0</v>
      </c>
      <c r="L1067" s="136">
        <f t="shared" si="668"/>
        <v>0</v>
      </c>
      <c r="M1067" s="136">
        <f t="shared" si="668"/>
        <v>0</v>
      </c>
      <c r="N1067" s="136">
        <f t="shared" si="668"/>
        <v>0</v>
      </c>
      <c r="O1067" s="136">
        <f t="shared" si="668"/>
        <v>0</v>
      </c>
      <c r="P1067" s="136">
        <f t="shared" si="668"/>
        <v>0</v>
      </c>
      <c r="Q1067" s="136">
        <f t="shared" si="668"/>
        <v>0</v>
      </c>
      <c r="R1067" s="136">
        <f t="shared" si="668"/>
        <v>0</v>
      </c>
      <c r="S1067" s="136">
        <f t="shared" si="668"/>
        <v>0</v>
      </c>
      <c r="T1067" s="136">
        <f t="shared" si="668"/>
        <v>0</v>
      </c>
      <c r="U1067" s="136">
        <f t="shared" si="668"/>
        <v>0</v>
      </c>
      <c r="V1067" s="136">
        <f t="shared" si="668"/>
        <v>0</v>
      </c>
      <c r="W1067" s="136">
        <f t="shared" si="668"/>
        <v>0</v>
      </c>
      <c r="X1067" s="136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2">
        <v>39702</v>
      </c>
      <c r="E1068" s="138" t="s">
        <v>321</v>
      </c>
      <c r="G1068" s="43"/>
      <c r="H1068" s="136"/>
      <c r="I1068" s="42">
        <f>'Plt. Class.'!G$255</f>
        <v>0</v>
      </c>
      <c r="J1068" s="136">
        <f t="shared" ref="J1068:X1068" si="669">+J255+J526+J797</f>
        <v>0</v>
      </c>
      <c r="K1068" s="136">
        <f t="shared" si="669"/>
        <v>0</v>
      </c>
      <c r="L1068" s="136">
        <f t="shared" si="669"/>
        <v>0</v>
      </c>
      <c r="M1068" s="136">
        <f t="shared" si="669"/>
        <v>0</v>
      </c>
      <c r="N1068" s="136">
        <f t="shared" si="669"/>
        <v>0</v>
      </c>
      <c r="O1068" s="136">
        <f t="shared" si="669"/>
        <v>0</v>
      </c>
      <c r="P1068" s="136">
        <f t="shared" si="669"/>
        <v>0</v>
      </c>
      <c r="Q1068" s="136">
        <f t="shared" si="669"/>
        <v>0</v>
      </c>
      <c r="R1068" s="136">
        <f t="shared" si="669"/>
        <v>0</v>
      </c>
      <c r="S1068" s="136">
        <f t="shared" si="669"/>
        <v>0</v>
      </c>
      <c r="T1068" s="136">
        <f t="shared" si="669"/>
        <v>0</v>
      </c>
      <c r="U1068" s="136">
        <f t="shared" si="669"/>
        <v>0</v>
      </c>
      <c r="V1068" s="136">
        <f t="shared" si="669"/>
        <v>0</v>
      </c>
      <c r="W1068" s="136">
        <f t="shared" si="669"/>
        <v>0</v>
      </c>
      <c r="X1068" s="136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2">
        <v>39705</v>
      </c>
      <c r="E1069" s="138" t="s">
        <v>322</v>
      </c>
      <c r="G1069" s="43"/>
      <c r="H1069" s="136"/>
      <c r="I1069" s="42">
        <f>'Plt. Class.'!G$256</f>
        <v>0</v>
      </c>
      <c r="J1069" s="136">
        <f t="shared" ref="J1069:X1069" si="670">+J256+J527+J798</f>
        <v>0</v>
      </c>
      <c r="K1069" s="136">
        <f t="shared" si="670"/>
        <v>0</v>
      </c>
      <c r="L1069" s="136">
        <f t="shared" si="670"/>
        <v>0</v>
      </c>
      <c r="M1069" s="136">
        <f t="shared" si="670"/>
        <v>0</v>
      </c>
      <c r="N1069" s="136">
        <f t="shared" si="670"/>
        <v>0</v>
      </c>
      <c r="O1069" s="136">
        <f t="shared" si="670"/>
        <v>0</v>
      </c>
      <c r="P1069" s="136">
        <f t="shared" si="670"/>
        <v>0</v>
      </c>
      <c r="Q1069" s="136">
        <f t="shared" si="670"/>
        <v>0</v>
      </c>
      <c r="R1069" s="136">
        <f t="shared" si="670"/>
        <v>0</v>
      </c>
      <c r="S1069" s="136">
        <f t="shared" si="670"/>
        <v>0</v>
      </c>
      <c r="T1069" s="136">
        <f t="shared" si="670"/>
        <v>0</v>
      </c>
      <c r="U1069" s="136">
        <f t="shared" si="670"/>
        <v>0</v>
      </c>
      <c r="V1069" s="136">
        <f t="shared" si="670"/>
        <v>0</v>
      </c>
      <c r="W1069" s="136">
        <f t="shared" si="670"/>
        <v>0</v>
      </c>
      <c r="X1069" s="136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2">
        <v>39800</v>
      </c>
      <c r="E1070" s="138" t="s">
        <v>323</v>
      </c>
      <c r="G1070" s="43"/>
      <c r="H1070" s="136"/>
      <c r="I1070" s="42">
        <f>'Plt. Class.'!G$257</f>
        <v>3475.5200394298622</v>
      </c>
      <c r="J1070" s="136">
        <f t="shared" ref="J1070:X1070" si="671">+J257+J528+J799</f>
        <v>2457.5294619212941</v>
      </c>
      <c r="K1070" s="136">
        <f t="shared" si="671"/>
        <v>800.8511660589694</v>
      </c>
      <c r="L1070" s="136">
        <f t="shared" si="671"/>
        <v>1.5932072346989559</v>
      </c>
      <c r="M1070" s="136">
        <f t="shared" si="671"/>
        <v>198.39620020844595</v>
      </c>
      <c r="N1070" s="136">
        <f t="shared" si="671"/>
        <v>17.150004006453031</v>
      </c>
      <c r="O1070" s="136">
        <f t="shared" si="671"/>
        <v>0</v>
      </c>
      <c r="P1070" s="136">
        <f t="shared" si="671"/>
        <v>0</v>
      </c>
      <c r="Q1070" s="136">
        <f t="shared" si="671"/>
        <v>0</v>
      </c>
      <c r="R1070" s="136">
        <f t="shared" si="671"/>
        <v>0</v>
      </c>
      <c r="S1070" s="136">
        <f t="shared" si="671"/>
        <v>0</v>
      </c>
      <c r="T1070" s="136">
        <f t="shared" si="671"/>
        <v>0</v>
      </c>
      <c r="U1070" s="136">
        <f t="shared" si="671"/>
        <v>0</v>
      </c>
      <c r="V1070" s="136">
        <f t="shared" si="671"/>
        <v>0</v>
      </c>
      <c r="W1070" s="136">
        <f t="shared" si="671"/>
        <v>0</v>
      </c>
      <c r="X1070" s="136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2">
        <v>39900</v>
      </c>
      <c r="E1071" s="138" t="s">
        <v>324</v>
      </c>
      <c r="G1071" s="43"/>
      <c r="H1071" s="136"/>
      <c r="I1071" s="42">
        <f>'Plt. Class.'!G$258</f>
        <v>36936.729754401924</v>
      </c>
      <c r="J1071" s="136">
        <f t="shared" ref="J1071:X1071" si="672">+J258+J529+J800</f>
        <v>26117.847277139681</v>
      </c>
      <c r="K1071" s="136">
        <f t="shared" si="672"/>
        <v>8511.1933634744255</v>
      </c>
      <c r="L1071" s="136">
        <f t="shared" si="672"/>
        <v>16.932103513489444</v>
      </c>
      <c r="M1071" s="136">
        <f t="shared" si="672"/>
        <v>2108.492181964722</v>
      </c>
      <c r="N1071" s="136">
        <f t="shared" si="672"/>
        <v>182.26482830960225</v>
      </c>
      <c r="O1071" s="136">
        <f t="shared" si="672"/>
        <v>0</v>
      </c>
      <c r="P1071" s="136">
        <f t="shared" si="672"/>
        <v>0</v>
      </c>
      <c r="Q1071" s="136">
        <f t="shared" si="672"/>
        <v>0</v>
      </c>
      <c r="R1071" s="136">
        <f t="shared" si="672"/>
        <v>0</v>
      </c>
      <c r="S1071" s="136">
        <f t="shared" si="672"/>
        <v>0</v>
      </c>
      <c r="T1071" s="136">
        <f t="shared" si="672"/>
        <v>0</v>
      </c>
      <c r="U1071" s="136">
        <f t="shared" si="672"/>
        <v>0</v>
      </c>
      <c r="V1071" s="136">
        <f t="shared" si="672"/>
        <v>0</v>
      </c>
      <c r="W1071" s="136">
        <f t="shared" si="672"/>
        <v>0</v>
      </c>
      <c r="X1071" s="136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2">
        <v>39901</v>
      </c>
      <c r="E1072" s="138" t="s">
        <v>325</v>
      </c>
      <c r="G1072" s="43"/>
      <c r="H1072" s="136"/>
      <c r="I1072" s="42">
        <f>'Plt. Class.'!G$259</f>
        <v>468909.07951145805</v>
      </c>
      <c r="J1072" s="136">
        <f t="shared" ref="J1072:X1072" si="673">+J259+J530+J801</f>
        <v>331564.15868367144</v>
      </c>
      <c r="K1072" s="136">
        <f t="shared" si="673"/>
        <v>108048.97651057481</v>
      </c>
      <c r="L1072" s="136">
        <f t="shared" si="673"/>
        <v>214.95181423734076</v>
      </c>
      <c r="M1072" s="136">
        <f t="shared" si="673"/>
        <v>26767.153854067346</v>
      </c>
      <c r="N1072" s="136">
        <f t="shared" si="673"/>
        <v>2313.8386489070326</v>
      </c>
      <c r="O1072" s="136">
        <f t="shared" si="673"/>
        <v>0</v>
      </c>
      <c r="P1072" s="136">
        <f t="shared" si="673"/>
        <v>0</v>
      </c>
      <c r="Q1072" s="136">
        <f t="shared" si="673"/>
        <v>0</v>
      </c>
      <c r="R1072" s="136">
        <f t="shared" si="673"/>
        <v>0</v>
      </c>
      <c r="S1072" s="136">
        <f t="shared" si="673"/>
        <v>0</v>
      </c>
      <c r="T1072" s="136">
        <f t="shared" si="673"/>
        <v>0</v>
      </c>
      <c r="U1072" s="136">
        <f t="shared" si="673"/>
        <v>0</v>
      </c>
      <c r="V1072" s="136">
        <f t="shared" si="673"/>
        <v>0</v>
      </c>
      <c r="W1072" s="136">
        <f t="shared" si="673"/>
        <v>0</v>
      </c>
      <c r="X1072" s="136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2">
        <v>39902</v>
      </c>
      <c r="E1073" s="138" t="s">
        <v>326</v>
      </c>
      <c r="G1073" s="43"/>
      <c r="H1073" s="136"/>
      <c r="I1073" s="42">
        <f>'Plt. Class.'!G$260</f>
        <v>104865.4126141349</v>
      </c>
      <c r="J1073" s="136">
        <f t="shared" ref="J1073:X1073" si="674">+J260+J531+J802</f>
        <v>74150.008664040157</v>
      </c>
      <c r="K1073" s="136">
        <f t="shared" si="674"/>
        <v>24163.747300695053</v>
      </c>
      <c r="L1073" s="136">
        <f t="shared" si="674"/>
        <v>48.07117557979555</v>
      </c>
      <c r="M1073" s="136">
        <f t="shared" si="674"/>
        <v>5986.1255754255753</v>
      </c>
      <c r="N1073" s="136">
        <f t="shared" si="674"/>
        <v>517.45989839430968</v>
      </c>
      <c r="O1073" s="136">
        <f t="shared" si="674"/>
        <v>0</v>
      </c>
      <c r="P1073" s="136">
        <f t="shared" si="674"/>
        <v>0</v>
      </c>
      <c r="Q1073" s="136">
        <f t="shared" si="674"/>
        <v>0</v>
      </c>
      <c r="R1073" s="136">
        <f t="shared" si="674"/>
        <v>0</v>
      </c>
      <c r="S1073" s="136">
        <f t="shared" si="674"/>
        <v>0</v>
      </c>
      <c r="T1073" s="136">
        <f t="shared" si="674"/>
        <v>0</v>
      </c>
      <c r="U1073" s="136">
        <f t="shared" si="674"/>
        <v>0</v>
      </c>
      <c r="V1073" s="136">
        <f t="shared" si="674"/>
        <v>0</v>
      </c>
      <c r="W1073" s="136">
        <f t="shared" si="674"/>
        <v>0</v>
      </c>
      <c r="X1073" s="136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2">
        <v>39903</v>
      </c>
      <c r="E1074" s="138" t="s">
        <v>327</v>
      </c>
      <c r="G1074" s="43"/>
      <c r="H1074" s="136"/>
      <c r="I1074" s="42">
        <f>'Plt. Class.'!G$261</f>
        <v>36066.505097012894</v>
      </c>
      <c r="J1074" s="136">
        <f t="shared" ref="J1074:X1074" si="675">+J261+J532+J803</f>
        <v>25502.514115551945</v>
      </c>
      <c r="K1074" s="136">
        <f t="shared" si="675"/>
        <v>8310.6707298263118</v>
      </c>
      <c r="L1074" s="136">
        <f t="shared" si="675"/>
        <v>16.533185307224958</v>
      </c>
      <c r="M1074" s="136">
        <f t="shared" si="675"/>
        <v>2058.8163742021511</v>
      </c>
      <c r="N1074" s="136">
        <f t="shared" si="675"/>
        <v>177.97069212525605</v>
      </c>
      <c r="O1074" s="136">
        <f t="shared" si="675"/>
        <v>0</v>
      </c>
      <c r="P1074" s="136">
        <f t="shared" si="675"/>
        <v>0</v>
      </c>
      <c r="Q1074" s="136">
        <f t="shared" si="675"/>
        <v>0</v>
      </c>
      <c r="R1074" s="136">
        <f t="shared" si="675"/>
        <v>0</v>
      </c>
      <c r="S1074" s="136">
        <f t="shared" si="675"/>
        <v>0</v>
      </c>
      <c r="T1074" s="136">
        <f t="shared" si="675"/>
        <v>0</v>
      </c>
      <c r="U1074" s="136">
        <f t="shared" si="675"/>
        <v>0</v>
      </c>
      <c r="V1074" s="136">
        <f t="shared" si="675"/>
        <v>0</v>
      </c>
      <c r="W1074" s="136">
        <f t="shared" si="675"/>
        <v>0</v>
      </c>
      <c r="X1074" s="136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2">
        <v>39904</v>
      </c>
      <c r="E1075" s="138" t="s">
        <v>328</v>
      </c>
      <c r="G1075" s="43"/>
      <c r="H1075" s="136"/>
      <c r="I1075" s="42">
        <f>'Plt. Class.'!G$262</f>
        <v>0</v>
      </c>
      <c r="J1075" s="136">
        <f t="shared" ref="J1075:X1075" si="676">+J262+J533+J804</f>
        <v>0</v>
      </c>
      <c r="K1075" s="136">
        <f t="shared" si="676"/>
        <v>0</v>
      </c>
      <c r="L1075" s="136">
        <f t="shared" si="676"/>
        <v>0</v>
      </c>
      <c r="M1075" s="136">
        <f t="shared" si="676"/>
        <v>0</v>
      </c>
      <c r="N1075" s="136">
        <f t="shared" si="676"/>
        <v>0</v>
      </c>
      <c r="O1075" s="136">
        <f t="shared" si="676"/>
        <v>0</v>
      </c>
      <c r="P1075" s="136">
        <f t="shared" si="676"/>
        <v>0</v>
      </c>
      <c r="Q1075" s="136">
        <f t="shared" si="676"/>
        <v>0</v>
      </c>
      <c r="R1075" s="136">
        <f t="shared" si="676"/>
        <v>0</v>
      </c>
      <c r="S1075" s="136">
        <f t="shared" si="676"/>
        <v>0</v>
      </c>
      <c r="T1075" s="136">
        <f t="shared" si="676"/>
        <v>0</v>
      </c>
      <c r="U1075" s="136">
        <f t="shared" si="676"/>
        <v>0</v>
      </c>
      <c r="V1075" s="136">
        <f t="shared" si="676"/>
        <v>0</v>
      </c>
      <c r="W1075" s="136">
        <f t="shared" si="676"/>
        <v>0</v>
      </c>
      <c r="X1075" s="136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2">
        <v>39905</v>
      </c>
      <c r="E1076" s="138" t="s">
        <v>329</v>
      </c>
      <c r="G1076" s="43"/>
      <c r="H1076" s="136"/>
      <c r="I1076" s="42">
        <f>'Plt. Class.'!G$263</f>
        <v>0</v>
      </c>
      <c r="J1076" s="136">
        <f t="shared" ref="J1076:X1076" si="677">+J263+J534+J805</f>
        <v>0</v>
      </c>
      <c r="K1076" s="136">
        <f t="shared" si="677"/>
        <v>0</v>
      </c>
      <c r="L1076" s="136">
        <f t="shared" si="677"/>
        <v>0</v>
      </c>
      <c r="M1076" s="136">
        <f t="shared" si="677"/>
        <v>0</v>
      </c>
      <c r="N1076" s="136">
        <f t="shared" si="677"/>
        <v>0</v>
      </c>
      <c r="O1076" s="136">
        <f t="shared" si="677"/>
        <v>0</v>
      </c>
      <c r="P1076" s="136">
        <f t="shared" si="677"/>
        <v>0</v>
      </c>
      <c r="Q1076" s="136">
        <f t="shared" si="677"/>
        <v>0</v>
      </c>
      <c r="R1076" s="136">
        <f t="shared" si="677"/>
        <v>0</v>
      </c>
      <c r="S1076" s="136">
        <f t="shared" si="677"/>
        <v>0</v>
      </c>
      <c r="T1076" s="136">
        <f t="shared" si="677"/>
        <v>0</v>
      </c>
      <c r="U1076" s="136">
        <f t="shared" si="677"/>
        <v>0</v>
      </c>
      <c r="V1076" s="136">
        <f t="shared" si="677"/>
        <v>0</v>
      </c>
      <c r="W1076" s="136">
        <f t="shared" si="677"/>
        <v>0</v>
      </c>
      <c r="X1076" s="136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2">
        <v>39906</v>
      </c>
      <c r="E1077" s="138" t="s">
        <v>330</v>
      </c>
      <c r="G1077" s="43"/>
      <c r="H1077" s="136"/>
      <c r="I1077" s="42">
        <f>'Plt. Class.'!G$264</f>
        <v>59881.214494970205</v>
      </c>
      <c r="J1077" s="136">
        <f t="shared" ref="J1077:X1077" si="678">+J264+J535+J806</f>
        <v>42341.82141592785</v>
      </c>
      <c r="K1077" s="136">
        <f t="shared" si="678"/>
        <v>13798.205710012546</v>
      </c>
      <c r="L1077" s="136">
        <f t="shared" si="678"/>
        <v>27.450045769725104</v>
      </c>
      <c r="M1077" s="136">
        <f t="shared" si="678"/>
        <v>3418.2526024559706</v>
      </c>
      <c r="N1077" s="136">
        <f t="shared" si="678"/>
        <v>295.48472080410716</v>
      </c>
      <c r="O1077" s="136">
        <f t="shared" si="678"/>
        <v>0</v>
      </c>
      <c r="P1077" s="136">
        <f t="shared" si="678"/>
        <v>0</v>
      </c>
      <c r="Q1077" s="136">
        <f t="shared" si="678"/>
        <v>0</v>
      </c>
      <c r="R1077" s="136">
        <f t="shared" si="678"/>
        <v>0</v>
      </c>
      <c r="S1077" s="136">
        <f t="shared" si="678"/>
        <v>0</v>
      </c>
      <c r="T1077" s="136">
        <f t="shared" si="678"/>
        <v>0</v>
      </c>
      <c r="U1077" s="136">
        <f t="shared" si="678"/>
        <v>0</v>
      </c>
      <c r="V1077" s="136">
        <f t="shared" si="678"/>
        <v>0</v>
      </c>
      <c r="W1077" s="136">
        <f t="shared" si="678"/>
        <v>0</v>
      </c>
      <c r="X1077" s="136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2">
        <v>39907</v>
      </c>
      <c r="E1078" s="138" t="s">
        <v>331</v>
      </c>
      <c r="G1078" s="43"/>
      <c r="H1078" s="136"/>
      <c r="I1078" s="42">
        <f>'Plt. Class.'!G$265</f>
        <v>11765.094941888045</v>
      </c>
      <c r="J1078" s="136">
        <f t="shared" ref="J1078:X1078" si="679">+J265+J536+J807</f>
        <v>8319.0622162932705</v>
      </c>
      <c r="K1078" s="136">
        <f t="shared" si="679"/>
        <v>2710.9871029692463</v>
      </c>
      <c r="L1078" s="136">
        <f t="shared" si="679"/>
        <v>5.3932171777697482</v>
      </c>
      <c r="M1078" s="136">
        <f t="shared" si="679"/>
        <v>671.59737394151171</v>
      </c>
      <c r="N1078" s="136">
        <f t="shared" si="679"/>
        <v>58.055031506243196</v>
      </c>
      <c r="O1078" s="136">
        <f t="shared" si="679"/>
        <v>0</v>
      </c>
      <c r="P1078" s="136">
        <f t="shared" si="679"/>
        <v>0</v>
      </c>
      <c r="Q1078" s="136">
        <f t="shared" si="679"/>
        <v>0</v>
      </c>
      <c r="R1078" s="136">
        <f t="shared" si="679"/>
        <v>0</v>
      </c>
      <c r="S1078" s="136">
        <f t="shared" si="679"/>
        <v>0</v>
      </c>
      <c r="T1078" s="136">
        <f t="shared" si="679"/>
        <v>0</v>
      </c>
      <c r="U1078" s="136">
        <f t="shared" si="679"/>
        <v>0</v>
      </c>
      <c r="V1078" s="136">
        <f t="shared" si="679"/>
        <v>0</v>
      </c>
      <c r="W1078" s="136">
        <f t="shared" si="679"/>
        <v>0</v>
      </c>
      <c r="X1078" s="136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2">
        <v>39908</v>
      </c>
      <c r="E1079" s="138" t="s">
        <v>332</v>
      </c>
      <c r="G1079" s="43"/>
      <c r="H1079" s="136"/>
      <c r="I1079" s="42">
        <f>'Plt. Class.'!G$266</f>
        <v>6431390.2105098013</v>
      </c>
      <c r="J1079" s="136">
        <f t="shared" ref="J1079:X1079" si="680">+J266+J537+J808</f>
        <v>4547616.1104318639</v>
      </c>
      <c r="K1079" s="136">
        <f t="shared" si="680"/>
        <v>1481961.3442113649</v>
      </c>
      <c r="L1079" s="136">
        <f t="shared" si="680"/>
        <v>2948.2026563820755</v>
      </c>
      <c r="M1079" s="136">
        <f t="shared" si="680"/>
        <v>367128.76500411605</v>
      </c>
      <c r="N1079" s="136">
        <f t="shared" si="680"/>
        <v>31735.788206072226</v>
      </c>
      <c r="O1079" s="136">
        <f t="shared" si="680"/>
        <v>0</v>
      </c>
      <c r="P1079" s="136">
        <f t="shared" si="680"/>
        <v>0</v>
      </c>
      <c r="Q1079" s="136">
        <f t="shared" si="680"/>
        <v>0</v>
      </c>
      <c r="R1079" s="136">
        <f t="shared" si="680"/>
        <v>0</v>
      </c>
      <c r="S1079" s="136">
        <f t="shared" si="680"/>
        <v>0</v>
      </c>
      <c r="T1079" s="136">
        <f t="shared" si="680"/>
        <v>0</v>
      </c>
      <c r="U1079" s="136">
        <f t="shared" si="680"/>
        <v>0</v>
      </c>
      <c r="V1079" s="136">
        <f t="shared" si="680"/>
        <v>0</v>
      </c>
      <c r="W1079" s="136">
        <f t="shared" si="680"/>
        <v>0</v>
      </c>
      <c r="X1079" s="136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2">
        <v>39909</v>
      </c>
      <c r="E1080" s="138" t="s">
        <v>333</v>
      </c>
      <c r="G1080" s="43"/>
      <c r="H1080" s="136"/>
      <c r="I1080" s="42">
        <f>'Plt. Class.'!G$267</f>
        <v>0</v>
      </c>
      <c r="J1080" s="136">
        <f t="shared" ref="J1080:X1080" si="681">+J267+J538+J809</f>
        <v>0</v>
      </c>
      <c r="K1080" s="136">
        <f t="shared" si="681"/>
        <v>0</v>
      </c>
      <c r="L1080" s="136">
        <f t="shared" si="681"/>
        <v>0</v>
      </c>
      <c r="M1080" s="136">
        <f t="shared" si="681"/>
        <v>0</v>
      </c>
      <c r="N1080" s="136">
        <f t="shared" si="681"/>
        <v>0</v>
      </c>
      <c r="O1080" s="136">
        <f t="shared" si="681"/>
        <v>0</v>
      </c>
      <c r="P1080" s="136">
        <f t="shared" si="681"/>
        <v>0</v>
      </c>
      <c r="Q1080" s="136">
        <f t="shared" si="681"/>
        <v>0</v>
      </c>
      <c r="R1080" s="136">
        <f t="shared" si="681"/>
        <v>0</v>
      </c>
      <c r="S1080" s="136">
        <f t="shared" si="681"/>
        <v>0</v>
      </c>
      <c r="T1080" s="136">
        <f t="shared" si="681"/>
        <v>0</v>
      </c>
      <c r="U1080" s="136">
        <f t="shared" si="681"/>
        <v>0</v>
      </c>
      <c r="V1080" s="136">
        <f t="shared" si="681"/>
        <v>0</v>
      </c>
      <c r="W1080" s="136">
        <f t="shared" si="681"/>
        <v>0</v>
      </c>
      <c r="X1080" s="136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2">
        <v>39924</v>
      </c>
      <c r="E1081" s="138" t="s">
        <v>334</v>
      </c>
      <c r="G1081" s="43"/>
      <c r="H1081" s="136"/>
      <c r="I1081" s="42">
        <f>'Plt. Class.'!G$268</f>
        <v>0</v>
      </c>
      <c r="J1081" s="136">
        <f t="shared" ref="J1081:X1081" si="682">+J268+J539+J810</f>
        <v>0</v>
      </c>
      <c r="K1081" s="136">
        <f t="shared" si="682"/>
        <v>0</v>
      </c>
      <c r="L1081" s="136">
        <f t="shared" si="682"/>
        <v>0</v>
      </c>
      <c r="M1081" s="136">
        <f t="shared" si="682"/>
        <v>0</v>
      </c>
      <c r="N1081" s="136">
        <f t="shared" si="682"/>
        <v>0</v>
      </c>
      <c r="O1081" s="136">
        <f t="shared" si="682"/>
        <v>0</v>
      </c>
      <c r="P1081" s="136">
        <f t="shared" si="682"/>
        <v>0</v>
      </c>
      <c r="Q1081" s="136">
        <f t="shared" si="682"/>
        <v>0</v>
      </c>
      <c r="R1081" s="136">
        <f t="shared" si="682"/>
        <v>0</v>
      </c>
      <c r="S1081" s="136">
        <f t="shared" si="682"/>
        <v>0</v>
      </c>
      <c r="T1081" s="136">
        <f t="shared" si="682"/>
        <v>0</v>
      </c>
      <c r="U1081" s="136">
        <f t="shared" si="682"/>
        <v>0</v>
      </c>
      <c r="V1081" s="136">
        <f t="shared" si="682"/>
        <v>0</v>
      </c>
      <c r="W1081" s="136">
        <f t="shared" si="682"/>
        <v>0</v>
      </c>
      <c r="X1081" s="136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6"/>
      <c r="I1082" s="42"/>
      <c r="J1082" s="136"/>
      <c r="K1082" s="136"/>
      <c r="L1082" s="136"/>
      <c r="M1082" s="136"/>
      <c r="N1082" s="136"/>
      <c r="O1082" s="136"/>
      <c r="P1082" s="136"/>
      <c r="Q1082" s="136"/>
      <c r="R1082" s="136"/>
      <c r="S1082" s="136"/>
      <c r="T1082" s="136"/>
      <c r="U1082" s="136"/>
      <c r="V1082" s="136"/>
      <c r="W1082" s="136"/>
      <c r="X1082" s="136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6"/>
      <c r="I1083" s="42">
        <f>'Plt. Class.'!G$270</f>
        <v>8666892.2423259746</v>
      </c>
      <c r="J1083" s="42">
        <f>SUM(J1048:J1081)</f>
        <v>6128332.6774623292</v>
      </c>
      <c r="K1083" s="42">
        <f t="shared" ref="K1083:X1083" si="684">SUM(K1048:K1081)</f>
        <v>1997079.7692516837</v>
      </c>
      <c r="L1083" s="42">
        <f t="shared" si="684"/>
        <v>3972.9753435963903</v>
      </c>
      <c r="M1083" s="42">
        <f t="shared" si="684"/>
        <v>494739.9148864068</v>
      </c>
      <c r="N1083" s="42">
        <f t="shared" si="684"/>
        <v>42766.905381955497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6"/>
      <c r="I1084" s="42"/>
      <c r="J1084" s="136"/>
      <c r="K1084" s="136"/>
      <c r="L1084" s="136"/>
      <c r="M1084" s="136"/>
      <c r="N1084" s="136"/>
      <c r="O1084" s="136"/>
      <c r="P1084" s="136"/>
      <c r="Q1084" s="136"/>
      <c r="R1084" s="136"/>
      <c r="S1084" s="136"/>
      <c r="T1084" s="136"/>
      <c r="U1084" s="136"/>
      <c r="V1084" s="136"/>
      <c r="W1084" s="136"/>
      <c r="X1084" s="136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361</v>
      </c>
      <c r="E1085" s="44"/>
      <c r="G1085" s="43"/>
      <c r="H1085" s="136"/>
      <c r="I1085" s="42">
        <f>'Plt. Class.'!G$272</f>
        <v>74130.14920053909</v>
      </c>
      <c r="J1085" s="136">
        <f>+J272+J543+J814</f>
        <v>52417.199040760272</v>
      </c>
      <c r="K1085" s="136">
        <f t="shared" ref="K1085:X1085" si="685">+K272+K543+K814</f>
        <v>17081.53477863875</v>
      </c>
      <c r="L1085" s="136">
        <f t="shared" si="685"/>
        <v>33.981875712328289</v>
      </c>
      <c r="M1085" s="136">
        <f t="shared" si="685"/>
        <v>4231.6372098043603</v>
      </c>
      <c r="N1085" s="136">
        <f t="shared" si="685"/>
        <v>365.79629562336254</v>
      </c>
      <c r="O1085" s="136">
        <f t="shared" si="685"/>
        <v>0</v>
      </c>
      <c r="P1085" s="136">
        <f t="shared" si="685"/>
        <v>0</v>
      </c>
      <c r="Q1085" s="136">
        <f t="shared" si="685"/>
        <v>0</v>
      </c>
      <c r="R1085" s="136">
        <f t="shared" si="685"/>
        <v>0</v>
      </c>
      <c r="S1085" s="136">
        <f t="shared" si="685"/>
        <v>0</v>
      </c>
      <c r="T1085" s="136">
        <f t="shared" si="685"/>
        <v>0</v>
      </c>
      <c r="U1085" s="136">
        <f t="shared" si="685"/>
        <v>0</v>
      </c>
      <c r="V1085" s="136">
        <f t="shared" si="685"/>
        <v>0</v>
      </c>
      <c r="W1085" s="136">
        <f t="shared" si="685"/>
        <v>0</v>
      </c>
      <c r="X1085" s="136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552599039.91804004</v>
      </c>
      <c r="J1087" s="42">
        <f t="shared" ref="J1087:X1087" si="686">J946+J958+J997+J1040+J1083</f>
        <v>390741070.63723934</v>
      </c>
      <c r="K1087" s="42">
        <f t="shared" si="686"/>
        <v>127333343.05677806</v>
      </c>
      <c r="L1087" s="42">
        <f t="shared" si="686"/>
        <v>253315.98675792513</v>
      </c>
      <c r="M1087" s="42">
        <f t="shared" si="686"/>
        <v>31544502.265784446</v>
      </c>
      <c r="N1087" s="42">
        <f t="shared" si="686"/>
        <v>2726807.971480188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364</v>
      </c>
      <c r="E1089" s="44"/>
      <c r="G1089" s="43"/>
      <c r="H1089" s="44"/>
      <c r="I1089" s="42">
        <f>'Plt. Class.'!G$276</f>
        <v>14731738.637158928</v>
      </c>
      <c r="J1089" s="42">
        <f t="shared" ref="J1089:X1089" si="687">J948+J960+J999+J1042+J1085</f>
        <v>10416766.790411402</v>
      </c>
      <c r="K1089" s="42">
        <f t="shared" si="687"/>
        <v>3394579.7842616034</v>
      </c>
      <c r="L1089" s="42">
        <f t="shared" si="687"/>
        <v>6753.1512723678516</v>
      </c>
      <c r="M1089" s="42">
        <f t="shared" si="687"/>
        <v>840944.9333964237</v>
      </c>
      <c r="N1089" s="42">
        <f t="shared" si="687"/>
        <v>72693.977817126928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9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9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9"/>
      <c r="H1092" s="44"/>
      <c r="I1092" s="131">
        <f>COUNTIFS(I11:I1089,"&gt;0",G11:G1089,"&lt;99")</f>
        <v>289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9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9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9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9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9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9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9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9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9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9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9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9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9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9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9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9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9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9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9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9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9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9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9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9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9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9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9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2.6640625" style="130" customWidth="1"/>
    <col min="7" max="7" width="11.44140625" style="145" customWidth="1"/>
    <col min="8" max="8" width="34.77734375" style="130" bestFit="1" customWidth="1"/>
    <col min="9" max="23" width="14.886718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Customer/Demand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9"/>
      <c r="H8" s="44"/>
      <c r="I8" s="44"/>
      <c r="J8" s="44"/>
      <c r="K8" s="44"/>
      <c r="L8" s="44"/>
      <c r="M8" s="44"/>
      <c r="N8" s="132"/>
      <c r="O8" s="132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'Dep. Res. Class'!J$14</f>
        <v>5549.5245819293359</v>
      </c>
      <c r="J14" s="136">
        <f>$I14*VLOOKUP($G14,alloc,6)</f>
        <v>4407.5178087774229</v>
      </c>
      <c r="K14" s="136">
        <f>$I14*VLOOKUP($G14,alloc,7)</f>
        <v>1089.9583985818886</v>
      </c>
      <c r="L14" s="136">
        <f>$I14*VLOOKUP($G14,alloc,8)</f>
        <v>2.8658544535923967</v>
      </c>
      <c r="M14" s="136">
        <f>$I14*VLOOKUP($G14,alloc,9)</f>
        <v>31.222300842559125</v>
      </c>
      <c r="N14" s="136">
        <f>$I14*VLOOKUP($G14,alloc,10)</f>
        <v>17.960219273871946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'Dep. Res. Class'!J$15</f>
        <v>79849.676743678792</v>
      </c>
      <c r="J15" s="136">
        <f>$I15*VLOOKUP($G15,alloc,6)</f>
        <v>63417.841848811193</v>
      </c>
      <c r="K15" s="136">
        <f>$I15*VLOOKUP($G15,alloc,7)</f>
        <v>15682.93364700512</v>
      </c>
      <c r="L15" s="136">
        <f>$I15*VLOOKUP($G15,alloc,8)</f>
        <v>41.235523572404446</v>
      </c>
      <c r="M15" s="136">
        <f>$I15*VLOOKUP($G15,alloc,9)</f>
        <v>449.2440014754369</v>
      </c>
      <c r="N15" s="136">
        <f>$I15*VLOOKUP($G15,alloc,10)</f>
        <v>258.42172281462024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'Dep. Res. Class'!J$16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'Dep. Res. Class'!J$18</f>
        <v>85399.201325608126</v>
      </c>
      <c r="J18" s="42">
        <f>SUM(J14:J16)</f>
        <v>67825.359657588619</v>
      </c>
      <c r="K18" s="42">
        <f t="shared" ref="K18:X18" si="1">SUM(K14:K16)</f>
        <v>16772.89204558701</v>
      </c>
      <c r="L18" s="42">
        <f t="shared" si="1"/>
        <v>44.101378025996844</v>
      </c>
      <c r="M18" s="42">
        <f t="shared" si="1"/>
        <v>480.46630231799605</v>
      </c>
      <c r="N18" s="42">
        <f t="shared" si="1"/>
        <v>276.38194208849217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'Dep. Res. Class'!J$22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'Dep. Res. Class'!J$23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'Dep. Res. Class'!J$24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'Dep. Res. Class'!J$25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'Dep. Res. Class'!J$26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'Dep. Res. Class'!J$27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'Dep. Res. Class'!J$28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1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'Dep. Res. Class'!J$34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'Dep. Res. Class'!J$35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'Dep. Res. Class'!J$36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'Dep. Res. Class'!J$37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'Dep. Res. Class'!J$38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'Dep. Res. Class'!J$39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'Dep. Res. Class'!J$40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'Dep. Res. Class'!J$41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'Dep. Res. Class'!J$42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'Dep. Res. Class'!J$43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'Dep. Res. Class'!J$44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'Dep. Res. Class'!J$45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'Dep. Res. Class'!J$46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'Dep. Res. Class'!J$47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'Dep. Res. Class'!J$48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'Dep. Res. Class'!J$49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'Dep. Res. Class'!J$50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'Dep. Res. Class'!J$52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'Dep. Res. Class'!J$56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'Dep. Res. Class'!J$57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'Dep. Res. Class'!J$58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'Dep. Res. Class'!J$59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'Dep. Res. Class'!J$60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'Dep. Res. Class'!J$61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'Dep. Res. Class'!J$62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'Dep. Res. Class'!J$63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'Dep. Res. Class'!J$65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'Dep. Res. Class'!J$69</f>
        <v>-4.9717293474610888E-3</v>
      </c>
      <c r="J69" s="136">
        <f t="shared" ref="J69:J89" si="58">$I69*VLOOKUP($G69,alloc,6)</f>
        <v>-4.4254455633367879E-3</v>
      </c>
      <c r="K69" s="136">
        <f t="shared" ref="K69:K89" si="59">$I69*VLOOKUP($G69,alloc,7)</f>
        <v>-5.4046280870405827E-4</v>
      </c>
      <c r="L69" s="136">
        <f t="shared" ref="L69:L89" si="60">$I69*VLOOKUP($G69,alloc,8)</f>
        <v>-3.2351871503985245E-7</v>
      </c>
      <c r="M69" s="136">
        <f t="shared" ref="M69:M89" si="61">$I69*VLOOKUP($G69,alloc,9)</f>
        <v>-3.4855009007213301E-6</v>
      </c>
      <c r="N69" s="136">
        <f t="shared" ref="N69:N89" si="62">$I69*VLOOKUP($G69,alloc,10)</f>
        <v>-2.0119558044814181E-6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'Dep. Res. Class'!J$70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'Dep. Res. Class'!J$71</f>
        <v>59784.209980558888</v>
      </c>
      <c r="J71" s="136">
        <f t="shared" si="58"/>
        <v>53215.239271053237</v>
      </c>
      <c r="K71" s="136">
        <f t="shared" si="59"/>
        <v>6498.9744582026315</v>
      </c>
      <c r="L71" s="136">
        <f t="shared" si="60"/>
        <v>3.8902581860092917</v>
      </c>
      <c r="M71" s="136">
        <f t="shared" si="61"/>
        <v>41.912562646348277</v>
      </c>
      <c r="N71" s="136">
        <f t="shared" si="62"/>
        <v>24.193430470656324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'Dep. Res. Class'!J$72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'Dep. Res. Class'!J$73</f>
        <v>46276.69388013368</v>
      </c>
      <c r="J73" s="136">
        <f t="shared" si="58"/>
        <v>41191.902315099847</v>
      </c>
      <c r="K73" s="136">
        <f t="shared" si="59"/>
        <v>5030.6101165316304</v>
      </c>
      <c r="L73" s="136">
        <f t="shared" si="60"/>
        <v>3.0113016003252229</v>
      </c>
      <c r="M73" s="136">
        <f t="shared" si="61"/>
        <v>32.442928190365173</v>
      </c>
      <c r="N73" s="136">
        <f t="shared" si="62"/>
        <v>18.727218711511604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'Dep. Res. Class'!J$74</f>
        <v>31255.948282348312</v>
      </c>
      <c r="J74" s="136">
        <f t="shared" si="58"/>
        <v>27821.606525029165</v>
      </c>
      <c r="K74" s="136">
        <f t="shared" si="59"/>
        <v>3397.7468234495373</v>
      </c>
      <c r="L74" s="136">
        <f t="shared" si="60"/>
        <v>2.0338766491424645</v>
      </c>
      <c r="M74" s="136">
        <f t="shared" si="61"/>
        <v>21.912422876892531</v>
      </c>
      <c r="N74" s="136">
        <f t="shared" si="62"/>
        <v>12.648634343572112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'Dep. Res. Class'!J$75</f>
        <v>15768.620609204514</v>
      </c>
      <c r="J75" s="136">
        <f t="shared" si="58"/>
        <v>14035.995774907035</v>
      </c>
      <c r="K75" s="136">
        <f t="shared" si="59"/>
        <v>1714.162696364692</v>
      </c>
      <c r="L75" s="136">
        <f t="shared" si="60"/>
        <v>1.0260904246619804</v>
      </c>
      <c r="M75" s="136">
        <f t="shared" si="61"/>
        <v>11.054813626285279</v>
      </c>
      <c r="N75" s="136">
        <f t="shared" si="62"/>
        <v>6.3812338818394698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'Dep. Res. Class'!J$76</f>
        <v>819.47274778646749</v>
      </c>
      <c r="J76" s="136">
        <f t="shared" si="58"/>
        <v>729.43070358787509</v>
      </c>
      <c r="K76" s="136">
        <f t="shared" si="59"/>
        <v>89.082593192905676</v>
      </c>
      <c r="L76" s="136">
        <f t="shared" si="60"/>
        <v>5.3324457516868075E-2</v>
      </c>
      <c r="M76" s="136">
        <f t="shared" si="61"/>
        <v>0.57450291456129399</v>
      </c>
      <c r="N76" s="136">
        <f t="shared" si="62"/>
        <v>0.33162363360855179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'Dep. Res. Class'!J$77</f>
        <v>6246344.5303309178</v>
      </c>
      <c r="J77" s="136">
        <f t="shared" si="58"/>
        <v>5560008.5517411241</v>
      </c>
      <c r="K77" s="136">
        <f t="shared" si="59"/>
        <v>679022.66456235352</v>
      </c>
      <c r="L77" s="136">
        <f t="shared" si="60"/>
        <v>406.46004939525426</v>
      </c>
      <c r="M77" s="136">
        <f t="shared" si="61"/>
        <v>4379.087831440841</v>
      </c>
      <c r="N77" s="136">
        <f t="shared" si="62"/>
        <v>2527.7661466040627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'Dep. Res. Class'!J$78</f>
        <v>12679824.899583235</v>
      </c>
      <c r="J78" s="136">
        <f t="shared" si="58"/>
        <v>11286590.82667153</v>
      </c>
      <c r="K78" s="136">
        <f t="shared" si="59"/>
        <v>1378388.3434048989</v>
      </c>
      <c r="L78" s="136">
        <f t="shared" si="60"/>
        <v>825.09733972915149</v>
      </c>
      <c r="M78" s="136">
        <f t="shared" si="61"/>
        <v>8889.3698791257484</v>
      </c>
      <c r="N78" s="136">
        <f t="shared" si="62"/>
        <v>5131.2622879506353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'Dep. Res. Class'!J$79</f>
        <v>7124721.7069501011</v>
      </c>
      <c r="J79" s="136">
        <f t="shared" si="58"/>
        <v>6341871.3820640855</v>
      </c>
      <c r="K79" s="136">
        <f t="shared" si="59"/>
        <v>774508.59366257186</v>
      </c>
      <c r="L79" s="136">
        <f t="shared" si="60"/>
        <v>463.6175162725068</v>
      </c>
      <c r="M79" s="136">
        <f t="shared" si="61"/>
        <v>4994.8865256804384</v>
      </c>
      <c r="N79" s="136">
        <f t="shared" si="62"/>
        <v>2883.2271814903343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'Dep. Res. Class'!J$80</f>
        <v>1013631.3487994465</v>
      </c>
      <c r="J80" s="136">
        <f t="shared" si="58"/>
        <v>902255.54166466056</v>
      </c>
      <c r="K80" s="136">
        <f t="shared" si="59"/>
        <v>110189.03232180006</v>
      </c>
      <c r="L80" s="136">
        <f t="shared" si="60"/>
        <v>65.958681289674928</v>
      </c>
      <c r="M80" s="136">
        <f t="shared" si="61"/>
        <v>710.62053710627868</v>
      </c>
      <c r="N80" s="136">
        <f t="shared" si="62"/>
        <v>410.19559458980314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'Dep. Res. Class'!J$81</f>
        <v>316608.28778387158</v>
      </c>
      <c r="J81" s="136">
        <f t="shared" si="58"/>
        <v>281819.99553219992</v>
      </c>
      <c r="K81" s="136">
        <f t="shared" si="59"/>
        <v>34417.602511294637</v>
      </c>
      <c r="L81" s="136">
        <f t="shared" si="60"/>
        <v>20.602228978356028</v>
      </c>
      <c r="M81" s="136">
        <f t="shared" si="61"/>
        <v>221.96270052593792</v>
      </c>
      <c r="N81" s="136">
        <f t="shared" si="62"/>
        <v>128.12481087269589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'Dep. Res. Class'!J$82</f>
        <v>433765.52353501576</v>
      </c>
      <c r="J82" s="136">
        <f t="shared" si="58"/>
        <v>386104.2260147928</v>
      </c>
      <c r="K82" s="136">
        <f t="shared" si="59"/>
        <v>47153.438327941025</v>
      </c>
      <c r="L82" s="136">
        <f t="shared" si="60"/>
        <v>28.22584557510157</v>
      </c>
      <c r="M82" s="136">
        <f t="shared" si="61"/>
        <v>304.09743115948839</v>
      </c>
      <c r="N82" s="136">
        <f t="shared" si="62"/>
        <v>175.53591554734697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'Dep. Res. Class'!J$83</f>
        <v>41215363.434713893</v>
      </c>
      <c r="J83" s="136">
        <f t="shared" si="58"/>
        <v>36686700.845172137</v>
      </c>
      <c r="K83" s="136">
        <f t="shared" si="59"/>
        <v>4480407.0227715373</v>
      </c>
      <c r="L83" s="136">
        <f t="shared" si="60"/>
        <v>2681.9523925027011</v>
      </c>
      <c r="M83" s="136">
        <f t="shared" si="61"/>
        <v>28894.611177620336</v>
      </c>
      <c r="N83" s="136">
        <f t="shared" si="62"/>
        <v>16679.003200089788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'Dep. Res. Class'!J$84</f>
        <v>17354749.489799816</v>
      </c>
      <c r="J84" s="136">
        <f t="shared" si="58"/>
        <v>10371049.865075955</v>
      </c>
      <c r="K84" s="136">
        <f t="shared" si="59"/>
        <v>6462613.3318785587</v>
      </c>
      <c r="L84" s="136">
        <f t="shared" si="60"/>
        <v>28659.746106491635</v>
      </c>
      <c r="M84" s="136">
        <f t="shared" si="61"/>
        <v>312651.77570718148</v>
      </c>
      <c r="N84" s="136">
        <f t="shared" si="62"/>
        <v>179774.77103162935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'Dep. Res. Class'!J$85</f>
        <v>22442436.168499127</v>
      </c>
      <c r="J85" s="136">
        <f t="shared" si="58"/>
        <v>13411407.910790497</v>
      </c>
      <c r="K85" s="136">
        <f t="shared" si="59"/>
        <v>8357181.2585148979</v>
      </c>
      <c r="L85" s="136">
        <f t="shared" si="60"/>
        <v>37061.58495565522</v>
      </c>
      <c r="M85" s="136">
        <f t="shared" si="61"/>
        <v>404308.19951623876</v>
      </c>
      <c r="N85" s="136">
        <f t="shared" si="62"/>
        <v>232477.21472183726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'Dep. Res. Class'!J$86</f>
        <v>3398848.2452533166</v>
      </c>
      <c r="J86" s="136">
        <f t="shared" si="58"/>
        <v>2031122.6420217636</v>
      </c>
      <c r="K86" s="136">
        <f t="shared" si="59"/>
        <v>1265673.2380790762</v>
      </c>
      <c r="L86" s="136">
        <f t="shared" si="60"/>
        <v>5612.8800833862269</v>
      </c>
      <c r="M86" s="136">
        <f t="shared" si="61"/>
        <v>61231.41909148611</v>
      </c>
      <c r="N86" s="136">
        <f t="shared" si="62"/>
        <v>35208.065977604514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'Dep. Res. Class'!J$87</f>
        <v>76960.481160999945</v>
      </c>
      <c r="J87" s="136">
        <f t="shared" si="58"/>
        <v>45990.925321629387</v>
      </c>
      <c r="K87" s="136">
        <f t="shared" si="59"/>
        <v>28658.77331569618</v>
      </c>
      <c r="L87" s="136">
        <f t="shared" si="60"/>
        <v>127.09303880209066</v>
      </c>
      <c r="M87" s="136">
        <f t="shared" si="61"/>
        <v>1386.4695142046255</v>
      </c>
      <c r="N87" s="136">
        <f t="shared" si="62"/>
        <v>797.2199706676596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'Dep. Res. Class'!J$88</f>
        <v>2791804.6332062902</v>
      </c>
      <c r="J88" s="136">
        <f t="shared" si="58"/>
        <v>0</v>
      </c>
      <c r="K88" s="136">
        <f t="shared" si="59"/>
        <v>2762056.3107770169</v>
      </c>
      <c r="L88" s="136">
        <f t="shared" si="60"/>
        <v>1653.3550396796916</v>
      </c>
      <c r="M88" s="136">
        <f t="shared" si="61"/>
        <v>17812.788602680474</v>
      </c>
      <c r="N88" s="136">
        <f t="shared" si="62"/>
        <v>10282.178786913119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'Dep. Res. Class'!J$89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6"/>
      <c r="I91" s="42">
        <f>'Dep. Res. Class'!J$91</f>
        <v>115248963.69014433</v>
      </c>
      <c r="J91" s="136">
        <f>SUM(J69:J89)</f>
        <v>87441916.882234603</v>
      </c>
      <c r="K91" s="136">
        <f t="shared" ref="K91:X91" si="75">SUM(K69:K89)</f>
        <v>26397000.18627492</v>
      </c>
      <c r="L91" s="136">
        <f t="shared" si="75"/>
        <v>77616.58812875177</v>
      </c>
      <c r="M91" s="136">
        <f t="shared" si="75"/>
        <v>845893.18574121944</v>
      </c>
      <c r="N91" s="136">
        <f t="shared" si="75"/>
        <v>486536.84776482586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6"/>
      <c r="I92" s="42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6"/>
      <c r="I93" s="42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6"/>
      <c r="I94" s="42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30" si="76">VLOOKUP($G95,alloc,3)</f>
        <v>P, S, T &amp; D Plant - Customer</v>
      </c>
      <c r="I95" s="42">
        <f>'Dep. Res. Class'!J$95</f>
        <v>0</v>
      </c>
      <c r="J95" s="136">
        <f t="shared" ref="J95:J130" si="77">$I95*VLOOKUP($G95,alloc,6)</f>
        <v>0</v>
      </c>
      <c r="K95" s="136">
        <f t="shared" ref="K95:K130" si="78">$I95*VLOOKUP($G95,alloc,7)</f>
        <v>0</v>
      </c>
      <c r="L95" s="136">
        <f t="shared" ref="L95:L130" si="79">$I95*VLOOKUP($G95,alloc,8)</f>
        <v>0</v>
      </c>
      <c r="M95" s="136">
        <f t="shared" ref="M95:M130" si="80">$I95*VLOOKUP($G95,alloc,9)</f>
        <v>0</v>
      </c>
      <c r="N95" s="136">
        <f t="shared" ref="N95:N130" si="81">$I95*VLOOKUP($G95,alloc,10)</f>
        <v>0</v>
      </c>
      <c r="O95" s="136">
        <f t="shared" ref="O95:O130" si="82">$I95*VLOOKUP($G95,alloc,11)</f>
        <v>0</v>
      </c>
      <c r="P95" s="136">
        <f t="shared" ref="P95:P130" si="83">$I95*VLOOKUP($G95,alloc,12)</f>
        <v>0</v>
      </c>
      <c r="Q95" s="136">
        <f t="shared" ref="Q95:Q130" si="84">$I95*VLOOKUP($G95,alloc,13)</f>
        <v>0</v>
      </c>
      <c r="R95" s="136">
        <f t="shared" ref="R95:R130" si="85">$I95*VLOOKUP($G95,alloc,14)</f>
        <v>0</v>
      </c>
      <c r="S95" s="136">
        <f t="shared" ref="S95:S130" si="86">$I95*VLOOKUP($G95,alloc,15)</f>
        <v>0</v>
      </c>
      <c r="T95" s="136">
        <f t="shared" ref="T95:T130" si="87">$I95*VLOOKUP($G95,alloc,16)</f>
        <v>0</v>
      </c>
      <c r="U95" s="136">
        <f t="shared" ref="U95:U130" si="88">$I95*VLOOKUP($G95,alloc,17)</f>
        <v>0</v>
      </c>
      <c r="V95" s="136">
        <f t="shared" ref="V95:V130" si="89">$I95*VLOOKUP($G95,alloc,18)</f>
        <v>0</v>
      </c>
      <c r="W95" s="136">
        <f t="shared" ref="W95:W130" si="90">$I95*VLOOKUP($G95,alloc,19)</f>
        <v>0</v>
      </c>
      <c r="X95" s="136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'Dep. Res. Class'!J$96</f>
        <v>126196.72407112186</v>
      </c>
      <c r="J96" s="136">
        <f t="shared" si="77"/>
        <v>100227.37993881771</v>
      </c>
      <c r="K96" s="136">
        <f t="shared" si="78"/>
        <v>24785.759076144212</v>
      </c>
      <c r="L96" s="136">
        <f t="shared" si="79"/>
        <v>65.169806596705072</v>
      </c>
      <c r="M96" s="136">
        <f t="shared" si="80"/>
        <v>709.99813157403196</v>
      </c>
      <c r="N96" s="136">
        <f t="shared" si="81"/>
        <v>408.41711798917532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'Dep. Res. Class'!J$97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'Dep. Res. Class'!J$98</f>
        <v>44174.209252181055</v>
      </c>
      <c r="J98" s="136">
        <f t="shared" si="77"/>
        <v>35083.836659024208</v>
      </c>
      <c r="K98" s="136">
        <f t="shared" si="78"/>
        <v>8676.0675917917015</v>
      </c>
      <c r="L98" s="136">
        <f t="shared" si="79"/>
        <v>22.812198135227131</v>
      </c>
      <c r="M98" s="136">
        <f t="shared" si="80"/>
        <v>248.52947858720157</v>
      </c>
      <c r="N98" s="136">
        <f t="shared" si="81"/>
        <v>142.96332464271205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'Dep. Res. Class'!J$99</f>
        <v>111049.84716386421</v>
      </c>
      <c r="J99" s="136">
        <f t="shared" si="77"/>
        <v>88197.497246976767</v>
      </c>
      <c r="K99" s="136">
        <f t="shared" si="78"/>
        <v>21810.825736609044</v>
      </c>
      <c r="L99" s="136">
        <f t="shared" si="79"/>
        <v>57.347741120316321</v>
      </c>
      <c r="M99" s="136">
        <f t="shared" si="80"/>
        <v>624.77995826175243</v>
      </c>
      <c r="N99" s="136">
        <f t="shared" si="81"/>
        <v>359.3964808963097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'Dep. Res. Class'!J$100</f>
        <v>1712.5087011636958</v>
      </c>
      <c r="J100" s="136">
        <f t="shared" si="77"/>
        <v>1360.1007593773361</v>
      </c>
      <c r="K100" s="136">
        <f t="shared" si="78"/>
        <v>336.3465129167887</v>
      </c>
      <c r="L100" s="136">
        <f t="shared" si="79"/>
        <v>0.8843641677030778</v>
      </c>
      <c r="M100" s="136">
        <f t="shared" si="80"/>
        <v>9.634782416738906</v>
      </c>
      <c r="N100" s="136">
        <f t="shared" si="81"/>
        <v>5.5422822851287732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'Dep. Res. Class'!J$101</f>
        <v>604755.16713377216</v>
      </c>
      <c r="J101" s="136">
        <f t="shared" si="77"/>
        <v>480305.85859043017</v>
      </c>
      <c r="K101" s="136">
        <f t="shared" si="78"/>
        <v>118777.37701165154</v>
      </c>
      <c r="L101" s="136">
        <f t="shared" si="79"/>
        <v>312.30428183107449</v>
      </c>
      <c r="M101" s="136">
        <f t="shared" si="80"/>
        <v>3402.42618724978</v>
      </c>
      <c r="N101" s="136">
        <f t="shared" si="81"/>
        <v>1957.2010626094975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'Dep. Res. Class'!J$102</f>
        <v>456125.93116502045</v>
      </c>
      <c r="J102" s="136">
        <f t="shared" si="77"/>
        <v>362262.23255255626</v>
      </c>
      <c r="K102" s="136">
        <f t="shared" si="78"/>
        <v>89585.744174045525</v>
      </c>
      <c r="L102" s="136">
        <f t="shared" si="79"/>
        <v>235.55000287498459</v>
      </c>
      <c r="M102" s="136">
        <f t="shared" si="80"/>
        <v>2566.2200130259776</v>
      </c>
      <c r="N102" s="136">
        <f t="shared" si="81"/>
        <v>1476.1844225176371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'Dep. Res. Class'!J$103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'Dep. Res. Class'!J$104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'Dep. Res. Class'!J$105</f>
        <v>116998.8345217483</v>
      </c>
      <c r="J105" s="136">
        <f t="shared" si="77"/>
        <v>92922.274538611033</v>
      </c>
      <c r="K105" s="136">
        <f t="shared" si="78"/>
        <v>22979.240911288562</v>
      </c>
      <c r="L105" s="136">
        <f t="shared" si="79"/>
        <v>60.419883907010636</v>
      </c>
      <c r="M105" s="136">
        <f t="shared" si="80"/>
        <v>658.24968530850845</v>
      </c>
      <c r="N105" s="136">
        <f t="shared" si="81"/>
        <v>378.64950263316359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'Dep. Res. Class'!J$106</f>
        <v>20206.09664392619</v>
      </c>
      <c r="J106" s="136">
        <f t="shared" si="77"/>
        <v>16047.992848609101</v>
      </c>
      <c r="K106" s="136">
        <f t="shared" si="78"/>
        <v>3968.5930595423929</v>
      </c>
      <c r="L106" s="136">
        <f t="shared" si="79"/>
        <v>10.434719443405397</v>
      </c>
      <c r="M106" s="136">
        <f t="shared" si="80"/>
        <v>113.68195941050452</v>
      </c>
      <c r="N106" s="136">
        <f t="shared" si="81"/>
        <v>65.394056920781367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'Dep. Res. Class'!J$107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'Dep. Res. Class'!J$108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'Dep. Res. Class'!J$109</f>
        <v>412852.97341964714</v>
      </c>
      <c r="J109" s="136">
        <f t="shared" si="77"/>
        <v>327894.18370702822</v>
      </c>
      <c r="K109" s="136">
        <f t="shared" si="78"/>
        <v>81086.687537800957</v>
      </c>
      <c r="L109" s="136">
        <f t="shared" si="79"/>
        <v>213.20322400341877</v>
      </c>
      <c r="M109" s="136">
        <f t="shared" si="80"/>
        <v>2322.7610851255845</v>
      </c>
      <c r="N109" s="136">
        <f t="shared" si="81"/>
        <v>1336.1378656888533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'Dep. Res. Class'!J$110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'Dep. Res. Class'!J$111</f>
        <v>21703.283973025766</v>
      </c>
      <c r="J111" s="136">
        <f t="shared" si="77"/>
        <v>17237.082061326513</v>
      </c>
      <c r="K111" s="136">
        <f t="shared" si="78"/>
        <v>4262.6492222840188</v>
      </c>
      <c r="L111" s="136">
        <f t="shared" si="79"/>
        <v>11.207888552149198</v>
      </c>
      <c r="M111" s="136">
        <f t="shared" si="80"/>
        <v>122.10531757690136</v>
      </c>
      <c r="N111" s="136">
        <f t="shared" si="81"/>
        <v>70.239483286176906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'Dep. Res. Class'!J$112</f>
        <v>32139.196279561791</v>
      </c>
      <c r="J112" s="136">
        <f t="shared" si="77"/>
        <v>25525.444183673575</v>
      </c>
      <c r="K112" s="136">
        <f t="shared" si="78"/>
        <v>6312.3221442514214</v>
      </c>
      <c r="L112" s="136">
        <f t="shared" si="79"/>
        <v>16.597144031505646</v>
      </c>
      <c r="M112" s="136">
        <f t="shared" si="80"/>
        <v>180.81903057895357</v>
      </c>
      <c r="N112" s="136">
        <f t="shared" si="81"/>
        <v>104.01377702633073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'Dep. Res. Class'!J$113</f>
        <v>14799.166389324186</v>
      </c>
      <c r="J113" s="136">
        <f t="shared" si="77"/>
        <v>11753.725648572537</v>
      </c>
      <c r="K113" s="136">
        <f t="shared" si="78"/>
        <v>2906.6410031914502</v>
      </c>
      <c r="L113" s="136">
        <f t="shared" si="79"/>
        <v>7.6425027549935942</v>
      </c>
      <c r="M113" s="136">
        <f t="shared" si="80"/>
        <v>83.261911611522052</v>
      </c>
      <c r="N113" s="136">
        <f t="shared" si="81"/>
        <v>47.895323193680127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'Dep. Res. Class'!J$114</f>
        <v>95739.890065843967</v>
      </c>
      <c r="J114" s="136">
        <f t="shared" si="77"/>
        <v>76038.093758456147</v>
      </c>
      <c r="K114" s="136">
        <f t="shared" si="78"/>
        <v>18803.862513983924</v>
      </c>
      <c r="L114" s="136">
        <f t="shared" si="79"/>
        <v>49.441458683701548</v>
      </c>
      <c r="M114" s="136">
        <f t="shared" si="80"/>
        <v>538.64427594446158</v>
      </c>
      <c r="N114" s="136">
        <f t="shared" si="81"/>
        <v>309.84805877572148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'Dep. Res. Class'!J$115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'Dep. Res. Class'!J$116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'Dep. Res. Class'!J$117</f>
        <v>-23253.282959146192</v>
      </c>
      <c r="J117" s="136">
        <f t="shared" si="77"/>
        <v>-18468.115104617882</v>
      </c>
      <c r="K117" s="136">
        <f t="shared" si="78"/>
        <v>-4567.0778968080676</v>
      </c>
      <c r="L117" s="136">
        <f t="shared" si="79"/>
        <v>-12.008330361507326</v>
      </c>
      <c r="M117" s="136">
        <f t="shared" si="80"/>
        <v>-130.82580055447002</v>
      </c>
      <c r="N117" s="136">
        <f t="shared" si="81"/>
        <v>-75.255826804259641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'Dep. Res. Class'!J$118</f>
        <v>808077.86824643554</v>
      </c>
      <c r="J118" s="136">
        <f t="shared" si="77"/>
        <v>641787.87616737362</v>
      </c>
      <c r="K118" s="136">
        <f t="shared" si="78"/>
        <v>158711.11952028584</v>
      </c>
      <c r="L118" s="136">
        <f t="shared" si="79"/>
        <v>417.30305422998583</v>
      </c>
      <c r="M118" s="136">
        <f t="shared" si="80"/>
        <v>4546.3444542185698</v>
      </c>
      <c r="N118" s="136">
        <f t="shared" si="81"/>
        <v>2615.2250503273449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'Dep. Res. Class'!J$119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'Dep. Res. Class'!J$120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'Dep. Res. Class'!J$121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'Dep. Res. Class'!J$122</f>
        <v>14561.274997159393</v>
      </c>
      <c r="J122" s="136">
        <f t="shared" si="77"/>
        <v>11564.78864468298</v>
      </c>
      <c r="K122" s="136">
        <f t="shared" si="78"/>
        <v>2859.9177718565224</v>
      </c>
      <c r="L122" s="136">
        <f t="shared" si="79"/>
        <v>7.5196522124576157</v>
      </c>
      <c r="M122" s="136">
        <f t="shared" si="80"/>
        <v>81.923505680641</v>
      </c>
      <c r="N122" s="136">
        <f t="shared" si="81"/>
        <v>47.125422726789871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'Dep. Res. Class'!J$123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'Dep. Res. Class'!J$124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'Dep. Res. Class'!J$125</f>
        <v>325249.43897871953</v>
      </c>
      <c r="J125" s="136">
        <f t="shared" si="77"/>
        <v>258318.1087730563</v>
      </c>
      <c r="K125" s="136">
        <f t="shared" si="78"/>
        <v>63880.851848692088</v>
      </c>
      <c r="L125" s="136">
        <f t="shared" si="79"/>
        <v>167.96349659587125</v>
      </c>
      <c r="M125" s="136">
        <f t="shared" si="80"/>
        <v>1829.8929363669345</v>
      </c>
      <c r="N125" s="136">
        <f t="shared" si="81"/>
        <v>1052.6219240082678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'Dep. Res. Class'!J$126</f>
        <v>9161.8668646771312</v>
      </c>
      <c r="J126" s="136">
        <f t="shared" si="77"/>
        <v>7276.4956297704011</v>
      </c>
      <c r="K126" s="136">
        <f t="shared" si="78"/>
        <v>1799.4431033535891</v>
      </c>
      <c r="L126" s="136">
        <f t="shared" si="79"/>
        <v>4.731320056289805</v>
      </c>
      <c r="M126" s="136">
        <f t="shared" si="80"/>
        <v>51.545778256373488</v>
      </c>
      <c r="N126" s="136">
        <f t="shared" si="81"/>
        <v>29.651033240475552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'Dep. Res. Class'!J$127</f>
        <v>82289.51097009542</v>
      </c>
      <c r="J127" s="136">
        <f t="shared" si="77"/>
        <v>65355.595731082925</v>
      </c>
      <c r="K127" s="136">
        <f t="shared" si="78"/>
        <v>16162.131056976013</v>
      </c>
      <c r="L127" s="136">
        <f t="shared" si="79"/>
        <v>42.49548912090777</v>
      </c>
      <c r="M127" s="136">
        <f t="shared" si="80"/>
        <v>462.97080583471575</v>
      </c>
      <c r="N127" s="136">
        <f t="shared" si="81"/>
        <v>266.31788708084036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'Dep. Res. Class'!J$128</f>
        <v>0</v>
      </c>
      <c r="J128" s="136">
        <f t="shared" si="77"/>
        <v>0</v>
      </c>
      <c r="K128" s="136">
        <f t="shared" si="78"/>
        <v>0</v>
      </c>
      <c r="L128" s="136">
        <f t="shared" si="79"/>
        <v>0</v>
      </c>
      <c r="M128" s="136">
        <f t="shared" si="80"/>
        <v>0</v>
      </c>
      <c r="N128" s="136">
        <f t="shared" si="81"/>
        <v>0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 t="s">
        <v>368</v>
      </c>
      <c r="G129" s="43">
        <v>6.2</v>
      </c>
      <c r="H129" s="136" t="str">
        <f t="shared" si="76"/>
        <v>P, S, T &amp; D Plant - Customer</v>
      </c>
      <c r="I129" s="42">
        <f>'Dep. Res. Class'!J$129</f>
        <v>-4620632.9344503963</v>
      </c>
      <c r="J129" s="136">
        <f t="shared" si="77"/>
        <v>-3669777.7702848502</v>
      </c>
      <c r="K129" s="136">
        <f t="shared" si="78"/>
        <v>-907518.76116879506</v>
      </c>
      <c r="L129" s="136">
        <f t="shared" si="79"/>
        <v>-2386.1614230397131</v>
      </c>
      <c r="M129" s="136">
        <f t="shared" si="80"/>
        <v>-25996.243359695429</v>
      </c>
      <c r="N129" s="136">
        <f t="shared" si="81"/>
        <v>-14953.998214014975</v>
      </c>
      <c r="O129" s="136">
        <f t="shared" si="82"/>
        <v>0</v>
      </c>
      <c r="P129" s="136">
        <f t="shared" si="83"/>
        <v>0</v>
      </c>
      <c r="Q129" s="136">
        <f t="shared" si="84"/>
        <v>0</v>
      </c>
      <c r="R129" s="136">
        <f t="shared" si="85"/>
        <v>0</v>
      </c>
      <c r="S129" s="136">
        <f t="shared" si="86"/>
        <v>0</v>
      </c>
      <c r="T129" s="136">
        <f t="shared" si="87"/>
        <v>0</v>
      </c>
      <c r="U129" s="136">
        <f t="shared" si="88"/>
        <v>0</v>
      </c>
      <c r="V129" s="136">
        <f t="shared" si="89"/>
        <v>0</v>
      </c>
      <c r="W129" s="136">
        <f t="shared" si="90"/>
        <v>0</v>
      </c>
      <c r="X129" s="136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7"/>
      <c r="E130" s="154" t="s">
        <v>476</v>
      </c>
      <c r="G130" s="43">
        <v>6.2</v>
      </c>
      <c r="H130" s="136" t="str">
        <f t="shared" si="76"/>
        <v>P, S, T &amp; D Plant - Customer</v>
      </c>
      <c r="I130" s="42">
        <f>'Dep. Res. Class'!J$130</f>
        <v>391780.73106756271</v>
      </c>
      <c r="J130" s="136">
        <f t="shared" si="77"/>
        <v>311158.28461035341</v>
      </c>
      <c r="K130" s="136">
        <f t="shared" si="78"/>
        <v>76947.978502544749</v>
      </c>
      <c r="L130" s="136">
        <f t="shared" si="79"/>
        <v>202.32121443659125</v>
      </c>
      <c r="M130" s="136">
        <f t="shared" si="80"/>
        <v>2204.2060845249089</v>
      </c>
      <c r="N130" s="136">
        <f t="shared" si="81"/>
        <v>1267.9406557029788</v>
      </c>
      <c r="O130" s="136">
        <f t="shared" si="82"/>
        <v>0</v>
      </c>
      <c r="P130" s="136">
        <f t="shared" si="83"/>
        <v>0</v>
      </c>
      <c r="Q130" s="136">
        <f t="shared" si="84"/>
        <v>0</v>
      </c>
      <c r="R130" s="136">
        <f t="shared" si="85"/>
        <v>0</v>
      </c>
      <c r="S130" s="136">
        <f t="shared" si="86"/>
        <v>0</v>
      </c>
      <c r="T130" s="136">
        <f t="shared" si="87"/>
        <v>0</v>
      </c>
      <c r="U130" s="136">
        <f t="shared" si="88"/>
        <v>0</v>
      </c>
      <c r="V130" s="136">
        <f t="shared" si="89"/>
        <v>0</v>
      </c>
      <c r="W130" s="136">
        <f t="shared" si="90"/>
        <v>0</v>
      </c>
      <c r="X130" s="136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1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-954311.69750469155</v>
      </c>
      <c r="J132" s="136">
        <f>SUM(J95:J130)</f>
        <v>-757929.03333968902</v>
      </c>
      <c r="K132" s="136">
        <f t="shared" ref="K132:X132" si="94">SUM(K95:K130)</f>
        <v>-187432.28076639265</v>
      </c>
      <c r="L132" s="136">
        <f t="shared" si="94"/>
        <v>-492.82031064692148</v>
      </c>
      <c r="M132" s="136">
        <f t="shared" si="94"/>
        <v>-5369.0737786958362</v>
      </c>
      <c r="N132" s="136">
        <f t="shared" si="94"/>
        <v>-3088.4893092673674</v>
      </c>
      <c r="O132" s="136">
        <f t="shared" si="94"/>
        <v>0</v>
      </c>
      <c r="P132" s="136">
        <f t="shared" si="94"/>
        <v>0</v>
      </c>
      <c r="Q132" s="136">
        <f t="shared" si="94"/>
        <v>0</v>
      </c>
      <c r="R132" s="136">
        <f t="shared" si="94"/>
        <v>0</v>
      </c>
      <c r="S132" s="136">
        <f t="shared" si="94"/>
        <v>0</v>
      </c>
      <c r="T132" s="136">
        <f t="shared" si="94"/>
        <v>0</v>
      </c>
      <c r="U132" s="136">
        <f t="shared" si="94"/>
        <v>0</v>
      </c>
      <c r="V132" s="136">
        <f t="shared" si="94"/>
        <v>0</v>
      </c>
      <c r="W132" s="136">
        <f t="shared" si="94"/>
        <v>0</v>
      </c>
      <c r="X132" s="136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1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367</v>
      </c>
      <c r="E134" s="44"/>
      <c r="G134" s="43"/>
      <c r="H134" s="44"/>
      <c r="I134" s="42">
        <f>'Dep. Res. Class'!J$134</f>
        <v>114380051.19396526</v>
      </c>
      <c r="J134" s="42">
        <f>J132+J91+J65+J52+J30+J18</f>
        <v>86751813.208552495</v>
      </c>
      <c r="K134" s="42">
        <f t="shared" ref="K134:X134" si="95">K132+K91+K65+K52+K30+K18</f>
        <v>26226340.797554113</v>
      </c>
      <c r="L134" s="42">
        <f t="shared" si="95"/>
        <v>77167.86919613085</v>
      </c>
      <c r="M134" s="42">
        <f t="shared" si="95"/>
        <v>841004.57826484158</v>
      </c>
      <c r="N134" s="42">
        <f t="shared" si="95"/>
        <v>483724.74039764696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1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360</v>
      </c>
      <c r="E136" s="44"/>
      <c r="G136" s="43"/>
      <c r="H136" s="44"/>
      <c r="I136" s="42"/>
      <c r="J136" s="151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1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335</v>
      </c>
      <c r="E138" s="44"/>
      <c r="G138" s="43"/>
      <c r="H138" s="44"/>
      <c r="I138" s="42"/>
      <c r="J138" s="151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1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30100</v>
      </c>
      <c r="D140" s="44"/>
      <c r="E140" s="138" t="s">
        <v>336</v>
      </c>
      <c r="G140" s="43">
        <v>99</v>
      </c>
      <c r="H140" s="136" t="str">
        <f>VLOOKUP($G140,alloc,3)</f>
        <v>-</v>
      </c>
      <c r="I140" s="42">
        <f>'Dep. Res. Class'!J$140</f>
        <v>0</v>
      </c>
      <c r="J140" s="136">
        <f>$I140*VLOOKUP($G140,alloc,6)</f>
        <v>0</v>
      </c>
      <c r="K140" s="136">
        <f>$I140*VLOOKUP($G140,alloc,7)</f>
        <v>0</v>
      </c>
      <c r="L140" s="136">
        <f>$I140*VLOOKUP($G140,alloc,8)</f>
        <v>0</v>
      </c>
      <c r="M140" s="136">
        <f>$I140*VLOOKUP($G140,alloc,9)</f>
        <v>0</v>
      </c>
      <c r="N140" s="136">
        <f>$I140*VLOOKUP($G140,alloc,10)</f>
        <v>0</v>
      </c>
      <c r="O140" s="136">
        <f>$I140*VLOOKUP($G140,alloc,11)</f>
        <v>0</v>
      </c>
      <c r="P140" s="136">
        <f>$I140*VLOOKUP($G140,alloc,12)</f>
        <v>0</v>
      </c>
      <c r="Q140" s="136">
        <f>$I140*VLOOKUP($G140,alloc,13)</f>
        <v>0</v>
      </c>
      <c r="R140" s="136">
        <f>$I140*VLOOKUP($G140,alloc,14)</f>
        <v>0</v>
      </c>
      <c r="S140" s="136">
        <f>$I140*VLOOKUP($G140,alloc,15)</f>
        <v>0</v>
      </c>
      <c r="T140" s="136">
        <f>$I140*VLOOKUP($G140,alloc,16)</f>
        <v>0</v>
      </c>
      <c r="U140" s="136">
        <f>$I140*VLOOKUP($G140,alloc,17)</f>
        <v>0</v>
      </c>
      <c r="V140" s="136">
        <f>$I140*VLOOKUP($G140,alloc,18)</f>
        <v>0</v>
      </c>
      <c r="W140" s="136">
        <f>$I140*VLOOKUP($G140,alloc,19)</f>
        <v>0</v>
      </c>
      <c r="X140" s="136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7">
        <v>30200</v>
      </c>
      <c r="D141" s="44"/>
      <c r="E141" s="138" t="s">
        <v>197</v>
      </c>
      <c r="G141" s="43">
        <v>99</v>
      </c>
      <c r="H141" s="136" t="str">
        <f>VLOOKUP($G141,alloc,3)</f>
        <v>-</v>
      </c>
      <c r="I141" s="42">
        <f>'Dep. Res. Class'!J$141</f>
        <v>0</v>
      </c>
      <c r="J141" s="136">
        <f>$I141*VLOOKUP($G141,alloc,6)</f>
        <v>0</v>
      </c>
      <c r="K141" s="136">
        <f>$I141*VLOOKUP($G141,alloc,7)</f>
        <v>0</v>
      </c>
      <c r="L141" s="136">
        <f>$I141*VLOOKUP($G141,alloc,8)</f>
        <v>0</v>
      </c>
      <c r="M141" s="136">
        <f>$I141*VLOOKUP($G141,alloc,9)</f>
        <v>0</v>
      </c>
      <c r="N141" s="136">
        <f>$I141*VLOOKUP($G141,alloc,10)</f>
        <v>0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9">
        <v>30300</v>
      </c>
      <c r="D142" s="44"/>
      <c r="E142" s="138" t="s">
        <v>337</v>
      </c>
      <c r="G142" s="43">
        <v>99</v>
      </c>
      <c r="H142" s="136" t="str">
        <f>VLOOKUP($G142,alloc,3)</f>
        <v>-</v>
      </c>
      <c r="I142" s="42">
        <f>'Dep. Res. Class'!J$142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1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338</v>
      </c>
      <c r="E144" s="44"/>
      <c r="G144" s="43"/>
      <c r="H144" s="44"/>
      <c r="I144" s="42"/>
      <c r="J144" s="151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1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1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1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2">
        <v>37400</v>
      </c>
      <c r="E148" s="138" t="s">
        <v>125</v>
      </c>
      <c r="G148" s="43">
        <v>6.2</v>
      </c>
      <c r="H148" s="136" t="str">
        <f t="shared" ref="H148:H182" si="97">VLOOKUP($G148,alloc,3)</f>
        <v>P, S, T &amp; D Plant - Customer</v>
      </c>
      <c r="I148" s="42">
        <f>'Dep. Res. Class'!J$148</f>
        <v>0</v>
      </c>
      <c r="J148" s="136">
        <f t="shared" ref="J148:J182" si="98">$I148*VLOOKUP($G148,alloc,6)</f>
        <v>0</v>
      </c>
      <c r="K148" s="136">
        <f t="shared" ref="K148:K182" si="99">$I148*VLOOKUP($G148,alloc,7)</f>
        <v>0</v>
      </c>
      <c r="L148" s="136">
        <f t="shared" ref="L148:L182" si="100">$I148*VLOOKUP($G148,alloc,8)</f>
        <v>0</v>
      </c>
      <c r="M148" s="136">
        <f t="shared" ref="M148:M182" si="101">$I148*VLOOKUP($G148,alloc,9)</f>
        <v>0</v>
      </c>
      <c r="N148" s="136">
        <f t="shared" ref="N148:N182" si="102">$I148*VLOOKUP($G148,alloc,10)</f>
        <v>0</v>
      </c>
      <c r="O148" s="136">
        <f t="shared" ref="O148:O182" si="103">$I148*VLOOKUP($G148,alloc,11)</f>
        <v>0</v>
      </c>
      <c r="P148" s="136">
        <f t="shared" ref="P148:P182" si="104">$I148*VLOOKUP($G148,alloc,12)</f>
        <v>0</v>
      </c>
      <c r="Q148" s="136">
        <f t="shared" ref="Q148:Q182" si="105">$I148*VLOOKUP($G148,alloc,13)</f>
        <v>0</v>
      </c>
      <c r="R148" s="136">
        <f t="shared" ref="R148:R182" si="106">$I148*VLOOKUP($G148,alloc,14)</f>
        <v>0</v>
      </c>
      <c r="S148" s="136">
        <f t="shared" ref="S148:S182" si="107">$I148*VLOOKUP($G148,alloc,15)</f>
        <v>0</v>
      </c>
      <c r="T148" s="136">
        <f t="shared" ref="T148:T182" si="108">$I148*VLOOKUP($G148,alloc,16)</f>
        <v>0</v>
      </c>
      <c r="U148" s="136">
        <f t="shared" ref="U148:U182" si="109">$I148*VLOOKUP($G148,alloc,17)</f>
        <v>0</v>
      </c>
      <c r="V148" s="136">
        <f t="shared" ref="V148:V182" si="110">$I148*VLOOKUP($G148,alloc,18)</f>
        <v>0</v>
      </c>
      <c r="W148" s="136">
        <f t="shared" ref="W148:W182" si="111">$I148*VLOOKUP($G148,alloc,19)</f>
        <v>0</v>
      </c>
      <c r="X148" s="136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2">
        <v>39001</v>
      </c>
      <c r="E149" s="138" t="s">
        <v>304</v>
      </c>
      <c r="G149" s="43">
        <v>6.2</v>
      </c>
      <c r="H149" s="136" t="str">
        <f t="shared" si="97"/>
        <v>P, S, T &amp; D Plant - Customer</v>
      </c>
      <c r="I149" s="42">
        <f>'Dep. Res. Class'!J$149</f>
        <v>30250.131848674853</v>
      </c>
      <c r="J149" s="136">
        <f t="shared" si="98"/>
        <v>24025.120147237369</v>
      </c>
      <c r="K149" s="136">
        <f t="shared" si="99"/>
        <v>5941.2990752461656</v>
      </c>
      <c r="L149" s="136">
        <f t="shared" si="100"/>
        <v>15.621603941097005</v>
      </c>
      <c r="M149" s="136">
        <f t="shared" si="101"/>
        <v>170.19092413463102</v>
      </c>
      <c r="N149" s="136">
        <f t="shared" si="102"/>
        <v>97.900098115585877</v>
      </c>
      <c r="O149" s="136">
        <f t="shared" si="103"/>
        <v>0</v>
      </c>
      <c r="P149" s="136">
        <f t="shared" si="104"/>
        <v>0</v>
      </c>
      <c r="Q149" s="136">
        <f t="shared" si="105"/>
        <v>0</v>
      </c>
      <c r="R149" s="136">
        <f t="shared" si="106"/>
        <v>0</v>
      </c>
      <c r="S149" s="136">
        <f t="shared" si="107"/>
        <v>0</v>
      </c>
      <c r="T149" s="136">
        <f t="shared" si="108"/>
        <v>0</v>
      </c>
      <c r="U149" s="136">
        <f t="shared" si="109"/>
        <v>0</v>
      </c>
      <c r="V149" s="136">
        <f t="shared" si="110"/>
        <v>0</v>
      </c>
      <c r="W149" s="136">
        <f t="shared" si="111"/>
        <v>0</v>
      </c>
      <c r="X149" s="136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2">
        <v>36602</v>
      </c>
      <c r="E150" s="138" t="s">
        <v>149</v>
      </c>
      <c r="G150" s="43">
        <v>6.2</v>
      </c>
      <c r="H150" s="136" t="str">
        <f t="shared" si="97"/>
        <v>P, S, T &amp; D Plant - Customer</v>
      </c>
      <c r="I150" s="42">
        <f>'Dep. Res. Class'!J$150</f>
        <v>0</v>
      </c>
      <c r="J150" s="136">
        <f t="shared" si="98"/>
        <v>0</v>
      </c>
      <c r="K150" s="136">
        <f t="shared" si="99"/>
        <v>0</v>
      </c>
      <c r="L150" s="136">
        <f t="shared" si="100"/>
        <v>0</v>
      </c>
      <c r="M150" s="136">
        <f t="shared" si="101"/>
        <v>0</v>
      </c>
      <c r="N150" s="136">
        <f t="shared" si="102"/>
        <v>0</v>
      </c>
      <c r="O150" s="136">
        <f t="shared" si="103"/>
        <v>0</v>
      </c>
      <c r="P150" s="136">
        <f t="shared" si="104"/>
        <v>0</v>
      </c>
      <c r="Q150" s="136">
        <f t="shared" si="105"/>
        <v>0</v>
      </c>
      <c r="R150" s="136">
        <f t="shared" si="106"/>
        <v>0</v>
      </c>
      <c r="S150" s="136">
        <f t="shared" si="107"/>
        <v>0</v>
      </c>
      <c r="T150" s="136">
        <f t="shared" si="108"/>
        <v>0</v>
      </c>
      <c r="U150" s="136">
        <f t="shared" si="109"/>
        <v>0</v>
      </c>
      <c r="V150" s="136">
        <f t="shared" si="110"/>
        <v>0</v>
      </c>
      <c r="W150" s="136">
        <f t="shared" si="111"/>
        <v>0</v>
      </c>
      <c r="X150" s="136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2">
        <v>38900</v>
      </c>
      <c r="E151" s="138" t="s">
        <v>125</v>
      </c>
      <c r="G151" s="43">
        <v>6.2</v>
      </c>
      <c r="H151" s="136" t="str">
        <f t="shared" si="97"/>
        <v>P, S, T &amp; D Plant - Customer</v>
      </c>
      <c r="I151" s="42">
        <f>'Dep. Res. Class'!J$151</f>
        <v>0</v>
      </c>
      <c r="J151" s="136">
        <f t="shared" si="98"/>
        <v>0</v>
      </c>
      <c r="K151" s="136">
        <f t="shared" si="99"/>
        <v>0</v>
      </c>
      <c r="L151" s="136">
        <f t="shared" si="100"/>
        <v>0</v>
      </c>
      <c r="M151" s="136">
        <f t="shared" si="101"/>
        <v>0</v>
      </c>
      <c r="N151" s="136">
        <f t="shared" si="102"/>
        <v>0</v>
      </c>
      <c r="O151" s="136">
        <f t="shared" si="103"/>
        <v>0</v>
      </c>
      <c r="P151" s="136">
        <f t="shared" si="104"/>
        <v>0</v>
      </c>
      <c r="Q151" s="136">
        <f t="shared" si="105"/>
        <v>0</v>
      </c>
      <c r="R151" s="136">
        <f t="shared" si="106"/>
        <v>0</v>
      </c>
      <c r="S151" s="136">
        <f t="shared" si="107"/>
        <v>0</v>
      </c>
      <c r="T151" s="136">
        <f t="shared" si="108"/>
        <v>0</v>
      </c>
      <c r="U151" s="136">
        <f t="shared" si="109"/>
        <v>0</v>
      </c>
      <c r="V151" s="136">
        <f t="shared" si="110"/>
        <v>0</v>
      </c>
      <c r="W151" s="136">
        <f t="shared" si="111"/>
        <v>0</v>
      </c>
      <c r="X151" s="136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2">
        <v>39004</v>
      </c>
      <c r="E152" s="138" t="s">
        <v>306</v>
      </c>
      <c r="G152" s="43">
        <v>6.2</v>
      </c>
      <c r="H152" s="136" t="str">
        <f t="shared" si="97"/>
        <v>P, S, T &amp; D Plant - Customer</v>
      </c>
      <c r="I152" s="42">
        <f>'Dep. Res. Class'!J$152</f>
        <v>2076.1857850478791</v>
      </c>
      <c r="J152" s="136">
        <f t="shared" si="98"/>
        <v>1648.9386949877614</v>
      </c>
      <c r="K152" s="136">
        <f t="shared" si="99"/>
        <v>407.77477422084559</v>
      </c>
      <c r="L152" s="136">
        <f t="shared" si="100"/>
        <v>1.0721722538070297</v>
      </c>
      <c r="M152" s="136">
        <f t="shared" si="101"/>
        <v>11.6808739611481</v>
      </c>
      <c r="N152" s="136">
        <f t="shared" si="102"/>
        <v>6.7192696243165653</v>
      </c>
      <c r="O152" s="136">
        <f t="shared" si="103"/>
        <v>0</v>
      </c>
      <c r="P152" s="136">
        <f t="shared" si="104"/>
        <v>0</v>
      </c>
      <c r="Q152" s="136">
        <f t="shared" si="105"/>
        <v>0</v>
      </c>
      <c r="R152" s="136">
        <f t="shared" si="106"/>
        <v>0</v>
      </c>
      <c r="S152" s="136">
        <f t="shared" si="107"/>
        <v>0</v>
      </c>
      <c r="T152" s="136">
        <f t="shared" si="108"/>
        <v>0</v>
      </c>
      <c r="U152" s="136">
        <f t="shared" si="109"/>
        <v>0</v>
      </c>
      <c r="V152" s="136">
        <f t="shared" si="110"/>
        <v>0</v>
      </c>
      <c r="W152" s="136">
        <f t="shared" si="111"/>
        <v>0</v>
      </c>
      <c r="X152" s="136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2">
        <v>39009</v>
      </c>
      <c r="E153" s="138" t="s">
        <v>307</v>
      </c>
      <c r="G153" s="43">
        <v>6.2</v>
      </c>
      <c r="H153" s="136" t="str">
        <f t="shared" si="97"/>
        <v>P, S, T &amp; D Plant - Customer</v>
      </c>
      <c r="I153" s="42">
        <f>'Dep. Res. Class'!J$153</f>
        <v>13737.195893747394</v>
      </c>
      <c r="J153" s="136">
        <f t="shared" si="98"/>
        <v>10910.292341349736</v>
      </c>
      <c r="K153" s="136">
        <f t="shared" si="99"/>
        <v>2698.0639181436209</v>
      </c>
      <c r="L153" s="136">
        <f t="shared" si="100"/>
        <v>7.0940858898367605</v>
      </c>
      <c r="M153" s="136">
        <f t="shared" si="101"/>
        <v>77.287136329547735</v>
      </c>
      <c r="N153" s="136">
        <f t="shared" si="102"/>
        <v>44.458412034650593</v>
      </c>
      <c r="O153" s="136">
        <f t="shared" si="103"/>
        <v>0</v>
      </c>
      <c r="P153" s="136">
        <f t="shared" si="104"/>
        <v>0</v>
      </c>
      <c r="Q153" s="136">
        <f t="shared" si="105"/>
        <v>0</v>
      </c>
      <c r="R153" s="136">
        <f t="shared" si="106"/>
        <v>0</v>
      </c>
      <c r="S153" s="136">
        <f t="shared" si="107"/>
        <v>0</v>
      </c>
      <c r="T153" s="136">
        <f t="shared" si="108"/>
        <v>0</v>
      </c>
      <c r="U153" s="136">
        <f t="shared" si="109"/>
        <v>0</v>
      </c>
      <c r="V153" s="136">
        <f t="shared" si="110"/>
        <v>0</v>
      </c>
      <c r="W153" s="136">
        <f t="shared" si="111"/>
        <v>0</v>
      </c>
      <c r="X153" s="136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2">
        <v>39100</v>
      </c>
      <c r="E154" s="138" t="s">
        <v>308</v>
      </c>
      <c r="G154" s="43">
        <v>6.2</v>
      </c>
      <c r="H154" s="136" t="str">
        <f t="shared" si="97"/>
        <v>P, S, T &amp; D Plant - Customer</v>
      </c>
      <c r="I154" s="42">
        <f>'Dep. Res. Class'!J$154</f>
        <v>13866.740107249325</v>
      </c>
      <c r="J154" s="136">
        <f t="shared" si="98"/>
        <v>11013.178348899472</v>
      </c>
      <c r="K154" s="136">
        <f t="shared" si="99"/>
        <v>2723.5071433081498</v>
      </c>
      <c r="L154" s="136">
        <f t="shared" si="100"/>
        <v>7.1609843882073303</v>
      </c>
      <c r="M154" s="136">
        <f t="shared" si="101"/>
        <v>78.015967844149998</v>
      </c>
      <c r="N154" s="136">
        <f t="shared" si="102"/>
        <v>44.877662809344358</v>
      </c>
      <c r="O154" s="136">
        <f t="shared" si="103"/>
        <v>0</v>
      </c>
      <c r="P154" s="136">
        <f t="shared" si="104"/>
        <v>0</v>
      </c>
      <c r="Q154" s="136">
        <f t="shared" si="105"/>
        <v>0</v>
      </c>
      <c r="R154" s="136">
        <f t="shared" si="106"/>
        <v>0</v>
      </c>
      <c r="S154" s="136">
        <f t="shared" si="107"/>
        <v>0</v>
      </c>
      <c r="T154" s="136">
        <f t="shared" si="108"/>
        <v>0</v>
      </c>
      <c r="U154" s="136">
        <f t="shared" si="109"/>
        <v>0</v>
      </c>
      <c r="V154" s="136">
        <f t="shared" si="110"/>
        <v>0</v>
      </c>
      <c r="W154" s="136">
        <f t="shared" si="111"/>
        <v>0</v>
      </c>
      <c r="X154" s="136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2">
        <v>39102</v>
      </c>
      <c r="E155" s="138" t="s">
        <v>309</v>
      </c>
      <c r="G155" s="43">
        <v>6.2</v>
      </c>
      <c r="H155" s="136" t="str">
        <f t="shared" si="97"/>
        <v>P, S, T &amp; D Plant - Customer</v>
      </c>
      <c r="I155" s="42">
        <f>'Dep. Res. Class'!J$155</f>
        <v>0</v>
      </c>
      <c r="J155" s="136">
        <f t="shared" si="98"/>
        <v>0</v>
      </c>
      <c r="K155" s="136">
        <f t="shared" si="99"/>
        <v>0</v>
      </c>
      <c r="L155" s="136">
        <f t="shared" si="100"/>
        <v>0</v>
      </c>
      <c r="M155" s="136">
        <f t="shared" si="101"/>
        <v>0</v>
      </c>
      <c r="N155" s="136">
        <f t="shared" si="102"/>
        <v>0</v>
      </c>
      <c r="O155" s="136">
        <f t="shared" si="103"/>
        <v>0</v>
      </c>
      <c r="P155" s="136">
        <f t="shared" si="104"/>
        <v>0</v>
      </c>
      <c r="Q155" s="136">
        <f t="shared" si="105"/>
        <v>0</v>
      </c>
      <c r="R155" s="136">
        <f t="shared" si="106"/>
        <v>0</v>
      </c>
      <c r="S155" s="136">
        <f t="shared" si="107"/>
        <v>0</v>
      </c>
      <c r="T155" s="136">
        <f t="shared" si="108"/>
        <v>0</v>
      </c>
      <c r="U155" s="136">
        <f t="shared" si="109"/>
        <v>0</v>
      </c>
      <c r="V155" s="136">
        <f t="shared" si="110"/>
        <v>0</v>
      </c>
      <c r="W155" s="136">
        <f t="shared" si="111"/>
        <v>0</v>
      </c>
      <c r="X155" s="136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2">
        <v>39103</v>
      </c>
      <c r="E156" s="138" t="s">
        <v>310</v>
      </c>
      <c r="G156" s="43">
        <v>6.2</v>
      </c>
      <c r="H156" s="136" t="str">
        <f t="shared" si="97"/>
        <v>P, S, T &amp; D Plant - Customer</v>
      </c>
      <c r="I156" s="42">
        <f>'Dep. Res. Class'!J$156</f>
        <v>0</v>
      </c>
      <c r="J156" s="136">
        <f t="shared" si="98"/>
        <v>0</v>
      </c>
      <c r="K156" s="136">
        <f t="shared" si="99"/>
        <v>0</v>
      </c>
      <c r="L156" s="136">
        <f t="shared" si="100"/>
        <v>0</v>
      </c>
      <c r="M156" s="136">
        <f t="shared" si="101"/>
        <v>0</v>
      </c>
      <c r="N156" s="136">
        <f t="shared" si="102"/>
        <v>0</v>
      </c>
      <c r="O156" s="136">
        <f t="shared" si="103"/>
        <v>0</v>
      </c>
      <c r="P156" s="136">
        <f t="shared" si="104"/>
        <v>0</v>
      </c>
      <c r="Q156" s="136">
        <f t="shared" si="105"/>
        <v>0</v>
      </c>
      <c r="R156" s="136">
        <f t="shared" si="106"/>
        <v>0</v>
      </c>
      <c r="S156" s="136">
        <f t="shared" si="107"/>
        <v>0</v>
      </c>
      <c r="T156" s="136">
        <f t="shared" si="108"/>
        <v>0</v>
      </c>
      <c r="U156" s="136">
        <f t="shared" si="109"/>
        <v>0</v>
      </c>
      <c r="V156" s="136">
        <f t="shared" si="110"/>
        <v>0</v>
      </c>
      <c r="W156" s="136">
        <f t="shared" si="111"/>
        <v>0</v>
      </c>
      <c r="X156" s="136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2">
        <v>39200</v>
      </c>
      <c r="E157" s="138" t="s">
        <v>311</v>
      </c>
      <c r="G157" s="43">
        <v>6.2</v>
      </c>
      <c r="H157" s="136" t="str">
        <f t="shared" si="97"/>
        <v>P, S, T &amp; D Plant - Customer</v>
      </c>
      <c r="I157" s="42">
        <f>'Dep. Res. Class'!J$157</f>
        <v>1344.1348771740247</v>
      </c>
      <c r="J157" s="136">
        <f t="shared" si="98"/>
        <v>1067.5326005103916</v>
      </c>
      <c r="K157" s="136">
        <f t="shared" si="99"/>
        <v>263.99578496746233</v>
      </c>
      <c r="L157" s="136">
        <f t="shared" si="100"/>
        <v>0.69413061733638393</v>
      </c>
      <c r="M157" s="136">
        <f t="shared" si="101"/>
        <v>7.5622664407612206</v>
      </c>
      <c r="N157" s="136">
        <f t="shared" si="102"/>
        <v>4.3500946380728749</v>
      </c>
      <c r="O157" s="136">
        <f t="shared" si="103"/>
        <v>0</v>
      </c>
      <c r="P157" s="136">
        <f t="shared" si="104"/>
        <v>0</v>
      </c>
      <c r="Q157" s="136">
        <f t="shared" si="105"/>
        <v>0</v>
      </c>
      <c r="R157" s="136">
        <f t="shared" si="106"/>
        <v>0</v>
      </c>
      <c r="S157" s="136">
        <f t="shared" si="107"/>
        <v>0</v>
      </c>
      <c r="T157" s="136">
        <f t="shared" si="108"/>
        <v>0</v>
      </c>
      <c r="U157" s="136">
        <f t="shared" si="109"/>
        <v>0</v>
      </c>
      <c r="V157" s="136">
        <f t="shared" si="110"/>
        <v>0</v>
      </c>
      <c r="W157" s="136">
        <f t="shared" si="111"/>
        <v>0</v>
      </c>
      <c r="X157" s="136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2">
        <v>39201</v>
      </c>
      <c r="E158" s="138" t="s">
        <v>312</v>
      </c>
      <c r="G158" s="43">
        <v>6.2</v>
      </c>
      <c r="H158" s="136" t="str">
        <f t="shared" si="97"/>
        <v>P, S, T &amp; D Plant - Customer</v>
      </c>
      <c r="I158" s="42">
        <f>'Dep. Res. Class'!J$158</f>
        <v>0</v>
      </c>
      <c r="J158" s="136">
        <f t="shared" si="98"/>
        <v>0</v>
      </c>
      <c r="K158" s="136">
        <f t="shared" si="99"/>
        <v>0</v>
      </c>
      <c r="L158" s="136">
        <f t="shared" si="100"/>
        <v>0</v>
      </c>
      <c r="M158" s="136">
        <f t="shared" si="101"/>
        <v>0</v>
      </c>
      <c r="N158" s="136">
        <f t="shared" si="102"/>
        <v>0</v>
      </c>
      <c r="O158" s="136">
        <f t="shared" si="103"/>
        <v>0</v>
      </c>
      <c r="P158" s="136">
        <f t="shared" si="104"/>
        <v>0</v>
      </c>
      <c r="Q158" s="136">
        <f t="shared" si="105"/>
        <v>0</v>
      </c>
      <c r="R158" s="136">
        <f t="shared" si="106"/>
        <v>0</v>
      </c>
      <c r="S158" s="136">
        <f t="shared" si="107"/>
        <v>0</v>
      </c>
      <c r="T158" s="136">
        <f t="shared" si="108"/>
        <v>0</v>
      </c>
      <c r="U158" s="136">
        <f t="shared" si="109"/>
        <v>0</v>
      </c>
      <c r="V158" s="136">
        <f t="shared" si="110"/>
        <v>0</v>
      </c>
      <c r="W158" s="136">
        <f t="shared" si="111"/>
        <v>0</v>
      </c>
      <c r="X158" s="136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2">
        <v>39202</v>
      </c>
      <c r="E159" s="138" t="s">
        <v>313</v>
      </c>
      <c r="G159" s="43">
        <v>6.2</v>
      </c>
      <c r="H159" s="136" t="str">
        <f t="shared" si="97"/>
        <v>P, S, T &amp; D Plant - Customer</v>
      </c>
      <c r="I159" s="42">
        <f>'Dep. Res. Class'!J$159</f>
        <v>0</v>
      </c>
      <c r="J159" s="136">
        <f t="shared" si="98"/>
        <v>0</v>
      </c>
      <c r="K159" s="136">
        <f t="shared" si="99"/>
        <v>0</v>
      </c>
      <c r="L159" s="136">
        <f t="shared" si="100"/>
        <v>0</v>
      </c>
      <c r="M159" s="136">
        <f t="shared" si="101"/>
        <v>0</v>
      </c>
      <c r="N159" s="136">
        <f t="shared" si="102"/>
        <v>0</v>
      </c>
      <c r="O159" s="136">
        <f t="shared" si="103"/>
        <v>0</v>
      </c>
      <c r="P159" s="136">
        <f t="shared" si="104"/>
        <v>0</v>
      </c>
      <c r="Q159" s="136">
        <f t="shared" si="105"/>
        <v>0</v>
      </c>
      <c r="R159" s="136">
        <f t="shared" si="106"/>
        <v>0</v>
      </c>
      <c r="S159" s="136">
        <f t="shared" si="107"/>
        <v>0</v>
      </c>
      <c r="T159" s="136">
        <f t="shared" si="108"/>
        <v>0</v>
      </c>
      <c r="U159" s="136">
        <f t="shared" si="109"/>
        <v>0</v>
      </c>
      <c r="V159" s="136">
        <f t="shared" si="110"/>
        <v>0</v>
      </c>
      <c r="W159" s="136">
        <f t="shared" si="111"/>
        <v>0</v>
      </c>
      <c r="X159" s="136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2">
        <v>39300</v>
      </c>
      <c r="E160" s="138" t="s">
        <v>198</v>
      </c>
      <c r="G160" s="43">
        <v>6.2</v>
      </c>
      <c r="H160" s="136" t="str">
        <f t="shared" si="97"/>
        <v>P, S, T &amp; D Plant - Customer</v>
      </c>
      <c r="I160" s="42">
        <f>'Dep. Res. Class'!J$160</f>
        <v>0</v>
      </c>
      <c r="J160" s="136">
        <f t="shared" si="98"/>
        <v>0</v>
      </c>
      <c r="K160" s="136">
        <f t="shared" si="99"/>
        <v>0</v>
      </c>
      <c r="L160" s="136">
        <f t="shared" si="100"/>
        <v>0</v>
      </c>
      <c r="M160" s="136">
        <f t="shared" si="101"/>
        <v>0</v>
      </c>
      <c r="N160" s="136">
        <f t="shared" si="102"/>
        <v>0</v>
      </c>
      <c r="O160" s="136">
        <f t="shared" si="103"/>
        <v>0</v>
      </c>
      <c r="P160" s="136">
        <f t="shared" si="104"/>
        <v>0</v>
      </c>
      <c r="Q160" s="136">
        <f t="shared" si="105"/>
        <v>0</v>
      </c>
      <c r="R160" s="136">
        <f t="shared" si="106"/>
        <v>0</v>
      </c>
      <c r="S160" s="136">
        <f t="shared" si="107"/>
        <v>0</v>
      </c>
      <c r="T160" s="136">
        <f t="shared" si="108"/>
        <v>0</v>
      </c>
      <c r="U160" s="136">
        <f t="shared" si="109"/>
        <v>0</v>
      </c>
      <c r="V160" s="136">
        <f t="shared" si="110"/>
        <v>0</v>
      </c>
      <c r="W160" s="136">
        <f t="shared" si="111"/>
        <v>0</v>
      </c>
      <c r="X160" s="136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2">
        <v>39400</v>
      </c>
      <c r="E161" s="138" t="s">
        <v>314</v>
      </c>
      <c r="G161" s="43">
        <v>6.2</v>
      </c>
      <c r="H161" s="136" t="str">
        <f t="shared" si="97"/>
        <v>P, S, T &amp; D Plant - Customer</v>
      </c>
      <c r="I161" s="42">
        <f>'Dep. Res. Class'!J$161</f>
        <v>46908.321328301659</v>
      </c>
      <c r="J161" s="136">
        <f t="shared" si="98"/>
        <v>37255.31053733352</v>
      </c>
      <c r="K161" s="136">
        <f t="shared" si="99"/>
        <v>9213.062856167262</v>
      </c>
      <c r="L161" s="136">
        <f t="shared" si="100"/>
        <v>24.224133005375393</v>
      </c>
      <c r="M161" s="136">
        <f t="shared" si="101"/>
        <v>263.91192595141047</v>
      </c>
      <c r="N161" s="136">
        <f t="shared" si="102"/>
        <v>151.81187584408281</v>
      </c>
      <c r="O161" s="136">
        <f t="shared" si="103"/>
        <v>0</v>
      </c>
      <c r="P161" s="136">
        <f t="shared" si="104"/>
        <v>0</v>
      </c>
      <c r="Q161" s="136">
        <f t="shared" si="105"/>
        <v>0</v>
      </c>
      <c r="R161" s="136">
        <f t="shared" si="106"/>
        <v>0</v>
      </c>
      <c r="S161" s="136">
        <f t="shared" si="107"/>
        <v>0</v>
      </c>
      <c r="T161" s="136">
        <f t="shared" si="108"/>
        <v>0</v>
      </c>
      <c r="U161" s="136">
        <f t="shared" si="109"/>
        <v>0</v>
      </c>
      <c r="V161" s="136">
        <f t="shared" si="110"/>
        <v>0</v>
      </c>
      <c r="W161" s="136">
        <f t="shared" si="111"/>
        <v>0</v>
      </c>
      <c r="X161" s="136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2">
        <v>39600</v>
      </c>
      <c r="E162" s="138" t="s">
        <v>315</v>
      </c>
      <c r="G162" s="43">
        <v>6.2</v>
      </c>
      <c r="H162" s="136" t="str">
        <f t="shared" si="97"/>
        <v>P, S, T &amp; D Plant - Customer</v>
      </c>
      <c r="I162" s="42">
        <f>'Dep. Res. Class'!J$162</f>
        <v>1847.2017352298442</v>
      </c>
      <c r="J162" s="136">
        <f t="shared" si="98"/>
        <v>1467.0760394396909</v>
      </c>
      <c r="K162" s="136">
        <f t="shared" si="99"/>
        <v>362.80099591681449</v>
      </c>
      <c r="L162" s="136">
        <f t="shared" si="100"/>
        <v>0.95392159119900977</v>
      </c>
      <c r="M162" s="136">
        <f t="shared" si="101"/>
        <v>10.392581822602299</v>
      </c>
      <c r="N162" s="136">
        <f t="shared" si="102"/>
        <v>5.9781964595372239</v>
      </c>
      <c r="O162" s="136">
        <f t="shared" si="103"/>
        <v>0</v>
      </c>
      <c r="P162" s="136">
        <f t="shared" si="104"/>
        <v>0</v>
      </c>
      <c r="Q162" s="136">
        <f t="shared" si="105"/>
        <v>0</v>
      </c>
      <c r="R162" s="136">
        <f t="shared" si="106"/>
        <v>0</v>
      </c>
      <c r="S162" s="136">
        <f t="shared" si="107"/>
        <v>0</v>
      </c>
      <c r="T162" s="136">
        <f t="shared" si="108"/>
        <v>0</v>
      </c>
      <c r="U162" s="136">
        <f t="shared" si="109"/>
        <v>0</v>
      </c>
      <c r="V162" s="136">
        <f t="shared" si="110"/>
        <v>0</v>
      </c>
      <c r="W162" s="136">
        <f t="shared" si="111"/>
        <v>0</v>
      </c>
      <c r="X162" s="136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2">
        <v>39603</v>
      </c>
      <c r="E163" s="138" t="s">
        <v>316</v>
      </c>
      <c r="G163" s="43">
        <v>6.2</v>
      </c>
      <c r="H163" s="136" t="str">
        <f t="shared" si="97"/>
        <v>P, S, T &amp; D Plant - Customer</v>
      </c>
      <c r="I163" s="42">
        <f>'Dep. Res. Class'!J$163</f>
        <v>0</v>
      </c>
      <c r="J163" s="136">
        <f t="shared" si="98"/>
        <v>0</v>
      </c>
      <c r="K163" s="136">
        <f t="shared" si="99"/>
        <v>0</v>
      </c>
      <c r="L163" s="136">
        <f t="shared" si="100"/>
        <v>0</v>
      </c>
      <c r="M163" s="136">
        <f t="shared" si="101"/>
        <v>0</v>
      </c>
      <c r="N163" s="136">
        <f t="shared" si="102"/>
        <v>0</v>
      </c>
      <c r="O163" s="136">
        <f t="shared" si="103"/>
        <v>0</v>
      </c>
      <c r="P163" s="136">
        <f t="shared" si="104"/>
        <v>0</v>
      </c>
      <c r="Q163" s="136">
        <f t="shared" si="105"/>
        <v>0</v>
      </c>
      <c r="R163" s="136">
        <f t="shared" si="106"/>
        <v>0</v>
      </c>
      <c r="S163" s="136">
        <f t="shared" si="107"/>
        <v>0</v>
      </c>
      <c r="T163" s="136">
        <f t="shared" si="108"/>
        <v>0</v>
      </c>
      <c r="U163" s="136">
        <f t="shared" si="109"/>
        <v>0</v>
      </c>
      <c r="V163" s="136">
        <f t="shared" si="110"/>
        <v>0</v>
      </c>
      <c r="W163" s="136">
        <f t="shared" si="111"/>
        <v>0</v>
      </c>
      <c r="X163" s="136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2">
        <v>39604</v>
      </c>
      <c r="E164" s="138" t="s">
        <v>317</v>
      </c>
      <c r="G164" s="43">
        <v>6.2</v>
      </c>
      <c r="H164" s="136" t="str">
        <f t="shared" si="97"/>
        <v>P, S, T &amp; D Plant - Customer</v>
      </c>
      <c r="I164" s="42">
        <f>'Dep. Res. Class'!J$164</f>
        <v>0</v>
      </c>
      <c r="J164" s="136">
        <f t="shared" si="98"/>
        <v>0</v>
      </c>
      <c r="K164" s="136">
        <f t="shared" si="99"/>
        <v>0</v>
      </c>
      <c r="L164" s="136">
        <f t="shared" si="100"/>
        <v>0</v>
      </c>
      <c r="M164" s="136">
        <f t="shared" si="101"/>
        <v>0</v>
      </c>
      <c r="N164" s="136">
        <f t="shared" si="102"/>
        <v>0</v>
      </c>
      <c r="O164" s="136">
        <f t="shared" si="103"/>
        <v>0</v>
      </c>
      <c r="P164" s="136">
        <f t="shared" si="104"/>
        <v>0</v>
      </c>
      <c r="Q164" s="136">
        <f t="shared" si="105"/>
        <v>0</v>
      </c>
      <c r="R164" s="136">
        <f t="shared" si="106"/>
        <v>0</v>
      </c>
      <c r="S164" s="136">
        <f t="shared" si="107"/>
        <v>0</v>
      </c>
      <c r="T164" s="136">
        <f t="shared" si="108"/>
        <v>0</v>
      </c>
      <c r="U164" s="136">
        <f t="shared" si="109"/>
        <v>0</v>
      </c>
      <c r="V164" s="136">
        <f t="shared" si="110"/>
        <v>0</v>
      </c>
      <c r="W164" s="136">
        <f t="shared" si="111"/>
        <v>0</v>
      </c>
      <c r="X164" s="136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2">
        <v>39605</v>
      </c>
      <c r="E165" s="141" t="s">
        <v>318</v>
      </c>
      <c r="G165" s="43">
        <v>6.2</v>
      </c>
      <c r="H165" s="136" t="str">
        <f t="shared" si="97"/>
        <v>P, S, T &amp; D Plant - Customer</v>
      </c>
      <c r="I165" s="42">
        <f>'Dep. Res. Class'!J$165</f>
        <v>0</v>
      </c>
      <c r="J165" s="136">
        <f t="shared" si="98"/>
        <v>0</v>
      </c>
      <c r="K165" s="136">
        <f t="shared" si="99"/>
        <v>0</v>
      </c>
      <c r="L165" s="136">
        <f t="shared" si="100"/>
        <v>0</v>
      </c>
      <c r="M165" s="136">
        <f t="shared" si="101"/>
        <v>0</v>
      </c>
      <c r="N165" s="136">
        <f t="shared" si="102"/>
        <v>0</v>
      </c>
      <c r="O165" s="136">
        <f t="shared" si="103"/>
        <v>0</v>
      </c>
      <c r="P165" s="136">
        <f t="shared" si="104"/>
        <v>0</v>
      </c>
      <c r="Q165" s="136">
        <f t="shared" si="105"/>
        <v>0</v>
      </c>
      <c r="R165" s="136">
        <f t="shared" si="106"/>
        <v>0</v>
      </c>
      <c r="S165" s="136">
        <f t="shared" si="107"/>
        <v>0</v>
      </c>
      <c r="T165" s="136">
        <f t="shared" si="108"/>
        <v>0</v>
      </c>
      <c r="U165" s="136">
        <f t="shared" si="109"/>
        <v>0</v>
      </c>
      <c r="V165" s="136">
        <f t="shared" si="110"/>
        <v>0</v>
      </c>
      <c r="W165" s="136">
        <f t="shared" si="111"/>
        <v>0</v>
      </c>
      <c r="X165" s="136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2">
        <v>39700</v>
      </c>
      <c r="E166" s="138" t="s">
        <v>319</v>
      </c>
      <c r="G166" s="43">
        <v>6.2</v>
      </c>
      <c r="H166" s="136" t="str">
        <f t="shared" si="97"/>
        <v>P, S, T &amp; D Plant - Customer</v>
      </c>
      <c r="I166" s="42">
        <f>'Dep. Res. Class'!J$166</f>
        <v>73271.028117957307</v>
      </c>
      <c r="J166" s="136">
        <f t="shared" si="98"/>
        <v>58192.977890198716</v>
      </c>
      <c r="K166" s="136">
        <f t="shared" si="99"/>
        <v>14390.849394549847</v>
      </c>
      <c r="L166" s="136">
        <f t="shared" si="100"/>
        <v>37.838214634619931</v>
      </c>
      <c r="M166" s="136">
        <f t="shared" si="101"/>
        <v>412.23172348704838</v>
      </c>
      <c r="N166" s="136">
        <f t="shared" si="102"/>
        <v>237.13089508706076</v>
      </c>
      <c r="O166" s="136">
        <f t="shared" si="103"/>
        <v>0</v>
      </c>
      <c r="P166" s="136">
        <f t="shared" si="104"/>
        <v>0</v>
      </c>
      <c r="Q166" s="136">
        <f t="shared" si="105"/>
        <v>0</v>
      </c>
      <c r="R166" s="136">
        <f t="shared" si="106"/>
        <v>0</v>
      </c>
      <c r="S166" s="136">
        <f t="shared" si="107"/>
        <v>0</v>
      </c>
      <c r="T166" s="136">
        <f t="shared" si="108"/>
        <v>0</v>
      </c>
      <c r="U166" s="136">
        <f t="shared" si="109"/>
        <v>0</v>
      </c>
      <c r="V166" s="136">
        <f t="shared" si="110"/>
        <v>0</v>
      </c>
      <c r="W166" s="136">
        <f t="shared" si="111"/>
        <v>0</v>
      </c>
      <c r="X166" s="136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2">
        <v>39701</v>
      </c>
      <c r="E167" s="138" t="s">
        <v>320</v>
      </c>
      <c r="G167" s="43">
        <v>6.2</v>
      </c>
      <c r="H167" s="136" t="str">
        <f t="shared" si="97"/>
        <v>P, S, T &amp; D Plant - Customer</v>
      </c>
      <c r="I167" s="42">
        <f>'Dep. Res. Class'!J$167</f>
        <v>0</v>
      </c>
      <c r="J167" s="136">
        <f t="shared" si="98"/>
        <v>0</v>
      </c>
      <c r="K167" s="136">
        <f t="shared" si="99"/>
        <v>0</v>
      </c>
      <c r="L167" s="136">
        <f t="shared" si="100"/>
        <v>0</v>
      </c>
      <c r="M167" s="136">
        <f t="shared" si="101"/>
        <v>0</v>
      </c>
      <c r="N167" s="136">
        <f t="shared" si="102"/>
        <v>0</v>
      </c>
      <c r="O167" s="136">
        <f t="shared" si="103"/>
        <v>0</v>
      </c>
      <c r="P167" s="136">
        <f t="shared" si="104"/>
        <v>0</v>
      </c>
      <c r="Q167" s="136">
        <f t="shared" si="105"/>
        <v>0</v>
      </c>
      <c r="R167" s="136">
        <f t="shared" si="106"/>
        <v>0</v>
      </c>
      <c r="S167" s="136">
        <f t="shared" si="107"/>
        <v>0</v>
      </c>
      <c r="T167" s="136">
        <f t="shared" si="108"/>
        <v>0</v>
      </c>
      <c r="U167" s="136">
        <f t="shared" si="109"/>
        <v>0</v>
      </c>
      <c r="V167" s="136">
        <f t="shared" si="110"/>
        <v>0</v>
      </c>
      <c r="W167" s="136">
        <f t="shared" si="111"/>
        <v>0</v>
      </c>
      <c r="X167" s="136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2">
        <v>39702</v>
      </c>
      <c r="E168" s="138" t="s">
        <v>321</v>
      </c>
      <c r="G168" s="43">
        <v>6.2</v>
      </c>
      <c r="H168" s="136" t="str">
        <f t="shared" si="97"/>
        <v>P, S, T &amp; D Plant - Customer</v>
      </c>
      <c r="I168" s="42">
        <f>'Dep. Res. Class'!J$168</f>
        <v>0</v>
      </c>
      <c r="J168" s="136">
        <f t="shared" si="98"/>
        <v>0</v>
      </c>
      <c r="K168" s="136">
        <f t="shared" si="99"/>
        <v>0</v>
      </c>
      <c r="L168" s="136">
        <f t="shared" si="100"/>
        <v>0</v>
      </c>
      <c r="M168" s="136">
        <f t="shared" si="101"/>
        <v>0</v>
      </c>
      <c r="N168" s="136">
        <f t="shared" si="102"/>
        <v>0</v>
      </c>
      <c r="O168" s="136">
        <f t="shared" si="103"/>
        <v>0</v>
      </c>
      <c r="P168" s="136">
        <f t="shared" si="104"/>
        <v>0</v>
      </c>
      <c r="Q168" s="136">
        <f t="shared" si="105"/>
        <v>0</v>
      </c>
      <c r="R168" s="136">
        <f t="shared" si="106"/>
        <v>0</v>
      </c>
      <c r="S168" s="136">
        <f t="shared" si="107"/>
        <v>0</v>
      </c>
      <c r="T168" s="136">
        <f t="shared" si="108"/>
        <v>0</v>
      </c>
      <c r="U168" s="136">
        <f t="shared" si="109"/>
        <v>0</v>
      </c>
      <c r="V168" s="136">
        <f t="shared" si="110"/>
        <v>0</v>
      </c>
      <c r="W168" s="136">
        <f t="shared" si="111"/>
        <v>0</v>
      </c>
      <c r="X168" s="136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2">
        <v>39705</v>
      </c>
      <c r="E169" s="138" t="s">
        <v>322</v>
      </c>
      <c r="G169" s="43">
        <v>6.2</v>
      </c>
      <c r="H169" s="136" t="str">
        <f t="shared" si="97"/>
        <v>P, S, T &amp; D Plant - Customer</v>
      </c>
      <c r="I169" s="42">
        <f>'Dep. Res. Class'!J$169</f>
        <v>0</v>
      </c>
      <c r="J169" s="136">
        <f t="shared" si="98"/>
        <v>0</v>
      </c>
      <c r="K169" s="136">
        <f t="shared" si="99"/>
        <v>0</v>
      </c>
      <c r="L169" s="136">
        <f t="shared" si="100"/>
        <v>0</v>
      </c>
      <c r="M169" s="136">
        <f t="shared" si="101"/>
        <v>0</v>
      </c>
      <c r="N169" s="136">
        <f t="shared" si="102"/>
        <v>0</v>
      </c>
      <c r="O169" s="136">
        <f t="shared" si="103"/>
        <v>0</v>
      </c>
      <c r="P169" s="136">
        <f t="shared" si="104"/>
        <v>0</v>
      </c>
      <c r="Q169" s="136">
        <f t="shared" si="105"/>
        <v>0</v>
      </c>
      <c r="R169" s="136">
        <f t="shared" si="106"/>
        <v>0</v>
      </c>
      <c r="S169" s="136">
        <f t="shared" si="107"/>
        <v>0</v>
      </c>
      <c r="T169" s="136">
        <f t="shared" si="108"/>
        <v>0</v>
      </c>
      <c r="U169" s="136">
        <f t="shared" si="109"/>
        <v>0</v>
      </c>
      <c r="V169" s="136">
        <f t="shared" si="110"/>
        <v>0</v>
      </c>
      <c r="W169" s="136">
        <f t="shared" si="111"/>
        <v>0</v>
      </c>
      <c r="X169" s="136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2">
        <v>39800</v>
      </c>
      <c r="E170" s="138" t="s">
        <v>323</v>
      </c>
      <c r="G170" s="43">
        <v>6.2</v>
      </c>
      <c r="H170" s="136" t="str">
        <f t="shared" si="97"/>
        <v>P, S, T &amp; D Plant - Customer</v>
      </c>
      <c r="I170" s="42">
        <f>'Dep. Res. Class'!J$170</f>
        <v>213068.1599703769</v>
      </c>
      <c r="J170" s="136">
        <f t="shared" si="98"/>
        <v>169222.01094681644</v>
      </c>
      <c r="K170" s="136">
        <f t="shared" si="99"/>
        <v>41847.806420448935</v>
      </c>
      <c r="L170" s="136">
        <f t="shared" si="100"/>
        <v>110.03146776900196</v>
      </c>
      <c r="M170" s="136">
        <f t="shared" si="101"/>
        <v>1198.7474048187448</v>
      </c>
      <c r="N170" s="136">
        <f t="shared" si="102"/>
        <v>689.56373052374045</v>
      </c>
      <c r="O170" s="136">
        <f t="shared" si="103"/>
        <v>0</v>
      </c>
      <c r="P170" s="136">
        <f t="shared" si="104"/>
        <v>0</v>
      </c>
      <c r="Q170" s="136">
        <f t="shared" si="105"/>
        <v>0</v>
      </c>
      <c r="R170" s="136">
        <f t="shared" si="106"/>
        <v>0</v>
      </c>
      <c r="S170" s="136">
        <f t="shared" si="107"/>
        <v>0</v>
      </c>
      <c r="T170" s="136">
        <f t="shared" si="108"/>
        <v>0</v>
      </c>
      <c r="U170" s="136">
        <f t="shared" si="109"/>
        <v>0</v>
      </c>
      <c r="V170" s="136">
        <f t="shared" si="110"/>
        <v>0</v>
      </c>
      <c r="W170" s="136">
        <f t="shared" si="111"/>
        <v>0</v>
      </c>
      <c r="X170" s="136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2">
        <v>39900</v>
      </c>
      <c r="E171" s="138" t="s">
        <v>324</v>
      </c>
      <c r="G171" s="43">
        <v>6.2</v>
      </c>
      <c r="H171" s="136" t="str">
        <f t="shared" si="97"/>
        <v>P, S, T &amp; D Plant - Customer</v>
      </c>
      <c r="I171" s="42">
        <f>'Dep. Res. Class'!J$171</f>
        <v>25181.113862268088</v>
      </c>
      <c r="J171" s="136">
        <f t="shared" si="98"/>
        <v>19999.22806976979</v>
      </c>
      <c r="K171" s="136">
        <f t="shared" si="99"/>
        <v>4945.714922895967</v>
      </c>
      <c r="L171" s="136">
        <f t="shared" si="100"/>
        <v>13.003890016738941</v>
      </c>
      <c r="M171" s="136">
        <f t="shared" si="101"/>
        <v>141.6720118906361</v>
      </c>
      <c r="N171" s="136">
        <f t="shared" si="102"/>
        <v>81.494967694951654</v>
      </c>
      <c r="O171" s="136">
        <f t="shared" si="103"/>
        <v>0</v>
      </c>
      <c r="P171" s="136">
        <f t="shared" si="104"/>
        <v>0</v>
      </c>
      <c r="Q171" s="136">
        <f t="shared" si="105"/>
        <v>0</v>
      </c>
      <c r="R171" s="136">
        <f t="shared" si="106"/>
        <v>0</v>
      </c>
      <c r="S171" s="136">
        <f t="shared" si="107"/>
        <v>0</v>
      </c>
      <c r="T171" s="136">
        <f t="shared" si="108"/>
        <v>0</v>
      </c>
      <c r="U171" s="136">
        <f t="shared" si="109"/>
        <v>0</v>
      </c>
      <c r="V171" s="136">
        <f t="shared" si="110"/>
        <v>0</v>
      </c>
      <c r="W171" s="136">
        <f t="shared" si="111"/>
        <v>0</v>
      </c>
      <c r="X171" s="136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2">
        <v>39901</v>
      </c>
      <c r="E172" s="138" t="s">
        <v>325</v>
      </c>
      <c r="G172" s="43">
        <v>6.2</v>
      </c>
      <c r="H172" s="136" t="str">
        <f t="shared" si="97"/>
        <v>P, S, T &amp; D Plant - Customer</v>
      </c>
      <c r="I172" s="42">
        <f>'Dep. Res. Class'!J$172</f>
        <v>107710.62059371552</v>
      </c>
      <c r="J172" s="136">
        <f t="shared" si="98"/>
        <v>85545.432127128894</v>
      </c>
      <c r="K172" s="136">
        <f t="shared" si="99"/>
        <v>21154.982521362665</v>
      </c>
      <c r="L172" s="136">
        <f t="shared" si="100"/>
        <v>55.623316406751449</v>
      </c>
      <c r="M172" s="136">
        <f t="shared" si="101"/>
        <v>605.99306309344536</v>
      </c>
      <c r="N172" s="136">
        <f t="shared" si="102"/>
        <v>348.58956572373836</v>
      </c>
      <c r="O172" s="136">
        <f t="shared" si="103"/>
        <v>0</v>
      </c>
      <c r="P172" s="136">
        <f t="shared" si="104"/>
        <v>0</v>
      </c>
      <c r="Q172" s="136">
        <f t="shared" si="105"/>
        <v>0</v>
      </c>
      <c r="R172" s="136">
        <f t="shared" si="106"/>
        <v>0</v>
      </c>
      <c r="S172" s="136">
        <f t="shared" si="107"/>
        <v>0</v>
      </c>
      <c r="T172" s="136">
        <f t="shared" si="108"/>
        <v>0</v>
      </c>
      <c r="U172" s="136">
        <f t="shared" si="109"/>
        <v>0</v>
      </c>
      <c r="V172" s="136">
        <f t="shared" si="110"/>
        <v>0</v>
      </c>
      <c r="W172" s="136">
        <f t="shared" si="111"/>
        <v>0</v>
      </c>
      <c r="X172" s="136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2">
        <v>39902</v>
      </c>
      <c r="E173" s="138" t="s">
        <v>326</v>
      </c>
      <c r="G173" s="43">
        <v>6.2</v>
      </c>
      <c r="H173" s="136" t="str">
        <f t="shared" si="97"/>
        <v>P, S, T &amp; D Plant - Customer</v>
      </c>
      <c r="I173" s="42">
        <f>'Dep. Res. Class'!J$173</f>
        <v>2705.7821498891026</v>
      </c>
      <c r="J173" s="136">
        <f t="shared" si="98"/>
        <v>2148.9738150078056</v>
      </c>
      <c r="K173" s="136">
        <f t="shared" si="99"/>
        <v>531.43110467658778</v>
      </c>
      <c r="L173" s="136">
        <f t="shared" si="100"/>
        <v>1.3973048880548653</v>
      </c>
      <c r="M173" s="136">
        <f t="shared" si="101"/>
        <v>15.223059750623461</v>
      </c>
      <c r="N173" s="136">
        <f t="shared" si="102"/>
        <v>8.7568655660305215</v>
      </c>
      <c r="O173" s="136">
        <f t="shared" si="103"/>
        <v>0</v>
      </c>
      <c r="P173" s="136">
        <f t="shared" si="104"/>
        <v>0</v>
      </c>
      <c r="Q173" s="136">
        <f t="shared" si="105"/>
        <v>0</v>
      </c>
      <c r="R173" s="136">
        <f t="shared" si="106"/>
        <v>0</v>
      </c>
      <c r="S173" s="136">
        <f t="shared" si="107"/>
        <v>0</v>
      </c>
      <c r="T173" s="136">
        <f t="shared" si="108"/>
        <v>0</v>
      </c>
      <c r="U173" s="136">
        <f t="shared" si="109"/>
        <v>0</v>
      </c>
      <c r="V173" s="136">
        <f t="shared" si="110"/>
        <v>0</v>
      </c>
      <c r="W173" s="136">
        <f t="shared" si="111"/>
        <v>0</v>
      </c>
      <c r="X173" s="136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2">
        <v>39903</v>
      </c>
      <c r="E174" s="138" t="s">
        <v>327</v>
      </c>
      <c r="G174" s="43">
        <v>6.2</v>
      </c>
      <c r="H174" s="136" t="str">
        <f t="shared" si="97"/>
        <v>P, S, T &amp; D Plant - Customer</v>
      </c>
      <c r="I174" s="42">
        <f>'Dep. Res. Class'!J$174</f>
        <v>68471.731334239696</v>
      </c>
      <c r="J174" s="136">
        <f t="shared" si="98"/>
        <v>54381.302541877332</v>
      </c>
      <c r="K174" s="136">
        <f t="shared" si="99"/>
        <v>13448.24003054529</v>
      </c>
      <c r="L174" s="136">
        <f t="shared" si="100"/>
        <v>35.359788625567631</v>
      </c>
      <c r="M174" s="136">
        <f t="shared" si="101"/>
        <v>385.23029556259308</v>
      </c>
      <c r="N174" s="136">
        <f t="shared" si="102"/>
        <v>221.5986776288961</v>
      </c>
      <c r="O174" s="136">
        <f t="shared" si="103"/>
        <v>0</v>
      </c>
      <c r="P174" s="136">
        <f t="shared" si="104"/>
        <v>0</v>
      </c>
      <c r="Q174" s="136">
        <f t="shared" si="105"/>
        <v>0</v>
      </c>
      <c r="R174" s="136">
        <f t="shared" si="106"/>
        <v>0</v>
      </c>
      <c r="S174" s="136">
        <f t="shared" si="107"/>
        <v>0</v>
      </c>
      <c r="T174" s="136">
        <f t="shared" si="108"/>
        <v>0</v>
      </c>
      <c r="U174" s="136">
        <f t="shared" si="109"/>
        <v>0</v>
      </c>
      <c r="V174" s="136">
        <f t="shared" si="110"/>
        <v>0</v>
      </c>
      <c r="W174" s="136">
        <f t="shared" si="111"/>
        <v>0</v>
      </c>
      <c r="X174" s="136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2">
        <v>39904</v>
      </c>
      <c r="E175" s="138" t="s">
        <v>328</v>
      </c>
      <c r="G175" s="43">
        <v>6.2</v>
      </c>
      <c r="H175" s="136" t="str">
        <f t="shared" si="97"/>
        <v>P, S, T &amp; D Plant - Customer</v>
      </c>
      <c r="I175" s="42">
        <f>'Dep. Res. Class'!J$175</f>
        <v>0</v>
      </c>
      <c r="J175" s="136">
        <f t="shared" si="98"/>
        <v>0</v>
      </c>
      <c r="K175" s="136">
        <f t="shared" si="99"/>
        <v>0</v>
      </c>
      <c r="L175" s="136">
        <f t="shared" si="100"/>
        <v>0</v>
      </c>
      <c r="M175" s="136">
        <f t="shared" si="101"/>
        <v>0</v>
      </c>
      <c r="N175" s="136">
        <f t="shared" si="102"/>
        <v>0</v>
      </c>
      <c r="O175" s="136">
        <f t="shared" si="103"/>
        <v>0</v>
      </c>
      <c r="P175" s="136">
        <f t="shared" si="104"/>
        <v>0</v>
      </c>
      <c r="Q175" s="136">
        <f t="shared" si="105"/>
        <v>0</v>
      </c>
      <c r="R175" s="136">
        <f t="shared" si="106"/>
        <v>0</v>
      </c>
      <c r="S175" s="136">
        <f t="shared" si="107"/>
        <v>0</v>
      </c>
      <c r="T175" s="136">
        <f t="shared" si="108"/>
        <v>0</v>
      </c>
      <c r="U175" s="136">
        <f t="shared" si="109"/>
        <v>0</v>
      </c>
      <c r="V175" s="136">
        <f t="shared" si="110"/>
        <v>0</v>
      </c>
      <c r="W175" s="136">
        <f t="shared" si="111"/>
        <v>0</v>
      </c>
      <c r="X175" s="136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2">
        <v>39905</v>
      </c>
      <c r="E176" s="138" t="s">
        <v>329</v>
      </c>
      <c r="G176" s="43">
        <v>6.2</v>
      </c>
      <c r="H176" s="136" t="str">
        <f t="shared" si="97"/>
        <v>P, S, T &amp; D Plant - Customer</v>
      </c>
      <c r="I176" s="42">
        <f>'Dep. Res. Class'!J$176</f>
        <v>0</v>
      </c>
      <c r="J176" s="136">
        <f t="shared" si="98"/>
        <v>0</v>
      </c>
      <c r="K176" s="136">
        <f t="shared" si="99"/>
        <v>0</v>
      </c>
      <c r="L176" s="136">
        <f t="shared" si="100"/>
        <v>0</v>
      </c>
      <c r="M176" s="136">
        <f t="shared" si="101"/>
        <v>0</v>
      </c>
      <c r="N176" s="136">
        <f t="shared" si="102"/>
        <v>0</v>
      </c>
      <c r="O176" s="136">
        <f t="shared" si="103"/>
        <v>0</v>
      </c>
      <c r="P176" s="136">
        <f t="shared" si="104"/>
        <v>0</v>
      </c>
      <c r="Q176" s="136">
        <f t="shared" si="105"/>
        <v>0</v>
      </c>
      <c r="R176" s="136">
        <f t="shared" si="106"/>
        <v>0</v>
      </c>
      <c r="S176" s="136">
        <f t="shared" si="107"/>
        <v>0</v>
      </c>
      <c r="T176" s="136">
        <f t="shared" si="108"/>
        <v>0</v>
      </c>
      <c r="U176" s="136">
        <f t="shared" si="109"/>
        <v>0</v>
      </c>
      <c r="V176" s="136">
        <f t="shared" si="110"/>
        <v>0</v>
      </c>
      <c r="W176" s="136">
        <f t="shared" si="111"/>
        <v>0</v>
      </c>
      <c r="X176" s="136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2">
        <v>39906</v>
      </c>
      <c r="E177" s="138" t="s">
        <v>330</v>
      </c>
      <c r="G177" s="43">
        <v>6.2</v>
      </c>
      <c r="H177" s="136" t="str">
        <f t="shared" si="97"/>
        <v>P, S, T &amp; D Plant - Customer</v>
      </c>
      <c r="I177" s="42">
        <f>'Dep. Res. Class'!J$177</f>
        <v>106319.55717561653</v>
      </c>
      <c r="J177" s="136">
        <f t="shared" si="98"/>
        <v>84440.628157366402</v>
      </c>
      <c r="K177" s="136">
        <f t="shared" si="99"/>
        <v>20881.769702294496</v>
      </c>
      <c r="L177" s="136">
        <f t="shared" si="100"/>
        <v>54.904951214718643</v>
      </c>
      <c r="M177" s="136">
        <f t="shared" si="101"/>
        <v>598.16677096882063</v>
      </c>
      <c r="N177" s="136">
        <f t="shared" si="102"/>
        <v>344.08759377207366</v>
      </c>
      <c r="O177" s="136">
        <f t="shared" si="103"/>
        <v>0</v>
      </c>
      <c r="P177" s="136">
        <f t="shared" si="104"/>
        <v>0</v>
      </c>
      <c r="Q177" s="136">
        <f t="shared" si="105"/>
        <v>0</v>
      </c>
      <c r="R177" s="136">
        <f t="shared" si="106"/>
        <v>0</v>
      </c>
      <c r="S177" s="136">
        <f t="shared" si="107"/>
        <v>0</v>
      </c>
      <c r="T177" s="136">
        <f t="shared" si="108"/>
        <v>0</v>
      </c>
      <c r="U177" s="136">
        <f t="shared" si="109"/>
        <v>0</v>
      </c>
      <c r="V177" s="136">
        <f t="shared" si="110"/>
        <v>0</v>
      </c>
      <c r="W177" s="136">
        <f t="shared" si="111"/>
        <v>0</v>
      </c>
      <c r="X177" s="136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2">
        <v>39907</v>
      </c>
      <c r="E178" s="138" t="s">
        <v>331</v>
      </c>
      <c r="G178" s="43">
        <v>6.2</v>
      </c>
      <c r="H178" s="136" t="str">
        <f t="shared" si="97"/>
        <v>P, S, T &amp; D Plant - Customer</v>
      </c>
      <c r="I178" s="42">
        <f>'Dep. Res. Class'!J$178</f>
        <v>19302.948022049361</v>
      </c>
      <c r="J178" s="136">
        <f t="shared" si="98"/>
        <v>15330.698317135739</v>
      </c>
      <c r="K178" s="136">
        <f t="shared" si="99"/>
        <v>3791.2094997348108</v>
      </c>
      <c r="L178" s="136">
        <f t="shared" si="100"/>
        <v>9.9683204821881262</v>
      </c>
      <c r="M178" s="136">
        <f t="shared" si="101"/>
        <v>108.60073532338141</v>
      </c>
      <c r="N178" s="136">
        <f t="shared" si="102"/>
        <v>62.471149373237196</v>
      </c>
      <c r="O178" s="136">
        <f t="shared" si="103"/>
        <v>0</v>
      </c>
      <c r="P178" s="136">
        <f t="shared" si="104"/>
        <v>0</v>
      </c>
      <c r="Q178" s="136">
        <f t="shared" si="105"/>
        <v>0</v>
      </c>
      <c r="R178" s="136">
        <f t="shared" si="106"/>
        <v>0</v>
      </c>
      <c r="S178" s="136">
        <f t="shared" si="107"/>
        <v>0</v>
      </c>
      <c r="T178" s="136">
        <f t="shared" si="108"/>
        <v>0</v>
      </c>
      <c r="U178" s="136">
        <f t="shared" si="109"/>
        <v>0</v>
      </c>
      <c r="V178" s="136">
        <f t="shared" si="110"/>
        <v>0</v>
      </c>
      <c r="W178" s="136">
        <f t="shared" si="111"/>
        <v>0</v>
      </c>
      <c r="X178" s="136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2">
        <v>39908</v>
      </c>
      <c r="E179" s="138" t="s">
        <v>332</v>
      </c>
      <c r="G179" s="43">
        <v>6.2</v>
      </c>
      <c r="H179" s="136" t="str">
        <f t="shared" si="97"/>
        <v>P, S, T &amp; D Plant - Customer</v>
      </c>
      <c r="I179" s="42">
        <f>'Dep. Res. Class'!J$179</f>
        <v>293851.25324955117</v>
      </c>
      <c r="J179" s="136">
        <f t="shared" si="98"/>
        <v>233381.18656980354</v>
      </c>
      <c r="K179" s="136">
        <f t="shared" si="99"/>
        <v>57714.068418778304</v>
      </c>
      <c r="L179" s="136">
        <f t="shared" si="100"/>
        <v>151.74902108932699</v>
      </c>
      <c r="M179" s="136">
        <f t="shared" si="101"/>
        <v>1653.242921347842</v>
      </c>
      <c r="N179" s="136">
        <f t="shared" si="102"/>
        <v>951.00631853210109</v>
      </c>
      <c r="O179" s="136">
        <f t="shared" si="103"/>
        <v>0</v>
      </c>
      <c r="P179" s="136">
        <f t="shared" si="104"/>
        <v>0</v>
      </c>
      <c r="Q179" s="136">
        <f t="shared" si="105"/>
        <v>0</v>
      </c>
      <c r="R179" s="136">
        <f t="shared" si="106"/>
        <v>0</v>
      </c>
      <c r="S179" s="136">
        <f t="shared" si="107"/>
        <v>0</v>
      </c>
      <c r="T179" s="136">
        <f t="shared" si="108"/>
        <v>0</v>
      </c>
      <c r="U179" s="136">
        <f t="shared" si="109"/>
        <v>0</v>
      </c>
      <c r="V179" s="136">
        <f t="shared" si="110"/>
        <v>0</v>
      </c>
      <c r="W179" s="136">
        <f t="shared" si="111"/>
        <v>0</v>
      </c>
      <c r="X179" s="136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2">
        <v>39909</v>
      </c>
      <c r="E180" s="138" t="s">
        <v>333</v>
      </c>
      <c r="G180" s="43">
        <v>6.2</v>
      </c>
      <c r="H180" s="136" t="str">
        <f t="shared" si="97"/>
        <v>P, S, T &amp; D Plant - Customer</v>
      </c>
      <c r="I180" s="42">
        <f>'Dep. Res. Class'!J$180</f>
        <v>0</v>
      </c>
      <c r="J180" s="136">
        <f t="shared" si="98"/>
        <v>0</v>
      </c>
      <c r="K180" s="136">
        <f t="shared" si="99"/>
        <v>0</v>
      </c>
      <c r="L180" s="136">
        <f t="shared" si="100"/>
        <v>0</v>
      </c>
      <c r="M180" s="136">
        <f t="shared" si="101"/>
        <v>0</v>
      </c>
      <c r="N180" s="136">
        <f t="shared" si="102"/>
        <v>0</v>
      </c>
      <c r="O180" s="136">
        <f t="shared" si="103"/>
        <v>0</v>
      </c>
      <c r="P180" s="136">
        <f t="shared" si="104"/>
        <v>0</v>
      </c>
      <c r="Q180" s="136">
        <f t="shared" si="105"/>
        <v>0</v>
      </c>
      <c r="R180" s="136">
        <f t="shared" si="106"/>
        <v>0</v>
      </c>
      <c r="S180" s="136">
        <f t="shared" si="107"/>
        <v>0</v>
      </c>
      <c r="T180" s="136">
        <f t="shared" si="108"/>
        <v>0</v>
      </c>
      <c r="U180" s="136">
        <f t="shared" si="109"/>
        <v>0</v>
      </c>
      <c r="V180" s="136">
        <f t="shared" si="110"/>
        <v>0</v>
      </c>
      <c r="W180" s="136">
        <f t="shared" si="111"/>
        <v>0</v>
      </c>
      <c r="X180" s="136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2">
        <v>39924</v>
      </c>
      <c r="E181" s="138" t="s">
        <v>334</v>
      </c>
      <c r="G181" s="43">
        <v>6.2</v>
      </c>
      <c r="H181" s="136" t="str">
        <f t="shared" si="97"/>
        <v>P, S, T &amp; D Plant - Customer</v>
      </c>
      <c r="I181" s="42">
        <f>'Dep. Res. Class'!J$181</f>
        <v>0</v>
      </c>
      <c r="J181" s="136">
        <f t="shared" si="98"/>
        <v>0</v>
      </c>
      <c r="K181" s="136">
        <f t="shared" si="99"/>
        <v>0</v>
      </c>
      <c r="L181" s="136">
        <f t="shared" si="100"/>
        <v>0</v>
      </c>
      <c r="M181" s="136">
        <f t="shared" si="101"/>
        <v>0</v>
      </c>
      <c r="N181" s="136">
        <f t="shared" si="102"/>
        <v>0</v>
      </c>
      <c r="O181" s="136">
        <f t="shared" si="103"/>
        <v>0</v>
      </c>
      <c r="P181" s="136">
        <f t="shared" si="104"/>
        <v>0</v>
      </c>
      <c r="Q181" s="136">
        <f t="shared" si="105"/>
        <v>0</v>
      </c>
      <c r="R181" s="136">
        <f t="shared" si="106"/>
        <v>0</v>
      </c>
      <c r="S181" s="136">
        <f t="shared" si="107"/>
        <v>0</v>
      </c>
      <c r="T181" s="136">
        <f t="shared" si="108"/>
        <v>0</v>
      </c>
      <c r="U181" s="136">
        <f t="shared" si="109"/>
        <v>0</v>
      </c>
      <c r="V181" s="136">
        <f t="shared" si="110"/>
        <v>0</v>
      </c>
      <c r="W181" s="136">
        <f t="shared" si="111"/>
        <v>0</v>
      </c>
      <c r="X181" s="136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8" t="s">
        <v>368</v>
      </c>
      <c r="G182" s="43">
        <v>6.2</v>
      </c>
      <c r="H182" s="136" t="str">
        <f t="shared" si="97"/>
        <v>P, S, T &amp; D Plant - Customer</v>
      </c>
      <c r="I182" s="42">
        <f>'Dep. Res. Class'!J$182</f>
        <v>18807.863551253718</v>
      </c>
      <c r="J182" s="136">
        <f t="shared" si="98"/>
        <v>14937.494612986668</v>
      </c>
      <c r="K182" s="136">
        <f t="shared" si="99"/>
        <v>3693.9720753420397</v>
      </c>
      <c r="L182" s="136">
        <f t="shared" si="100"/>
        <v>9.712651728119674</v>
      </c>
      <c r="M182" s="136">
        <f t="shared" si="101"/>
        <v>105.81532982396354</v>
      </c>
      <c r="N182" s="136">
        <f t="shared" si="102"/>
        <v>60.868881372923688</v>
      </c>
      <c r="O182" s="136">
        <f t="shared" si="103"/>
        <v>0</v>
      </c>
      <c r="P182" s="136">
        <f t="shared" si="104"/>
        <v>0</v>
      </c>
      <c r="Q182" s="136">
        <f t="shared" si="105"/>
        <v>0</v>
      </c>
      <c r="R182" s="136">
        <f t="shared" si="106"/>
        <v>0</v>
      </c>
      <c r="S182" s="136">
        <f t="shared" si="107"/>
        <v>0</v>
      </c>
      <c r="T182" s="136">
        <f t="shared" si="108"/>
        <v>0</v>
      </c>
      <c r="U182" s="136">
        <f t="shared" si="109"/>
        <v>0</v>
      </c>
      <c r="V182" s="136">
        <f t="shared" si="110"/>
        <v>0</v>
      </c>
      <c r="W182" s="136">
        <f t="shared" si="111"/>
        <v>0</v>
      </c>
      <c r="X182" s="136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1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1038719.9696023425</v>
      </c>
      <c r="J184" s="136">
        <f>SUM(J148:J182)</f>
        <v>824967.38175784925</v>
      </c>
      <c r="K184" s="136">
        <f t="shared" ref="K184:X184" si="114">SUM(K148:K182)</f>
        <v>204010.54863859923</v>
      </c>
      <c r="L184" s="136">
        <f t="shared" si="114"/>
        <v>536.40995854194716</v>
      </c>
      <c r="M184" s="136">
        <f t="shared" si="114"/>
        <v>5843.9649925513495</v>
      </c>
      <c r="N184" s="136">
        <f t="shared" si="114"/>
        <v>3361.6642548003433</v>
      </c>
      <c r="O184" s="136">
        <f t="shared" si="114"/>
        <v>0</v>
      </c>
      <c r="P184" s="136">
        <f t="shared" si="114"/>
        <v>0</v>
      </c>
      <c r="Q184" s="136">
        <f t="shared" si="114"/>
        <v>0</v>
      </c>
      <c r="R184" s="136">
        <f t="shared" si="114"/>
        <v>0</v>
      </c>
      <c r="S184" s="136">
        <f t="shared" si="114"/>
        <v>0</v>
      </c>
      <c r="T184" s="136">
        <f t="shared" si="114"/>
        <v>0</v>
      </c>
      <c r="U184" s="136">
        <f t="shared" si="114"/>
        <v>0</v>
      </c>
      <c r="V184" s="136">
        <f t="shared" si="114"/>
        <v>0</v>
      </c>
      <c r="W184" s="136">
        <f t="shared" si="114"/>
        <v>0</v>
      </c>
      <c r="X184" s="136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1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363</v>
      </c>
      <c r="E186" s="44"/>
      <c r="G186" s="43"/>
      <c r="H186" s="44"/>
      <c r="I186" s="42"/>
      <c r="J186" s="151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1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1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1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9">
        <v>37400</v>
      </c>
      <c r="E190" s="138" t="s">
        <v>125</v>
      </c>
      <c r="G190" s="43">
        <v>6.2</v>
      </c>
      <c r="H190" s="136" t="str">
        <f t="shared" ref="H190:H224" si="115">VLOOKUP($G190,alloc,3)</f>
        <v>P, S, T &amp; D Plant - Customer</v>
      </c>
      <c r="I190" s="42">
        <f>'Dep. Res. Class'!J$190</f>
        <v>0</v>
      </c>
      <c r="J190" s="136">
        <f t="shared" ref="J190:J224" si="116">$I190*VLOOKUP($G190,alloc,6)</f>
        <v>0</v>
      </c>
      <c r="K190" s="136">
        <f t="shared" ref="K190:K224" si="117">$I190*VLOOKUP($G190,alloc,7)</f>
        <v>0</v>
      </c>
      <c r="L190" s="136">
        <f t="shared" ref="L190:L224" si="118">$I190*VLOOKUP($G190,alloc,8)</f>
        <v>0</v>
      </c>
      <c r="M190" s="136">
        <f t="shared" ref="M190:M224" si="119">$I190*VLOOKUP($G190,alloc,9)</f>
        <v>0</v>
      </c>
      <c r="N190" s="136">
        <f t="shared" ref="N190:N224" si="120">$I190*VLOOKUP($G190,alloc,10)</f>
        <v>0</v>
      </c>
      <c r="O190" s="136">
        <f t="shared" ref="O190:O224" si="121">$I190*VLOOKUP($G190,alloc,11)</f>
        <v>0</v>
      </c>
      <c r="P190" s="136">
        <f t="shared" ref="P190:P224" si="122">$I190*VLOOKUP($G190,alloc,12)</f>
        <v>0</v>
      </c>
      <c r="Q190" s="136">
        <f t="shared" ref="Q190:Q224" si="123">$I190*VLOOKUP($G190,alloc,13)</f>
        <v>0</v>
      </c>
      <c r="R190" s="136">
        <f t="shared" ref="R190:R224" si="124">$I190*VLOOKUP($G190,alloc,14)</f>
        <v>0</v>
      </c>
      <c r="S190" s="136">
        <f t="shared" ref="S190:S224" si="125">$I190*VLOOKUP($G190,alloc,15)</f>
        <v>0</v>
      </c>
      <c r="T190" s="136">
        <f t="shared" ref="T190:T224" si="126">$I190*VLOOKUP($G190,alloc,16)</f>
        <v>0</v>
      </c>
      <c r="U190" s="136">
        <f t="shared" ref="U190:U224" si="127">$I190*VLOOKUP($G190,alloc,17)</f>
        <v>0</v>
      </c>
      <c r="V190" s="136">
        <f t="shared" ref="V190:V224" si="128">$I190*VLOOKUP($G190,alloc,18)</f>
        <v>0</v>
      </c>
      <c r="W190" s="136">
        <f t="shared" ref="W190:W224" si="129">$I190*VLOOKUP($G190,alloc,19)</f>
        <v>0</v>
      </c>
      <c r="X190" s="136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9">
        <v>39000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'Dep. Res. Class'!J$191</f>
        <v>55958.807029218224</v>
      </c>
      <c r="J191" s="136">
        <f t="shared" si="116"/>
        <v>44443.345533118154</v>
      </c>
      <c r="K191" s="136">
        <f t="shared" si="117"/>
        <v>10990.630061307884</v>
      </c>
      <c r="L191" s="136">
        <f t="shared" si="118"/>
        <v>28.897934223880622</v>
      </c>
      <c r="M191" s="136">
        <f t="shared" si="119"/>
        <v>314.83106022201792</v>
      </c>
      <c r="N191" s="136">
        <f t="shared" si="120"/>
        <v>181.10244034627533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9">
        <v>36602</v>
      </c>
      <c r="E192" s="138" t="s">
        <v>149</v>
      </c>
      <c r="G192" s="43">
        <v>6.2</v>
      </c>
      <c r="H192" s="136" t="str">
        <f t="shared" si="115"/>
        <v>P, S, T &amp; D Plant - Customer</v>
      </c>
      <c r="I192" s="42">
        <f>'Dep. Res. Class'!J$192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9">
        <v>37503</v>
      </c>
      <c r="E193" s="138" t="s">
        <v>291</v>
      </c>
      <c r="G193" s="43">
        <v>6.2</v>
      </c>
      <c r="H193" s="136" t="str">
        <f t="shared" si="115"/>
        <v>P, S, T &amp; D Plant - Customer</v>
      </c>
      <c r="I193" s="42">
        <f>'Dep. Res. Class'!J$193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9">
        <v>39004</v>
      </c>
      <c r="E194" s="138" t="s">
        <v>306</v>
      </c>
      <c r="G194" s="43">
        <v>6.2</v>
      </c>
      <c r="H194" s="136" t="str">
        <f t="shared" si="115"/>
        <v>P, S, T &amp; D Plant - Customer</v>
      </c>
      <c r="I194" s="42">
        <f>'Dep. Res. Class'!J$194</f>
        <v>0</v>
      </c>
      <c r="J194" s="136">
        <f t="shared" si="116"/>
        <v>0</v>
      </c>
      <c r="K194" s="136">
        <f t="shared" si="117"/>
        <v>0</v>
      </c>
      <c r="L194" s="136">
        <f t="shared" si="118"/>
        <v>0</v>
      </c>
      <c r="M194" s="136">
        <f t="shared" si="119"/>
        <v>0</v>
      </c>
      <c r="N194" s="136">
        <f t="shared" si="120"/>
        <v>0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9">
        <v>39009</v>
      </c>
      <c r="E195" s="138" t="s">
        <v>307</v>
      </c>
      <c r="G195" s="43">
        <v>6.2</v>
      </c>
      <c r="H195" s="136" t="str">
        <f t="shared" si="115"/>
        <v>P, S, T &amp; D Plant - Customer</v>
      </c>
      <c r="I195" s="42">
        <f>'Dep. Res. Class'!J$195</f>
        <v>328428.03364732797</v>
      </c>
      <c r="J195" s="136">
        <f t="shared" si="116"/>
        <v>260842.59756519462</v>
      </c>
      <c r="K195" s="136">
        <f t="shared" si="117"/>
        <v>64505.146038868086</v>
      </c>
      <c r="L195" s="136">
        <f t="shared" si="118"/>
        <v>169.6049686810403</v>
      </c>
      <c r="M195" s="136">
        <f t="shared" si="119"/>
        <v>1847.7760969034259</v>
      </c>
      <c r="N195" s="136">
        <f t="shared" si="120"/>
        <v>1062.9089776807323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9">
        <v>39100</v>
      </c>
      <c r="E196" s="138" t="s">
        <v>308</v>
      </c>
      <c r="G196" s="43">
        <v>6.2</v>
      </c>
      <c r="H196" s="136" t="str">
        <f t="shared" si="115"/>
        <v>P, S, T &amp; D Plant - Customer</v>
      </c>
      <c r="I196" s="42">
        <f>'Dep. Res. Class'!J$196</f>
        <v>229177.023497077</v>
      </c>
      <c r="J196" s="136">
        <f t="shared" si="116"/>
        <v>182015.91821308751</v>
      </c>
      <c r="K196" s="136">
        <f t="shared" si="117"/>
        <v>45011.679439357526</v>
      </c>
      <c r="L196" s="136">
        <f t="shared" si="118"/>
        <v>118.35031699630925</v>
      </c>
      <c r="M196" s="136">
        <f t="shared" si="119"/>
        <v>1289.3778319548117</v>
      </c>
      <c r="N196" s="136">
        <f t="shared" si="120"/>
        <v>741.69769568077527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9">
        <v>39102</v>
      </c>
      <c r="E197" s="138" t="s">
        <v>309</v>
      </c>
      <c r="G197" s="43">
        <v>6.2</v>
      </c>
      <c r="H197" s="136" t="str">
        <f t="shared" si="115"/>
        <v>P, S, T &amp; D Plant - Customer</v>
      </c>
      <c r="I197" s="42">
        <f>'Dep. Res. Class'!J$197</f>
        <v>205.25195695743378</v>
      </c>
      <c r="J197" s="136">
        <f t="shared" si="116"/>
        <v>163.01426225267699</v>
      </c>
      <c r="K197" s="136">
        <f t="shared" si="117"/>
        <v>40.312659401419673</v>
      </c>
      <c r="L197" s="136">
        <f t="shared" si="118"/>
        <v>0.10599506791454132</v>
      </c>
      <c r="M197" s="136">
        <f t="shared" si="119"/>
        <v>1.1547724952001293</v>
      </c>
      <c r="N197" s="136">
        <f t="shared" si="120"/>
        <v>0.66426774022239599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6">
        <v>39103</v>
      </c>
      <c r="E198" s="138" t="s">
        <v>310</v>
      </c>
      <c r="G198" s="43">
        <v>6.2</v>
      </c>
      <c r="H198" s="136" t="str">
        <f t="shared" si="115"/>
        <v>P, S, T &amp; D Plant - Customer</v>
      </c>
      <c r="I198" s="42">
        <f>'Dep. Res. Class'!J$198</f>
        <v>101.17688151823619</v>
      </c>
      <c r="J198" s="136">
        <f t="shared" si="116"/>
        <v>80.35623602430374</v>
      </c>
      <c r="K198" s="136">
        <f t="shared" si="117"/>
        <v>19.871718761679396</v>
      </c>
      <c r="L198" s="136">
        <f t="shared" si="118"/>
        <v>5.2249199407784434E-2</v>
      </c>
      <c r="M198" s="136">
        <f t="shared" si="119"/>
        <v>0.56923345170156681</v>
      </c>
      <c r="N198" s="136">
        <f t="shared" si="120"/>
        <v>0.32744408114367413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9">
        <v>39200</v>
      </c>
      <c r="E199" s="138" t="s">
        <v>311</v>
      </c>
      <c r="G199" s="43">
        <v>6.2</v>
      </c>
      <c r="H199" s="136" t="str">
        <f t="shared" si="115"/>
        <v>P, S, T &amp; D Plant - Customer</v>
      </c>
      <c r="I199" s="42">
        <f>'Dep. Res. Class'!J$199</f>
        <v>3624.3605376763817</v>
      </c>
      <c r="J199" s="136">
        <f t="shared" si="116"/>
        <v>2878.5229039719165</v>
      </c>
      <c r="K199" s="136">
        <f t="shared" si="117"/>
        <v>711.8451588434541</v>
      </c>
      <c r="L199" s="136">
        <f t="shared" si="118"/>
        <v>1.8716720027057359</v>
      </c>
      <c r="M199" s="136">
        <f t="shared" si="119"/>
        <v>20.391093579026919</v>
      </c>
      <c r="N199" s="136">
        <f t="shared" si="120"/>
        <v>11.729709279277701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9">
        <v>39201</v>
      </c>
      <c r="E200" s="138" t="s">
        <v>312</v>
      </c>
      <c r="G200" s="43">
        <v>6.2</v>
      </c>
      <c r="H200" s="136" t="str">
        <f t="shared" si="115"/>
        <v>P, S, T &amp; D Plant - Customer</v>
      </c>
      <c r="I200" s="42">
        <f>'Dep. Res. Class'!J$200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9">
        <v>39202</v>
      </c>
      <c r="E201" s="138" t="s">
        <v>313</v>
      </c>
      <c r="G201" s="43">
        <v>6.2</v>
      </c>
      <c r="H201" s="136" t="str">
        <f t="shared" si="115"/>
        <v>P, S, T &amp; D Plant - Customer</v>
      </c>
      <c r="I201" s="42">
        <f>'Dep. Res. Class'!J$201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9">
        <v>39300</v>
      </c>
      <c r="E202" s="138" t="s">
        <v>198</v>
      </c>
      <c r="G202" s="43">
        <v>6.2</v>
      </c>
      <c r="H202" s="136" t="str">
        <f t="shared" si="115"/>
        <v>P, S, T &amp; D Plant - Customer</v>
      </c>
      <c r="I202" s="42">
        <f>'Dep. Res. Class'!J$202</f>
        <v>26.53385154783107</v>
      </c>
      <c r="J202" s="136">
        <f t="shared" si="116"/>
        <v>21.073593153066778</v>
      </c>
      <c r="K202" s="136">
        <f t="shared" si="117"/>
        <v>5.2114003486815754</v>
      </c>
      <c r="L202" s="136">
        <f t="shared" si="118"/>
        <v>1.3702463248279643E-2</v>
      </c>
      <c r="M202" s="136">
        <f t="shared" si="119"/>
        <v>0.14928267877861501</v>
      </c>
      <c r="N202" s="136">
        <f t="shared" si="120"/>
        <v>8.5872904055816407E-2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9">
        <v>39400</v>
      </c>
      <c r="E203" s="138" t="s">
        <v>314</v>
      </c>
      <c r="G203" s="43">
        <v>6.2</v>
      </c>
      <c r="H203" s="136" t="str">
        <f t="shared" si="115"/>
        <v>P, S, T &amp; D Plant - Customer</v>
      </c>
      <c r="I203" s="42">
        <f>'Dep. Res. Class'!J$203</f>
        <v>7896.7458983807601</v>
      </c>
      <c r="J203" s="136">
        <f t="shared" si="116"/>
        <v>6271.717092998806</v>
      </c>
      <c r="K203" s="136">
        <f t="shared" si="117"/>
        <v>1550.9661028323358</v>
      </c>
      <c r="L203" s="136">
        <f t="shared" si="118"/>
        <v>4.0779933609906047</v>
      </c>
      <c r="M203" s="136">
        <f t="shared" si="119"/>
        <v>44.428053696587511</v>
      </c>
      <c r="N203" s="136">
        <f t="shared" si="120"/>
        <v>25.556655492038558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9">
        <v>39600</v>
      </c>
      <c r="E204" s="138" t="s">
        <v>315</v>
      </c>
      <c r="G204" s="43">
        <v>6.2</v>
      </c>
      <c r="H204" s="136" t="str">
        <f t="shared" si="115"/>
        <v>P, S, T &amp; D Plant - Customer</v>
      </c>
      <c r="I204" s="42">
        <f>'Dep. Res. Class'!J$204</f>
        <v>386.37740464133958</v>
      </c>
      <c r="J204" s="136">
        <f t="shared" si="116"/>
        <v>306.86687962626439</v>
      </c>
      <c r="K204" s="136">
        <f t="shared" si="117"/>
        <v>75.886734258719116</v>
      </c>
      <c r="L204" s="136">
        <f t="shared" si="118"/>
        <v>0.19953085881707952</v>
      </c>
      <c r="M204" s="136">
        <f t="shared" si="119"/>
        <v>2.1738063123030806</v>
      </c>
      <c r="N204" s="136">
        <f t="shared" si="120"/>
        <v>1.2504535852358476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9">
        <v>39603</v>
      </c>
      <c r="E205" s="138" t="s">
        <v>316</v>
      </c>
      <c r="G205" s="43">
        <v>6.2</v>
      </c>
      <c r="H205" s="136" t="str">
        <f t="shared" si="115"/>
        <v>P, S, T &amp; D Plant - Customer</v>
      </c>
      <c r="I205" s="42">
        <f>'Dep. Res. Class'!J$205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7">
        <v>39604</v>
      </c>
      <c r="E206" s="138" t="s">
        <v>317</v>
      </c>
      <c r="G206" s="43">
        <v>6.2</v>
      </c>
      <c r="H206" s="136" t="str">
        <f t="shared" si="115"/>
        <v>P, S, T &amp; D Plant - Customer</v>
      </c>
      <c r="I206" s="42">
        <f>'Dep. Res. Class'!J$206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39605</v>
      </c>
      <c r="E207" s="141" t="s">
        <v>318</v>
      </c>
      <c r="G207" s="43">
        <v>6.2</v>
      </c>
      <c r="H207" s="136" t="str">
        <f t="shared" si="115"/>
        <v>P, S, T &amp; D Plant - Customer</v>
      </c>
      <c r="I207" s="42">
        <f>'Dep. Res. Class'!J$207</f>
        <v>0</v>
      </c>
      <c r="J207" s="136">
        <f t="shared" si="116"/>
        <v>0</v>
      </c>
      <c r="K207" s="136">
        <f t="shared" si="117"/>
        <v>0</v>
      </c>
      <c r="L207" s="136">
        <f t="shared" si="118"/>
        <v>0</v>
      </c>
      <c r="M207" s="136">
        <f t="shared" si="119"/>
        <v>0</v>
      </c>
      <c r="N207" s="136">
        <f t="shared" si="120"/>
        <v>0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39700</v>
      </c>
      <c r="E208" s="138" t="s">
        <v>319</v>
      </c>
      <c r="G208" s="43">
        <v>6.2</v>
      </c>
      <c r="H208" s="136" t="str">
        <f t="shared" si="115"/>
        <v>P, S, T &amp; D Plant - Customer</v>
      </c>
      <c r="I208" s="42">
        <f>'Dep. Res. Class'!J$208</f>
        <v>50107.604067574255</v>
      </c>
      <c r="J208" s="136">
        <f t="shared" si="116"/>
        <v>39796.230113503036</v>
      </c>
      <c r="K208" s="136">
        <f t="shared" si="117"/>
        <v>9841.4203018596509</v>
      </c>
      <c r="L208" s="136">
        <f t="shared" si="118"/>
        <v>25.876288708316363</v>
      </c>
      <c r="M208" s="136">
        <f t="shared" si="119"/>
        <v>281.91148009182092</v>
      </c>
      <c r="N208" s="136">
        <f t="shared" si="120"/>
        <v>162.16588341142528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39701</v>
      </c>
      <c r="E209" s="138" t="s">
        <v>320</v>
      </c>
      <c r="G209" s="43">
        <v>6.2</v>
      </c>
      <c r="H209" s="136" t="str">
        <f t="shared" si="115"/>
        <v>P, S, T &amp; D Plant - Customer</v>
      </c>
      <c r="I209" s="42">
        <f>'Dep. Res. Class'!J$209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39702</v>
      </c>
      <c r="E210" s="138" t="s">
        <v>321</v>
      </c>
      <c r="G210" s="43">
        <v>6.2</v>
      </c>
      <c r="H210" s="136" t="str">
        <f t="shared" si="115"/>
        <v>P, S, T &amp; D Plant - Customer</v>
      </c>
      <c r="I210" s="42">
        <f>'Dep. Res. Class'!J$210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39705</v>
      </c>
      <c r="E211" s="138" t="s">
        <v>322</v>
      </c>
      <c r="G211" s="43">
        <v>6.2</v>
      </c>
      <c r="H211" s="136" t="str">
        <f t="shared" si="115"/>
        <v>P, S, T &amp; D Plant - Customer</v>
      </c>
      <c r="I211" s="42">
        <f>'Dep. Res. Class'!J$211</f>
        <v>0</v>
      </c>
      <c r="J211" s="136">
        <f t="shared" si="116"/>
        <v>0</v>
      </c>
      <c r="K211" s="136">
        <f t="shared" si="117"/>
        <v>0</v>
      </c>
      <c r="L211" s="136">
        <f t="shared" si="118"/>
        <v>0</v>
      </c>
      <c r="M211" s="136">
        <f t="shared" si="119"/>
        <v>0</v>
      </c>
      <c r="N211" s="136">
        <f t="shared" si="120"/>
        <v>0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39800</v>
      </c>
      <c r="E212" s="138" t="s">
        <v>323</v>
      </c>
      <c r="G212" s="43">
        <v>6.2</v>
      </c>
      <c r="H212" s="136" t="str">
        <f t="shared" si="115"/>
        <v>P, S, T &amp; D Plant - Customer</v>
      </c>
      <c r="I212" s="42">
        <f>'Dep. Res. Class'!J$212</f>
        <v>4919.2111978475132</v>
      </c>
      <c r="J212" s="136">
        <f t="shared" si="116"/>
        <v>3906.9132210443304</v>
      </c>
      <c r="K212" s="136">
        <f t="shared" si="117"/>
        <v>966.16124144240109</v>
      </c>
      <c r="L212" s="136">
        <f t="shared" si="118"/>
        <v>2.5403515402776522</v>
      </c>
      <c r="M212" s="136">
        <f t="shared" si="119"/>
        <v>27.676081015553269</v>
      </c>
      <c r="N212" s="136">
        <f t="shared" si="120"/>
        <v>15.920302804949824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39900</v>
      </c>
      <c r="E213" s="138" t="s">
        <v>324</v>
      </c>
      <c r="G213" s="43">
        <v>6.2</v>
      </c>
      <c r="H213" s="136" t="str">
        <f t="shared" si="115"/>
        <v>P, S, T &amp; D Plant - Customer</v>
      </c>
      <c r="I213" s="42">
        <f>'Dep. Res. Class'!J$213</f>
        <v>4890.8713565269964</v>
      </c>
      <c r="J213" s="136">
        <f t="shared" si="116"/>
        <v>3884.40528302657</v>
      </c>
      <c r="K213" s="136">
        <f t="shared" si="117"/>
        <v>960.5951343631823</v>
      </c>
      <c r="L213" s="136">
        <f t="shared" si="118"/>
        <v>2.5257164378894279</v>
      </c>
      <c r="M213" s="136">
        <f t="shared" si="119"/>
        <v>27.516637618470064</v>
      </c>
      <c r="N213" s="136">
        <f t="shared" si="120"/>
        <v>15.828585080883762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39901</v>
      </c>
      <c r="E214" s="138" t="s">
        <v>325</v>
      </c>
      <c r="G214" s="43">
        <v>6.2</v>
      </c>
      <c r="H214" s="136" t="str">
        <f t="shared" si="115"/>
        <v>P, S, T &amp; D Plant - Customer</v>
      </c>
      <c r="I214" s="42">
        <f>'Dep. Res. Class'!J$214</f>
        <v>311671.13649795798</v>
      </c>
      <c r="J214" s="136">
        <f t="shared" si="116"/>
        <v>247534.01202505757</v>
      </c>
      <c r="K214" s="136">
        <f t="shared" si="117"/>
        <v>61213.995506514017</v>
      </c>
      <c r="L214" s="136">
        <f t="shared" si="118"/>
        <v>160.95146555389204</v>
      </c>
      <c r="M214" s="136">
        <f t="shared" si="119"/>
        <v>1753.4997537209688</v>
      </c>
      <c r="N214" s="136">
        <f t="shared" si="120"/>
        <v>1008.6777471114689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39902</v>
      </c>
      <c r="E215" s="138" t="s">
        <v>326</v>
      </c>
      <c r="G215" s="43">
        <v>6.2</v>
      </c>
      <c r="H215" s="136" t="str">
        <f t="shared" si="115"/>
        <v>P, S, T &amp; D Plant - Customer</v>
      </c>
      <c r="I215" s="42">
        <f>'Dep. Res. Class'!J$215</f>
        <v>319640.9386017404</v>
      </c>
      <c r="J215" s="136">
        <f t="shared" si="116"/>
        <v>253863.75148044</v>
      </c>
      <c r="K215" s="136">
        <f t="shared" si="117"/>
        <v>62779.310266329579</v>
      </c>
      <c r="L215" s="136">
        <f t="shared" si="118"/>
        <v>165.06718619197133</v>
      </c>
      <c r="M215" s="136">
        <f t="shared" si="119"/>
        <v>1798.3388305222911</v>
      </c>
      <c r="N215" s="136">
        <f t="shared" si="120"/>
        <v>1034.4708382565007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39903</v>
      </c>
      <c r="E216" s="138" t="s">
        <v>327</v>
      </c>
      <c r="G216" s="43">
        <v>6.2</v>
      </c>
      <c r="H216" s="136" t="str">
        <f t="shared" si="115"/>
        <v>P, S, T &amp; D Plant - Customer</v>
      </c>
      <c r="I216" s="42">
        <f>'Dep. Res. Class'!J$216</f>
        <v>52135.951551673315</v>
      </c>
      <c r="J216" s="136">
        <f t="shared" si="116"/>
        <v>41407.174893830044</v>
      </c>
      <c r="K216" s="136">
        <f t="shared" si="117"/>
        <v>10239.799359902783</v>
      </c>
      <c r="L216" s="136">
        <f t="shared" si="118"/>
        <v>26.92375657424251</v>
      </c>
      <c r="M216" s="136">
        <f t="shared" si="119"/>
        <v>293.32320994846594</v>
      </c>
      <c r="N216" s="136">
        <f t="shared" si="120"/>
        <v>168.73033141777336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39904</v>
      </c>
      <c r="E217" s="138" t="s">
        <v>328</v>
      </c>
      <c r="G217" s="43">
        <v>6.2</v>
      </c>
      <c r="H217" s="136" t="str">
        <f t="shared" si="115"/>
        <v>P, S, T &amp; D Plant - Customer</v>
      </c>
      <c r="I217" s="42">
        <f>'Dep. Res. Class'!J$217</f>
        <v>600.80989112689349</v>
      </c>
      <c r="J217" s="136">
        <f t="shared" si="116"/>
        <v>477.17245968316473</v>
      </c>
      <c r="K217" s="136">
        <f t="shared" si="117"/>
        <v>118.00250221743519</v>
      </c>
      <c r="L217" s="136">
        <f t="shared" si="118"/>
        <v>0.31026688445621076</v>
      </c>
      <c r="M217" s="136">
        <f t="shared" si="119"/>
        <v>3.3802295841759231</v>
      </c>
      <c r="N217" s="136">
        <f t="shared" si="120"/>
        <v>1.944432757661319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39905</v>
      </c>
      <c r="E218" s="138" t="s">
        <v>329</v>
      </c>
      <c r="G218" s="43">
        <v>6.2</v>
      </c>
      <c r="H218" s="136" t="str">
        <f t="shared" si="115"/>
        <v>P, S, T &amp; D Plant - Customer</v>
      </c>
      <c r="I218" s="42">
        <f>'Dep. Res. Class'!J$218</f>
        <v>539.76042046089651</v>
      </c>
      <c r="J218" s="136">
        <f t="shared" si="116"/>
        <v>428.68603076401035</v>
      </c>
      <c r="K218" s="136">
        <f t="shared" si="117"/>
        <v>106.01203667412403</v>
      </c>
      <c r="L218" s="136">
        <f t="shared" si="118"/>
        <v>0.2787400581822419</v>
      </c>
      <c r="M218" s="136">
        <f t="shared" si="119"/>
        <v>3.0367578306459886</v>
      </c>
      <c r="N218" s="136">
        <f t="shared" si="120"/>
        <v>1.7468551339337879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39906</v>
      </c>
      <c r="E219" s="138" t="s">
        <v>330</v>
      </c>
      <c r="G219" s="43">
        <v>6.2</v>
      </c>
      <c r="H219" s="136" t="str">
        <f t="shared" si="115"/>
        <v>P, S, T &amp; D Plant - Customer</v>
      </c>
      <c r="I219" s="42">
        <f>'Dep. Res. Class'!J$219</f>
        <v>52392.779548609084</v>
      </c>
      <c r="J219" s="136">
        <f t="shared" si="116"/>
        <v>41611.15164059012</v>
      </c>
      <c r="K219" s="136">
        <f t="shared" si="117"/>
        <v>10290.241848825643</v>
      </c>
      <c r="L219" s="136">
        <f t="shared" si="118"/>
        <v>27.056386252327421</v>
      </c>
      <c r="M219" s="136">
        <f t="shared" si="119"/>
        <v>294.76815552294482</v>
      </c>
      <c r="N219" s="136">
        <f t="shared" si="120"/>
        <v>169.5615174180401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39907</v>
      </c>
      <c r="E220" s="138" t="s">
        <v>331</v>
      </c>
      <c r="G220" s="43">
        <v>6.2</v>
      </c>
      <c r="H220" s="136" t="str">
        <f t="shared" si="115"/>
        <v>P, S, T &amp; D Plant - Customer</v>
      </c>
      <c r="I220" s="42">
        <f>'Dep. Res. Class'!J$220</f>
        <v>19793.706348626965</v>
      </c>
      <c r="J220" s="136">
        <f t="shared" si="116"/>
        <v>15720.466130984147</v>
      </c>
      <c r="K220" s="136">
        <f t="shared" si="117"/>
        <v>3887.5972446362471</v>
      </c>
      <c r="L220" s="136">
        <f t="shared" si="118"/>
        <v>10.221755153049791</v>
      </c>
      <c r="M220" s="136">
        <f t="shared" si="119"/>
        <v>111.36180140880631</v>
      </c>
      <c r="N220" s="136">
        <f t="shared" si="120"/>
        <v>64.059416444710905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39908</v>
      </c>
      <c r="E221" s="138" t="s">
        <v>332</v>
      </c>
      <c r="G221" s="43">
        <v>6.2</v>
      </c>
      <c r="H221" s="136" t="str">
        <f t="shared" si="115"/>
        <v>P, S, T &amp; D Plant - Customer</v>
      </c>
      <c r="I221" s="42">
        <f>'Dep. Res. Class'!J$221</f>
        <v>3038548.9182837829</v>
      </c>
      <c r="J221" s="136">
        <f t="shared" si="116"/>
        <v>2413262.3024657643</v>
      </c>
      <c r="K221" s="136">
        <f t="shared" si="117"/>
        <v>596788.40305882855</v>
      </c>
      <c r="L221" s="136">
        <f t="shared" si="118"/>
        <v>1569.1504418734405</v>
      </c>
      <c r="M221" s="136">
        <f t="shared" si="119"/>
        <v>17095.246097370451</v>
      </c>
      <c r="N221" s="136">
        <f t="shared" si="120"/>
        <v>9833.816219945531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39909</v>
      </c>
      <c r="E222" s="138" t="s">
        <v>333</v>
      </c>
      <c r="G222" s="43">
        <v>6.2</v>
      </c>
      <c r="H222" s="136" t="str">
        <f t="shared" si="115"/>
        <v>P, S, T &amp; D Plant - Customer</v>
      </c>
      <c r="I222" s="42">
        <f>'Dep. Res. Class'!J$222</f>
        <v>38483.763605174958</v>
      </c>
      <c r="J222" s="136">
        <f t="shared" si="116"/>
        <v>30564.397172130386</v>
      </c>
      <c r="K222" s="136">
        <f t="shared" si="117"/>
        <v>7558.4314892642042</v>
      </c>
      <c r="L222" s="136">
        <f t="shared" si="118"/>
        <v>19.87357001318928</v>
      </c>
      <c r="M222" s="136">
        <f t="shared" si="119"/>
        <v>216.514338678174</v>
      </c>
      <c r="N222" s="136">
        <f t="shared" si="120"/>
        <v>124.5470350889953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7">
        <v>39924</v>
      </c>
      <c r="E223" s="138" t="s">
        <v>334</v>
      </c>
      <c r="G223" s="43">
        <v>6.2</v>
      </c>
      <c r="H223" s="136" t="str">
        <f t="shared" si="115"/>
        <v>P, S, T &amp; D Plant - Customer</v>
      </c>
      <c r="I223" s="42">
        <f>'Dep. Res. Class'!J$223</f>
        <v>0</v>
      </c>
      <c r="J223" s="136">
        <f t="shared" si="116"/>
        <v>0</v>
      </c>
      <c r="K223" s="136">
        <f t="shared" si="117"/>
        <v>0</v>
      </c>
      <c r="L223" s="136">
        <f t="shared" si="118"/>
        <v>0</v>
      </c>
      <c r="M223" s="136">
        <f t="shared" si="119"/>
        <v>0</v>
      </c>
      <c r="N223" s="136">
        <f t="shared" si="120"/>
        <v>0</v>
      </c>
      <c r="O223" s="136">
        <f t="shared" si="121"/>
        <v>0</v>
      </c>
      <c r="P223" s="136">
        <f t="shared" si="122"/>
        <v>0</v>
      </c>
      <c r="Q223" s="136">
        <f t="shared" si="123"/>
        <v>0</v>
      </c>
      <c r="R223" s="136">
        <f t="shared" si="124"/>
        <v>0</v>
      </c>
      <c r="S223" s="136">
        <f t="shared" si="125"/>
        <v>0</v>
      </c>
      <c r="T223" s="136">
        <f t="shared" si="126"/>
        <v>0</v>
      </c>
      <c r="U223" s="136">
        <f t="shared" si="127"/>
        <v>0</v>
      </c>
      <c r="V223" s="136">
        <f t="shared" si="128"/>
        <v>0</v>
      </c>
      <c r="W223" s="136">
        <f t="shared" si="129"/>
        <v>0</v>
      </c>
      <c r="X223" s="136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7"/>
      <c r="E224" s="138" t="s">
        <v>368</v>
      </c>
      <c r="G224" s="43">
        <v>6.2</v>
      </c>
      <c r="H224" s="136" t="str">
        <f t="shared" si="115"/>
        <v>P, S, T &amp; D Plant - Customer</v>
      </c>
      <c r="I224" s="42">
        <f>'Dep. Res. Class'!J$224</f>
        <v>0</v>
      </c>
      <c r="J224" s="136">
        <f t="shared" si="116"/>
        <v>0</v>
      </c>
      <c r="K224" s="136">
        <f t="shared" si="117"/>
        <v>0</v>
      </c>
      <c r="L224" s="136">
        <f t="shared" si="118"/>
        <v>0</v>
      </c>
      <c r="M224" s="136">
        <f t="shared" si="119"/>
        <v>0</v>
      </c>
      <c r="N224" s="136">
        <f t="shared" si="120"/>
        <v>0</v>
      </c>
      <c r="O224" s="136">
        <f t="shared" si="121"/>
        <v>0</v>
      </c>
      <c r="P224" s="136">
        <f t="shared" si="122"/>
        <v>0</v>
      </c>
      <c r="Q224" s="136">
        <f t="shared" si="123"/>
        <v>0</v>
      </c>
      <c r="R224" s="136">
        <f t="shared" si="124"/>
        <v>0</v>
      </c>
      <c r="S224" s="136">
        <f t="shared" si="125"/>
        <v>0</v>
      </c>
      <c r="T224" s="136">
        <f t="shared" si="126"/>
        <v>0</v>
      </c>
      <c r="U224" s="136">
        <f t="shared" si="127"/>
        <v>0</v>
      </c>
      <c r="V224" s="136">
        <f t="shared" si="128"/>
        <v>0</v>
      </c>
      <c r="W224" s="136">
        <f t="shared" si="129"/>
        <v>0</v>
      </c>
      <c r="X224" s="136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1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4519529.7620754465</v>
      </c>
      <c r="J226" s="136">
        <f>SUM(J190:J224)</f>
        <v>3589480.0751962448</v>
      </c>
      <c r="K226" s="136">
        <f t="shared" ref="K226:X226" si="133">SUM(K190:K224)</f>
        <v>887661.51930483768</v>
      </c>
      <c r="L226" s="136">
        <f t="shared" si="133"/>
        <v>2333.9502880955488</v>
      </c>
      <c r="M226" s="136">
        <f t="shared" si="133"/>
        <v>25427.424604606622</v>
      </c>
      <c r="N226" s="136">
        <f t="shared" si="133"/>
        <v>14626.792681661631</v>
      </c>
      <c r="O226" s="136">
        <f t="shared" si="133"/>
        <v>0</v>
      </c>
      <c r="P226" s="136">
        <f t="shared" si="133"/>
        <v>0</v>
      </c>
      <c r="Q226" s="136">
        <f t="shared" si="133"/>
        <v>0</v>
      </c>
      <c r="R226" s="136">
        <f t="shared" si="133"/>
        <v>0</v>
      </c>
      <c r="S226" s="136">
        <f t="shared" si="133"/>
        <v>0</v>
      </c>
      <c r="T226" s="136">
        <f t="shared" si="133"/>
        <v>0</v>
      </c>
      <c r="U226" s="136">
        <f t="shared" si="133"/>
        <v>0</v>
      </c>
      <c r="V226" s="136">
        <f t="shared" si="133"/>
        <v>0</v>
      </c>
      <c r="W226" s="136">
        <f t="shared" si="133"/>
        <v>0</v>
      </c>
      <c r="X226" s="136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6"/>
      <c r="I227" s="42">
        <f>SUM(I92:I99)</f>
        <v>281420.78048716713</v>
      </c>
      <c r="J227" s="42">
        <f t="shared" ref="J227:O227" si="134">SUM(J92:J99)</f>
        <v>223508.7138448187</v>
      </c>
      <c r="K227" s="42">
        <f t="shared" si="134"/>
        <v>55272.652404544962</v>
      </c>
      <c r="L227" s="42">
        <f t="shared" si="134"/>
        <v>145.32974585224852</v>
      </c>
      <c r="M227" s="42">
        <f t="shared" si="134"/>
        <v>1583.3075684229859</v>
      </c>
      <c r="N227" s="42">
        <f t="shared" si="134"/>
        <v>910.77692352819713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365</v>
      </c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6"/>
      <c r="I231" s="42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37400</v>
      </c>
      <c r="E232" s="138" t="s">
        <v>125</v>
      </c>
      <c r="G232" s="43">
        <v>6.2</v>
      </c>
      <c r="H232" s="136" t="str">
        <f t="shared" ref="H232:H266" si="136">VLOOKUP($G232,alloc,3)</f>
        <v>P, S, T &amp; D Plant - Customer</v>
      </c>
      <c r="I232" s="42">
        <f>'Dep. Res. Class'!J$232</f>
        <v>0</v>
      </c>
      <c r="J232" s="136">
        <f t="shared" ref="J232:J266" si="137">$I232*VLOOKUP($G232,alloc,6)</f>
        <v>0</v>
      </c>
      <c r="K232" s="136">
        <f t="shared" ref="K232:K266" si="138">$I232*VLOOKUP($G232,alloc,7)</f>
        <v>0</v>
      </c>
      <c r="L232" s="136">
        <f t="shared" ref="L232:L266" si="139">$I232*VLOOKUP($G232,alloc,8)</f>
        <v>0</v>
      </c>
      <c r="M232" s="136">
        <f t="shared" ref="M232:M266" si="140">$I232*VLOOKUP($G232,alloc,9)</f>
        <v>0</v>
      </c>
      <c r="N232" s="136">
        <f t="shared" ref="N232:N266" si="141">$I232*VLOOKUP($G232,alloc,10)</f>
        <v>0</v>
      </c>
      <c r="O232" s="136">
        <f t="shared" ref="O232:O266" si="142">$I232*VLOOKUP($G232,alloc,11)</f>
        <v>0</v>
      </c>
      <c r="P232" s="136">
        <f t="shared" ref="P232:P266" si="143">$I232*VLOOKUP($G232,alloc,12)</f>
        <v>0</v>
      </c>
      <c r="Q232" s="136">
        <f t="shared" ref="Q232:Q266" si="144">$I232*VLOOKUP($G232,alloc,13)</f>
        <v>0</v>
      </c>
      <c r="R232" s="136">
        <f t="shared" ref="R232:R266" si="145">$I232*VLOOKUP($G232,alloc,14)</f>
        <v>0</v>
      </c>
      <c r="S232" s="136">
        <f t="shared" ref="S232:S266" si="146">$I232*VLOOKUP($G232,alloc,15)</f>
        <v>0</v>
      </c>
      <c r="T232" s="136">
        <f t="shared" ref="T232:T266" si="147">$I232*VLOOKUP($G232,alloc,16)</f>
        <v>0</v>
      </c>
      <c r="U232" s="136">
        <f t="shared" ref="U232:U266" si="148">$I232*VLOOKUP($G232,alloc,17)</f>
        <v>0</v>
      </c>
      <c r="V232" s="136">
        <f t="shared" ref="V232:V266" si="149">$I232*VLOOKUP($G232,alloc,18)</f>
        <v>0</v>
      </c>
      <c r="W232" s="136">
        <f t="shared" ref="W232:W266" si="150">$I232*VLOOKUP($G232,alloc,19)</f>
        <v>0</v>
      </c>
      <c r="X232" s="136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39001</v>
      </c>
      <c r="E233" s="138" t="s">
        <v>304</v>
      </c>
      <c r="G233" s="43">
        <v>6.2</v>
      </c>
      <c r="H233" s="136" t="str">
        <f t="shared" si="136"/>
        <v>P, S, T &amp; D Plant - Customer</v>
      </c>
      <c r="I233" s="42">
        <f>'Dep. Res. Class'!J$233</f>
        <v>0</v>
      </c>
      <c r="J233" s="136">
        <f t="shared" si="137"/>
        <v>0</v>
      </c>
      <c r="K233" s="136">
        <f t="shared" si="138"/>
        <v>0</v>
      </c>
      <c r="L233" s="136">
        <f t="shared" si="139"/>
        <v>0</v>
      </c>
      <c r="M233" s="136">
        <f t="shared" si="140"/>
        <v>0</v>
      </c>
      <c r="N233" s="136">
        <f t="shared" si="141"/>
        <v>0</v>
      </c>
      <c r="O233" s="136">
        <f t="shared" si="142"/>
        <v>0</v>
      </c>
      <c r="P233" s="136">
        <f t="shared" si="143"/>
        <v>0</v>
      </c>
      <c r="Q233" s="136">
        <f t="shared" si="144"/>
        <v>0</v>
      </c>
      <c r="R233" s="136">
        <f t="shared" si="145"/>
        <v>0</v>
      </c>
      <c r="S233" s="136">
        <f t="shared" si="146"/>
        <v>0</v>
      </c>
      <c r="T233" s="136">
        <f t="shared" si="147"/>
        <v>0</v>
      </c>
      <c r="U233" s="136">
        <f t="shared" si="148"/>
        <v>0</v>
      </c>
      <c r="V233" s="136">
        <f t="shared" si="149"/>
        <v>0</v>
      </c>
      <c r="W233" s="136">
        <f t="shared" si="150"/>
        <v>0</v>
      </c>
      <c r="X233" s="136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36602</v>
      </c>
      <c r="E234" s="138" t="s">
        <v>149</v>
      </c>
      <c r="G234" s="43">
        <v>6.2</v>
      </c>
      <c r="H234" s="136" t="str">
        <f t="shared" si="136"/>
        <v>P, S, T &amp; D Plant - Customer</v>
      </c>
      <c r="I234" s="42">
        <f>'Dep. Res. Class'!J$234</f>
        <v>162706.7820229592</v>
      </c>
      <c r="J234" s="136">
        <f t="shared" si="137"/>
        <v>129224.22971333915</v>
      </c>
      <c r="K234" s="136">
        <f t="shared" si="138"/>
        <v>31956.543475747992</v>
      </c>
      <c r="L234" s="136">
        <f t="shared" si="139"/>
        <v>84.024126572671946</v>
      </c>
      <c r="M234" s="136">
        <f t="shared" si="140"/>
        <v>915.40816198698462</v>
      </c>
      <c r="N234" s="136">
        <f t="shared" si="141"/>
        <v>526.57654531237165</v>
      </c>
      <c r="O234" s="136">
        <f t="shared" si="142"/>
        <v>0</v>
      </c>
      <c r="P234" s="136">
        <f t="shared" si="143"/>
        <v>0</v>
      </c>
      <c r="Q234" s="136">
        <f t="shared" si="144"/>
        <v>0</v>
      </c>
      <c r="R234" s="136">
        <f t="shared" si="145"/>
        <v>0</v>
      </c>
      <c r="S234" s="136">
        <f t="shared" si="146"/>
        <v>0</v>
      </c>
      <c r="T234" s="136">
        <f t="shared" si="147"/>
        <v>0</v>
      </c>
      <c r="U234" s="136">
        <f t="shared" si="148"/>
        <v>0</v>
      </c>
      <c r="V234" s="136">
        <f t="shared" si="149"/>
        <v>0</v>
      </c>
      <c r="W234" s="136">
        <f t="shared" si="150"/>
        <v>0</v>
      </c>
      <c r="X234" s="136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37503</v>
      </c>
      <c r="E235" s="138" t="s">
        <v>291</v>
      </c>
      <c r="G235" s="43">
        <v>6.2</v>
      </c>
      <c r="H235" s="136" t="str">
        <f t="shared" si="136"/>
        <v>P, S, T &amp; D Plant - Customer</v>
      </c>
      <c r="I235" s="42">
        <f>'Dep. Res. Class'!J$235</f>
        <v>0</v>
      </c>
      <c r="J235" s="136">
        <f t="shared" si="137"/>
        <v>0</v>
      </c>
      <c r="K235" s="136">
        <f t="shared" si="138"/>
        <v>0</v>
      </c>
      <c r="L235" s="136">
        <f t="shared" si="139"/>
        <v>0</v>
      </c>
      <c r="M235" s="136">
        <f t="shared" si="140"/>
        <v>0</v>
      </c>
      <c r="N235" s="136">
        <f t="shared" si="141"/>
        <v>0</v>
      </c>
      <c r="O235" s="136">
        <f t="shared" si="142"/>
        <v>0</v>
      </c>
      <c r="P235" s="136">
        <f t="shared" si="143"/>
        <v>0</v>
      </c>
      <c r="Q235" s="136">
        <f t="shared" si="144"/>
        <v>0</v>
      </c>
      <c r="R235" s="136">
        <f t="shared" si="145"/>
        <v>0</v>
      </c>
      <c r="S235" s="136">
        <f t="shared" si="146"/>
        <v>0</v>
      </c>
      <c r="T235" s="136">
        <f t="shared" si="147"/>
        <v>0</v>
      </c>
      <c r="U235" s="136">
        <f t="shared" si="148"/>
        <v>0</v>
      </c>
      <c r="V235" s="136">
        <f t="shared" si="149"/>
        <v>0</v>
      </c>
      <c r="W235" s="136">
        <f t="shared" si="150"/>
        <v>0</v>
      </c>
      <c r="X235" s="136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39004</v>
      </c>
      <c r="E236" s="138" t="s">
        <v>306</v>
      </c>
      <c r="G236" s="43">
        <v>6.2</v>
      </c>
      <c r="H236" s="136" t="str">
        <f t="shared" si="136"/>
        <v>P, S, T &amp; D Plant - Customer</v>
      </c>
      <c r="I236" s="42">
        <f>'Dep. Res. Class'!J$236</f>
        <v>0</v>
      </c>
      <c r="J236" s="136">
        <f t="shared" si="137"/>
        <v>0</v>
      </c>
      <c r="K236" s="136">
        <f t="shared" si="138"/>
        <v>0</v>
      </c>
      <c r="L236" s="136">
        <f t="shared" si="139"/>
        <v>0</v>
      </c>
      <c r="M236" s="136">
        <f t="shared" si="140"/>
        <v>0</v>
      </c>
      <c r="N236" s="136">
        <f t="shared" si="141"/>
        <v>0</v>
      </c>
      <c r="O236" s="136">
        <f t="shared" si="142"/>
        <v>0</v>
      </c>
      <c r="P236" s="136">
        <f t="shared" si="143"/>
        <v>0</v>
      </c>
      <c r="Q236" s="136">
        <f t="shared" si="144"/>
        <v>0</v>
      </c>
      <c r="R236" s="136">
        <f t="shared" si="145"/>
        <v>0</v>
      </c>
      <c r="S236" s="136">
        <f t="shared" si="146"/>
        <v>0</v>
      </c>
      <c r="T236" s="136">
        <f t="shared" si="147"/>
        <v>0</v>
      </c>
      <c r="U236" s="136">
        <f t="shared" si="148"/>
        <v>0</v>
      </c>
      <c r="V236" s="136">
        <f t="shared" si="149"/>
        <v>0</v>
      </c>
      <c r="W236" s="136">
        <f t="shared" si="150"/>
        <v>0</v>
      </c>
      <c r="X236" s="136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39009</v>
      </c>
      <c r="E237" s="138" t="s">
        <v>307</v>
      </c>
      <c r="G237" s="43">
        <v>6.2</v>
      </c>
      <c r="H237" s="136" t="str">
        <f t="shared" si="136"/>
        <v>P, S, T &amp; D Plant - Customer</v>
      </c>
      <c r="I237" s="42">
        <f>'Dep. Res. Class'!J$237</f>
        <v>145176.83109482998</v>
      </c>
      <c r="J237" s="136">
        <f t="shared" si="137"/>
        <v>115301.67296779131</v>
      </c>
      <c r="K237" s="136">
        <f t="shared" si="138"/>
        <v>28513.560755559705</v>
      </c>
      <c r="L237" s="136">
        <f t="shared" si="139"/>
        <v>74.971407335744175</v>
      </c>
      <c r="M237" s="136">
        <f t="shared" si="140"/>
        <v>816.78252414125279</v>
      </c>
      <c r="N237" s="136">
        <f t="shared" si="141"/>
        <v>469.84344000194181</v>
      </c>
      <c r="O237" s="136">
        <f t="shared" si="142"/>
        <v>0</v>
      </c>
      <c r="P237" s="136">
        <f t="shared" si="143"/>
        <v>0</v>
      </c>
      <c r="Q237" s="136">
        <f t="shared" si="144"/>
        <v>0</v>
      </c>
      <c r="R237" s="136">
        <f t="shared" si="145"/>
        <v>0</v>
      </c>
      <c r="S237" s="136">
        <f t="shared" si="146"/>
        <v>0</v>
      </c>
      <c r="T237" s="136">
        <f t="shared" si="147"/>
        <v>0</v>
      </c>
      <c r="U237" s="136">
        <f t="shared" si="148"/>
        <v>0</v>
      </c>
      <c r="V237" s="136">
        <f t="shared" si="149"/>
        <v>0</v>
      </c>
      <c r="W237" s="136">
        <f t="shared" si="150"/>
        <v>0</v>
      </c>
      <c r="X237" s="136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39100</v>
      </c>
      <c r="E238" s="138" t="s">
        <v>308</v>
      </c>
      <c r="G238" s="43">
        <v>6.2</v>
      </c>
      <c r="H238" s="136" t="str">
        <f t="shared" si="136"/>
        <v>P, S, T &amp; D Plant - Customer</v>
      </c>
      <c r="I238" s="42">
        <f>'Dep. Res. Class'!J$238</f>
        <v>17002.958096329407</v>
      </c>
      <c r="J238" s="136">
        <f t="shared" si="137"/>
        <v>13504.01093014248</v>
      </c>
      <c r="K238" s="136">
        <f t="shared" si="138"/>
        <v>3339.4783110208659</v>
      </c>
      <c r="L238" s="136">
        <f t="shared" si="139"/>
        <v>8.7805725454899868</v>
      </c>
      <c r="M238" s="136">
        <f t="shared" si="140"/>
        <v>95.660712023093964</v>
      </c>
      <c r="N238" s="136">
        <f t="shared" si="141"/>
        <v>55.027570597473733</v>
      </c>
      <c r="O238" s="136">
        <f t="shared" si="142"/>
        <v>0</v>
      </c>
      <c r="P238" s="136">
        <f t="shared" si="143"/>
        <v>0</v>
      </c>
      <c r="Q238" s="136">
        <f t="shared" si="144"/>
        <v>0</v>
      </c>
      <c r="R238" s="136">
        <f t="shared" si="145"/>
        <v>0</v>
      </c>
      <c r="S238" s="136">
        <f t="shared" si="146"/>
        <v>0</v>
      </c>
      <c r="T238" s="136">
        <f t="shared" si="147"/>
        <v>0</v>
      </c>
      <c r="U238" s="136">
        <f t="shared" si="148"/>
        <v>0</v>
      </c>
      <c r="V238" s="136">
        <f t="shared" si="149"/>
        <v>0</v>
      </c>
      <c r="W238" s="136">
        <f t="shared" si="150"/>
        <v>0</v>
      </c>
      <c r="X238" s="136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9">
        <v>39102</v>
      </c>
      <c r="E239" s="138" t="s">
        <v>309</v>
      </c>
      <c r="G239" s="43">
        <v>6.2</v>
      </c>
      <c r="H239" s="136" t="str">
        <f t="shared" si="136"/>
        <v>P, S, T &amp; D Plant - Customer</v>
      </c>
      <c r="I239" s="42">
        <f>'Dep. Res. Class'!J$239</f>
        <v>0</v>
      </c>
      <c r="J239" s="136">
        <f t="shared" si="137"/>
        <v>0</v>
      </c>
      <c r="K239" s="136">
        <f t="shared" si="138"/>
        <v>0</v>
      </c>
      <c r="L239" s="136">
        <f t="shared" si="139"/>
        <v>0</v>
      </c>
      <c r="M239" s="136">
        <f t="shared" si="140"/>
        <v>0</v>
      </c>
      <c r="N239" s="136">
        <f t="shared" si="141"/>
        <v>0</v>
      </c>
      <c r="O239" s="136">
        <f t="shared" si="142"/>
        <v>0</v>
      </c>
      <c r="P239" s="136">
        <f t="shared" si="143"/>
        <v>0</v>
      </c>
      <c r="Q239" s="136">
        <f t="shared" si="144"/>
        <v>0</v>
      </c>
      <c r="R239" s="136">
        <f t="shared" si="145"/>
        <v>0</v>
      </c>
      <c r="S239" s="136">
        <f t="shared" si="146"/>
        <v>0</v>
      </c>
      <c r="T239" s="136">
        <f t="shared" si="147"/>
        <v>0</v>
      </c>
      <c r="U239" s="136">
        <f t="shared" si="148"/>
        <v>0</v>
      </c>
      <c r="V239" s="136">
        <f t="shared" si="149"/>
        <v>0</v>
      </c>
      <c r="W239" s="136">
        <f t="shared" si="150"/>
        <v>0</v>
      </c>
      <c r="X239" s="136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6">
        <v>39103</v>
      </c>
      <c r="E240" s="138" t="s">
        <v>310</v>
      </c>
      <c r="G240" s="43">
        <v>6.2</v>
      </c>
      <c r="H240" s="136" t="str">
        <f t="shared" si="136"/>
        <v>P, S, T &amp; D Plant - Customer</v>
      </c>
      <c r="I240" s="42">
        <f>'Dep. Res. Class'!J$240</f>
        <v>6.7067582969563926</v>
      </c>
      <c r="J240" s="136">
        <f t="shared" si="137"/>
        <v>5.326610630621663</v>
      </c>
      <c r="K240" s="136">
        <f t="shared" si="138"/>
        <v>1.3172457253058918</v>
      </c>
      <c r="L240" s="136">
        <f t="shared" si="139"/>
        <v>3.4634666178590102E-3</v>
      </c>
      <c r="M240" s="136">
        <f t="shared" si="140"/>
        <v>3.7733038593569447E-2</v>
      </c>
      <c r="N240" s="136">
        <f t="shared" si="141"/>
        <v>2.1705435817408292E-2</v>
      </c>
      <c r="O240" s="136">
        <f t="shared" si="142"/>
        <v>0</v>
      </c>
      <c r="P240" s="136">
        <f t="shared" si="143"/>
        <v>0</v>
      </c>
      <c r="Q240" s="136">
        <f t="shared" si="144"/>
        <v>0</v>
      </c>
      <c r="R240" s="136">
        <f t="shared" si="145"/>
        <v>0</v>
      </c>
      <c r="S240" s="136">
        <f t="shared" si="146"/>
        <v>0</v>
      </c>
      <c r="T240" s="136">
        <f t="shared" si="147"/>
        <v>0</v>
      </c>
      <c r="U240" s="136">
        <f t="shared" si="148"/>
        <v>0</v>
      </c>
      <c r="V240" s="136">
        <f t="shared" si="149"/>
        <v>0</v>
      </c>
      <c r="W240" s="136">
        <f t="shared" si="150"/>
        <v>0</v>
      </c>
      <c r="X240" s="136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39200</v>
      </c>
      <c r="E241" s="138" t="s">
        <v>311</v>
      </c>
      <c r="G241" s="43">
        <v>6.2</v>
      </c>
      <c r="H241" s="136" t="str">
        <f t="shared" si="136"/>
        <v>P, S, T &amp; D Plant - Customer</v>
      </c>
      <c r="I241" s="42">
        <f>'Dep. Res. Class'!J$241</f>
        <v>0</v>
      </c>
      <c r="J241" s="136">
        <f t="shared" si="137"/>
        <v>0</v>
      </c>
      <c r="K241" s="136">
        <f t="shared" si="138"/>
        <v>0</v>
      </c>
      <c r="L241" s="136">
        <f t="shared" si="139"/>
        <v>0</v>
      </c>
      <c r="M241" s="136">
        <f t="shared" si="140"/>
        <v>0</v>
      </c>
      <c r="N241" s="136">
        <f t="shared" si="141"/>
        <v>0</v>
      </c>
      <c r="O241" s="136">
        <f t="shared" si="142"/>
        <v>0</v>
      </c>
      <c r="P241" s="136">
        <f t="shared" si="143"/>
        <v>0</v>
      </c>
      <c r="Q241" s="136">
        <f t="shared" si="144"/>
        <v>0</v>
      </c>
      <c r="R241" s="136">
        <f t="shared" si="145"/>
        <v>0</v>
      </c>
      <c r="S241" s="136">
        <f t="shared" si="146"/>
        <v>0</v>
      </c>
      <c r="T241" s="136">
        <f t="shared" si="147"/>
        <v>0</v>
      </c>
      <c r="U241" s="136">
        <f t="shared" si="148"/>
        <v>0</v>
      </c>
      <c r="V241" s="136">
        <f t="shared" si="149"/>
        <v>0</v>
      </c>
      <c r="W241" s="136">
        <f t="shared" si="150"/>
        <v>0</v>
      </c>
      <c r="X241" s="136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39201</v>
      </c>
      <c r="E242" s="138" t="s">
        <v>312</v>
      </c>
      <c r="G242" s="43">
        <v>6.2</v>
      </c>
      <c r="H242" s="136" t="str">
        <f t="shared" si="136"/>
        <v>P, S, T &amp; D Plant - Customer</v>
      </c>
      <c r="I242" s="42">
        <f>'Dep. Res. Class'!J$242</f>
        <v>0</v>
      </c>
      <c r="J242" s="136">
        <f t="shared" si="137"/>
        <v>0</v>
      </c>
      <c r="K242" s="136">
        <f t="shared" si="138"/>
        <v>0</v>
      </c>
      <c r="L242" s="136">
        <f t="shared" si="139"/>
        <v>0</v>
      </c>
      <c r="M242" s="136">
        <f t="shared" si="140"/>
        <v>0</v>
      </c>
      <c r="N242" s="136">
        <f t="shared" si="141"/>
        <v>0</v>
      </c>
      <c r="O242" s="136">
        <f t="shared" si="142"/>
        <v>0</v>
      </c>
      <c r="P242" s="136">
        <f t="shared" si="143"/>
        <v>0</v>
      </c>
      <c r="Q242" s="136">
        <f t="shared" si="144"/>
        <v>0</v>
      </c>
      <c r="R242" s="136">
        <f t="shared" si="145"/>
        <v>0</v>
      </c>
      <c r="S242" s="136">
        <f t="shared" si="146"/>
        <v>0</v>
      </c>
      <c r="T242" s="136">
        <f t="shared" si="147"/>
        <v>0</v>
      </c>
      <c r="U242" s="136">
        <f t="shared" si="148"/>
        <v>0</v>
      </c>
      <c r="V242" s="136">
        <f t="shared" si="149"/>
        <v>0</v>
      </c>
      <c r="W242" s="136">
        <f t="shared" si="150"/>
        <v>0</v>
      </c>
      <c r="X242" s="136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39202</v>
      </c>
      <c r="E243" s="138" t="s">
        <v>313</v>
      </c>
      <c r="G243" s="43">
        <v>6.2</v>
      </c>
      <c r="H243" s="136" t="str">
        <f t="shared" si="136"/>
        <v>P, S, T &amp; D Plant - Customer</v>
      </c>
      <c r="I243" s="42">
        <f>'Dep. Res. Class'!J$243</f>
        <v>0</v>
      </c>
      <c r="J243" s="136">
        <f t="shared" si="137"/>
        <v>0</v>
      </c>
      <c r="K243" s="136">
        <f t="shared" si="138"/>
        <v>0</v>
      </c>
      <c r="L243" s="136">
        <f t="shared" si="139"/>
        <v>0</v>
      </c>
      <c r="M243" s="136">
        <f t="shared" si="140"/>
        <v>0</v>
      </c>
      <c r="N243" s="136">
        <f t="shared" si="141"/>
        <v>0</v>
      </c>
      <c r="O243" s="136">
        <f t="shared" si="142"/>
        <v>0</v>
      </c>
      <c r="P243" s="136">
        <f t="shared" si="143"/>
        <v>0</v>
      </c>
      <c r="Q243" s="136">
        <f t="shared" si="144"/>
        <v>0</v>
      </c>
      <c r="R243" s="136">
        <f t="shared" si="145"/>
        <v>0</v>
      </c>
      <c r="S243" s="136">
        <f t="shared" si="146"/>
        <v>0</v>
      </c>
      <c r="T243" s="136">
        <f t="shared" si="147"/>
        <v>0</v>
      </c>
      <c r="U243" s="136">
        <f t="shared" si="148"/>
        <v>0</v>
      </c>
      <c r="V243" s="136">
        <f t="shared" si="149"/>
        <v>0</v>
      </c>
      <c r="W243" s="136">
        <f t="shared" si="150"/>
        <v>0</v>
      </c>
      <c r="X243" s="136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39300</v>
      </c>
      <c r="E244" s="138" t="s">
        <v>198</v>
      </c>
      <c r="G244" s="43">
        <v>6.2</v>
      </c>
      <c r="H244" s="136" t="str">
        <f t="shared" si="136"/>
        <v>P, S, T &amp; D Plant - Customer</v>
      </c>
      <c r="I244" s="42">
        <f>'Dep. Res. Class'!J$244</f>
        <v>0</v>
      </c>
      <c r="J244" s="136">
        <f t="shared" si="137"/>
        <v>0</v>
      </c>
      <c r="K244" s="136">
        <f t="shared" si="138"/>
        <v>0</v>
      </c>
      <c r="L244" s="136">
        <f t="shared" si="139"/>
        <v>0</v>
      </c>
      <c r="M244" s="136">
        <f t="shared" si="140"/>
        <v>0</v>
      </c>
      <c r="N244" s="136">
        <f t="shared" si="141"/>
        <v>0</v>
      </c>
      <c r="O244" s="136">
        <f t="shared" si="142"/>
        <v>0</v>
      </c>
      <c r="P244" s="136">
        <f t="shared" si="143"/>
        <v>0</v>
      </c>
      <c r="Q244" s="136">
        <f t="shared" si="144"/>
        <v>0</v>
      </c>
      <c r="R244" s="136">
        <f t="shared" si="145"/>
        <v>0</v>
      </c>
      <c r="S244" s="136">
        <f t="shared" si="146"/>
        <v>0</v>
      </c>
      <c r="T244" s="136">
        <f t="shared" si="147"/>
        <v>0</v>
      </c>
      <c r="U244" s="136">
        <f t="shared" si="148"/>
        <v>0</v>
      </c>
      <c r="V244" s="136">
        <f t="shared" si="149"/>
        <v>0</v>
      </c>
      <c r="W244" s="136">
        <f t="shared" si="150"/>
        <v>0</v>
      </c>
      <c r="X244" s="136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39400</v>
      </c>
      <c r="E245" s="138" t="s">
        <v>314</v>
      </c>
      <c r="G245" s="43">
        <v>6.2</v>
      </c>
      <c r="H245" s="136" t="str">
        <f t="shared" si="136"/>
        <v>P, S, T &amp; D Plant - Customer</v>
      </c>
      <c r="I245" s="42">
        <f>'Dep. Res. Class'!J$245</f>
        <v>0</v>
      </c>
      <c r="J245" s="136">
        <f t="shared" si="137"/>
        <v>0</v>
      </c>
      <c r="K245" s="136">
        <f t="shared" si="138"/>
        <v>0</v>
      </c>
      <c r="L245" s="136">
        <f t="shared" si="139"/>
        <v>0</v>
      </c>
      <c r="M245" s="136">
        <f t="shared" si="140"/>
        <v>0</v>
      </c>
      <c r="N245" s="136">
        <f t="shared" si="141"/>
        <v>0</v>
      </c>
      <c r="O245" s="136">
        <f t="shared" si="142"/>
        <v>0</v>
      </c>
      <c r="P245" s="136">
        <f t="shared" si="143"/>
        <v>0</v>
      </c>
      <c r="Q245" s="136">
        <f t="shared" si="144"/>
        <v>0</v>
      </c>
      <c r="R245" s="136">
        <f t="shared" si="145"/>
        <v>0</v>
      </c>
      <c r="S245" s="136">
        <f t="shared" si="146"/>
        <v>0</v>
      </c>
      <c r="T245" s="136">
        <f t="shared" si="147"/>
        <v>0</v>
      </c>
      <c r="U245" s="136">
        <f t="shared" si="148"/>
        <v>0</v>
      </c>
      <c r="V245" s="136">
        <f t="shared" si="149"/>
        <v>0</v>
      </c>
      <c r="W245" s="136">
        <f t="shared" si="150"/>
        <v>0</v>
      </c>
      <c r="X245" s="136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39600</v>
      </c>
      <c r="E246" s="138" t="s">
        <v>315</v>
      </c>
      <c r="G246" s="43">
        <v>6.2</v>
      </c>
      <c r="H246" s="136" t="str">
        <f t="shared" si="136"/>
        <v>P, S, T &amp; D Plant - Customer</v>
      </c>
      <c r="I246" s="42">
        <f>'Dep. Res. Class'!J$246</f>
        <v>0</v>
      </c>
      <c r="J246" s="136">
        <f t="shared" si="137"/>
        <v>0</v>
      </c>
      <c r="K246" s="136">
        <f t="shared" si="138"/>
        <v>0</v>
      </c>
      <c r="L246" s="136">
        <f t="shared" si="139"/>
        <v>0</v>
      </c>
      <c r="M246" s="136">
        <f t="shared" si="140"/>
        <v>0</v>
      </c>
      <c r="N246" s="136">
        <f t="shared" si="141"/>
        <v>0</v>
      </c>
      <c r="O246" s="136">
        <f t="shared" si="142"/>
        <v>0</v>
      </c>
      <c r="P246" s="136">
        <f t="shared" si="143"/>
        <v>0</v>
      </c>
      <c r="Q246" s="136">
        <f t="shared" si="144"/>
        <v>0</v>
      </c>
      <c r="R246" s="136">
        <f t="shared" si="145"/>
        <v>0</v>
      </c>
      <c r="S246" s="136">
        <f t="shared" si="146"/>
        <v>0</v>
      </c>
      <c r="T246" s="136">
        <f t="shared" si="147"/>
        <v>0</v>
      </c>
      <c r="U246" s="136">
        <f t="shared" si="148"/>
        <v>0</v>
      </c>
      <c r="V246" s="136">
        <f t="shared" si="149"/>
        <v>0</v>
      </c>
      <c r="W246" s="136">
        <f t="shared" si="150"/>
        <v>0</v>
      </c>
      <c r="X246" s="136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9">
        <v>39603</v>
      </c>
      <c r="E247" s="138" t="s">
        <v>316</v>
      </c>
      <c r="G247" s="43">
        <v>6.2</v>
      </c>
      <c r="H247" s="136" t="str">
        <f t="shared" si="136"/>
        <v>P, S, T &amp; D Plant - Customer</v>
      </c>
      <c r="I247" s="42">
        <f>'Dep. Res. Class'!J$247</f>
        <v>0</v>
      </c>
      <c r="J247" s="136">
        <f t="shared" si="137"/>
        <v>0</v>
      </c>
      <c r="K247" s="136">
        <f t="shared" si="138"/>
        <v>0</v>
      </c>
      <c r="L247" s="136">
        <f t="shared" si="139"/>
        <v>0</v>
      </c>
      <c r="M247" s="136">
        <f t="shared" si="140"/>
        <v>0</v>
      </c>
      <c r="N247" s="136">
        <f t="shared" si="141"/>
        <v>0</v>
      </c>
      <c r="O247" s="136">
        <f t="shared" si="142"/>
        <v>0</v>
      </c>
      <c r="P247" s="136">
        <f t="shared" si="143"/>
        <v>0</v>
      </c>
      <c r="Q247" s="136">
        <f t="shared" si="144"/>
        <v>0</v>
      </c>
      <c r="R247" s="136">
        <f t="shared" si="145"/>
        <v>0</v>
      </c>
      <c r="S247" s="136">
        <f t="shared" si="146"/>
        <v>0</v>
      </c>
      <c r="T247" s="136">
        <f t="shared" si="147"/>
        <v>0</v>
      </c>
      <c r="U247" s="136">
        <f t="shared" si="148"/>
        <v>0</v>
      </c>
      <c r="V247" s="136">
        <f t="shared" si="149"/>
        <v>0</v>
      </c>
      <c r="W247" s="136">
        <f t="shared" si="150"/>
        <v>0</v>
      </c>
      <c r="X247" s="136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39604</v>
      </c>
      <c r="E248" s="138" t="s">
        <v>317</v>
      </c>
      <c r="G248" s="43">
        <v>6.2</v>
      </c>
      <c r="H248" s="136" t="str">
        <f t="shared" si="136"/>
        <v>P, S, T &amp; D Plant - Customer</v>
      </c>
      <c r="I248" s="42">
        <f>'Dep. Res. Class'!J$248</f>
        <v>0</v>
      </c>
      <c r="J248" s="136">
        <f t="shared" si="137"/>
        <v>0</v>
      </c>
      <c r="K248" s="136">
        <f t="shared" si="138"/>
        <v>0</v>
      </c>
      <c r="L248" s="136">
        <f t="shared" si="139"/>
        <v>0</v>
      </c>
      <c r="M248" s="136">
        <f t="shared" si="140"/>
        <v>0</v>
      </c>
      <c r="N248" s="136">
        <f t="shared" si="141"/>
        <v>0</v>
      </c>
      <c r="O248" s="136">
        <f t="shared" si="142"/>
        <v>0</v>
      </c>
      <c r="P248" s="136">
        <f t="shared" si="143"/>
        <v>0</v>
      </c>
      <c r="Q248" s="136">
        <f t="shared" si="144"/>
        <v>0</v>
      </c>
      <c r="R248" s="136">
        <f t="shared" si="145"/>
        <v>0</v>
      </c>
      <c r="S248" s="136">
        <f t="shared" si="146"/>
        <v>0</v>
      </c>
      <c r="T248" s="136">
        <f t="shared" si="147"/>
        <v>0</v>
      </c>
      <c r="U248" s="136">
        <f t="shared" si="148"/>
        <v>0</v>
      </c>
      <c r="V248" s="136">
        <f t="shared" si="149"/>
        <v>0</v>
      </c>
      <c r="W248" s="136">
        <f t="shared" si="150"/>
        <v>0</v>
      </c>
      <c r="X248" s="136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39605</v>
      </c>
      <c r="E249" s="141" t="s">
        <v>318</v>
      </c>
      <c r="G249" s="43">
        <v>6.2</v>
      </c>
      <c r="H249" s="136" t="str">
        <f t="shared" si="136"/>
        <v>P, S, T &amp; D Plant - Customer</v>
      </c>
      <c r="I249" s="42">
        <f>'Dep. Res. Class'!J$249</f>
        <v>0</v>
      </c>
      <c r="J249" s="136">
        <f t="shared" si="137"/>
        <v>0</v>
      </c>
      <c r="K249" s="136">
        <f t="shared" si="138"/>
        <v>0</v>
      </c>
      <c r="L249" s="136">
        <f t="shared" si="139"/>
        <v>0</v>
      </c>
      <c r="M249" s="136">
        <f t="shared" si="140"/>
        <v>0</v>
      </c>
      <c r="N249" s="136">
        <f t="shared" si="141"/>
        <v>0</v>
      </c>
      <c r="O249" s="136">
        <f t="shared" si="142"/>
        <v>0</v>
      </c>
      <c r="P249" s="136">
        <f t="shared" si="143"/>
        <v>0</v>
      </c>
      <c r="Q249" s="136">
        <f t="shared" si="144"/>
        <v>0</v>
      </c>
      <c r="R249" s="136">
        <f t="shared" si="145"/>
        <v>0</v>
      </c>
      <c r="S249" s="136">
        <f t="shared" si="146"/>
        <v>0</v>
      </c>
      <c r="T249" s="136">
        <f t="shared" si="147"/>
        <v>0</v>
      </c>
      <c r="U249" s="136">
        <f t="shared" si="148"/>
        <v>0</v>
      </c>
      <c r="V249" s="136">
        <f t="shared" si="149"/>
        <v>0</v>
      </c>
      <c r="W249" s="136">
        <f t="shared" si="150"/>
        <v>0</v>
      </c>
      <c r="X249" s="136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39700</v>
      </c>
      <c r="E250" s="138" t="s">
        <v>319</v>
      </c>
      <c r="G250" s="43">
        <v>6.2</v>
      </c>
      <c r="H250" s="136" t="str">
        <f t="shared" si="136"/>
        <v>P, S, T &amp; D Plant - Customer</v>
      </c>
      <c r="I250" s="42">
        <f>'Dep. Res. Class'!J$250</f>
        <v>-226336.43334226683</v>
      </c>
      <c r="J250" s="136">
        <f t="shared" si="137"/>
        <v>-179759.87780639544</v>
      </c>
      <c r="K250" s="136">
        <f t="shared" si="138"/>
        <v>-44453.771270746809</v>
      </c>
      <c r="L250" s="136">
        <f t="shared" si="139"/>
        <v>-116.88339531215242</v>
      </c>
      <c r="M250" s="136">
        <f t="shared" si="140"/>
        <v>-1273.3963259582995</v>
      </c>
      <c r="N250" s="136">
        <f t="shared" si="141"/>
        <v>-732.50454385409103</v>
      </c>
      <c r="O250" s="136">
        <f t="shared" si="142"/>
        <v>0</v>
      </c>
      <c r="P250" s="136">
        <f t="shared" si="143"/>
        <v>0</v>
      </c>
      <c r="Q250" s="136">
        <f t="shared" si="144"/>
        <v>0</v>
      </c>
      <c r="R250" s="136">
        <f t="shared" si="145"/>
        <v>0</v>
      </c>
      <c r="S250" s="136">
        <f t="shared" si="146"/>
        <v>0</v>
      </c>
      <c r="T250" s="136">
        <f t="shared" si="147"/>
        <v>0</v>
      </c>
      <c r="U250" s="136">
        <f t="shared" si="148"/>
        <v>0</v>
      </c>
      <c r="V250" s="136">
        <f t="shared" si="149"/>
        <v>0</v>
      </c>
      <c r="W250" s="136">
        <f t="shared" si="150"/>
        <v>0</v>
      </c>
      <c r="X250" s="136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39701</v>
      </c>
      <c r="E251" s="138" t="s">
        <v>320</v>
      </c>
      <c r="G251" s="43">
        <v>6.2</v>
      </c>
      <c r="H251" s="136" t="str">
        <f t="shared" si="136"/>
        <v>P, S, T &amp; D Plant - Customer</v>
      </c>
      <c r="I251" s="42">
        <f>'Dep. Res. Class'!J$251</f>
        <v>0</v>
      </c>
      <c r="J251" s="136">
        <f t="shared" si="137"/>
        <v>0</v>
      </c>
      <c r="K251" s="136">
        <f t="shared" si="138"/>
        <v>0</v>
      </c>
      <c r="L251" s="136">
        <f t="shared" si="139"/>
        <v>0</v>
      </c>
      <c r="M251" s="136">
        <f t="shared" si="140"/>
        <v>0</v>
      </c>
      <c r="N251" s="136">
        <f t="shared" si="141"/>
        <v>0</v>
      </c>
      <c r="O251" s="136">
        <f t="shared" si="142"/>
        <v>0</v>
      </c>
      <c r="P251" s="136">
        <f t="shared" si="143"/>
        <v>0</v>
      </c>
      <c r="Q251" s="136">
        <f t="shared" si="144"/>
        <v>0</v>
      </c>
      <c r="R251" s="136">
        <f t="shared" si="145"/>
        <v>0</v>
      </c>
      <c r="S251" s="136">
        <f t="shared" si="146"/>
        <v>0</v>
      </c>
      <c r="T251" s="136">
        <f t="shared" si="147"/>
        <v>0</v>
      </c>
      <c r="U251" s="136">
        <f t="shared" si="148"/>
        <v>0</v>
      </c>
      <c r="V251" s="136">
        <f t="shared" si="149"/>
        <v>0</v>
      </c>
      <c r="W251" s="136">
        <f t="shared" si="150"/>
        <v>0</v>
      </c>
      <c r="X251" s="136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7">
        <v>39702</v>
      </c>
      <c r="E252" s="138" t="s">
        <v>321</v>
      </c>
      <c r="G252" s="43">
        <v>6.2</v>
      </c>
      <c r="H252" s="136" t="str">
        <f t="shared" si="136"/>
        <v>P, S, T &amp; D Plant - Customer</v>
      </c>
      <c r="I252" s="42">
        <f>'Dep. Res. Class'!J$252</f>
        <v>0</v>
      </c>
      <c r="J252" s="136">
        <f t="shared" si="137"/>
        <v>0</v>
      </c>
      <c r="K252" s="136">
        <f t="shared" si="138"/>
        <v>0</v>
      </c>
      <c r="L252" s="136">
        <f t="shared" si="139"/>
        <v>0</v>
      </c>
      <c r="M252" s="136">
        <f t="shared" si="140"/>
        <v>0</v>
      </c>
      <c r="N252" s="136">
        <f t="shared" si="141"/>
        <v>0</v>
      </c>
      <c r="O252" s="136">
        <f t="shared" si="142"/>
        <v>0</v>
      </c>
      <c r="P252" s="136">
        <f t="shared" si="143"/>
        <v>0</v>
      </c>
      <c r="Q252" s="136">
        <f t="shared" si="144"/>
        <v>0</v>
      </c>
      <c r="R252" s="136">
        <f t="shared" si="145"/>
        <v>0</v>
      </c>
      <c r="S252" s="136">
        <f t="shared" si="146"/>
        <v>0</v>
      </c>
      <c r="T252" s="136">
        <f t="shared" si="147"/>
        <v>0</v>
      </c>
      <c r="U252" s="136">
        <f t="shared" si="148"/>
        <v>0</v>
      </c>
      <c r="V252" s="136">
        <f t="shared" si="149"/>
        <v>0</v>
      </c>
      <c r="W252" s="136">
        <f t="shared" si="150"/>
        <v>0</v>
      </c>
      <c r="X252" s="136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7">
        <v>39705</v>
      </c>
      <c r="E253" s="138" t="s">
        <v>322</v>
      </c>
      <c r="G253" s="43">
        <v>6.2</v>
      </c>
      <c r="H253" s="136" t="str">
        <f t="shared" si="136"/>
        <v>P, S, T &amp; D Plant - Customer</v>
      </c>
      <c r="I253" s="42">
        <f>'Dep. Res. Class'!J$253</f>
        <v>0</v>
      </c>
      <c r="J253" s="136">
        <f t="shared" si="137"/>
        <v>0</v>
      </c>
      <c r="K253" s="136">
        <f t="shared" si="138"/>
        <v>0</v>
      </c>
      <c r="L253" s="136">
        <f t="shared" si="139"/>
        <v>0</v>
      </c>
      <c r="M253" s="136">
        <f t="shared" si="140"/>
        <v>0</v>
      </c>
      <c r="N253" s="136">
        <f t="shared" si="141"/>
        <v>0</v>
      </c>
      <c r="O253" s="136">
        <f t="shared" si="142"/>
        <v>0</v>
      </c>
      <c r="P253" s="136">
        <f t="shared" si="143"/>
        <v>0</v>
      </c>
      <c r="Q253" s="136">
        <f t="shared" si="144"/>
        <v>0</v>
      </c>
      <c r="R253" s="136">
        <f t="shared" si="145"/>
        <v>0</v>
      </c>
      <c r="S253" s="136">
        <f t="shared" si="146"/>
        <v>0</v>
      </c>
      <c r="T253" s="136">
        <f t="shared" si="147"/>
        <v>0</v>
      </c>
      <c r="U253" s="136">
        <f t="shared" si="148"/>
        <v>0</v>
      </c>
      <c r="V253" s="136">
        <f t="shared" si="149"/>
        <v>0</v>
      </c>
      <c r="W253" s="136">
        <f t="shared" si="150"/>
        <v>0</v>
      </c>
      <c r="X253" s="136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7">
        <v>39800</v>
      </c>
      <c r="E254" s="138" t="s">
        <v>323</v>
      </c>
      <c r="G254" s="43">
        <v>6.2</v>
      </c>
      <c r="H254" s="136" t="str">
        <f t="shared" si="136"/>
        <v>P, S, T &amp; D Plant - Customer</v>
      </c>
      <c r="I254" s="42">
        <f>'Dep. Res. Class'!J$254</f>
        <v>133.86300442488428</v>
      </c>
      <c r="J254" s="136">
        <f t="shared" si="137"/>
        <v>106.31605775030354</v>
      </c>
      <c r="K254" s="136">
        <f t="shared" si="138"/>
        <v>26.291460426612268</v>
      </c>
      <c r="L254" s="136">
        <f t="shared" si="139"/>
        <v>6.9128784229826878E-2</v>
      </c>
      <c r="M254" s="136">
        <f t="shared" si="140"/>
        <v>0.75312955806198456</v>
      </c>
      <c r="N254" s="136">
        <f t="shared" si="141"/>
        <v>0.43322790567662822</v>
      </c>
      <c r="O254" s="136">
        <f t="shared" si="142"/>
        <v>0</v>
      </c>
      <c r="P254" s="136">
        <f t="shared" si="143"/>
        <v>0</v>
      </c>
      <c r="Q254" s="136">
        <f t="shared" si="144"/>
        <v>0</v>
      </c>
      <c r="R254" s="136">
        <f t="shared" si="145"/>
        <v>0</v>
      </c>
      <c r="S254" s="136">
        <f t="shared" si="146"/>
        <v>0</v>
      </c>
      <c r="T254" s="136">
        <f t="shared" si="147"/>
        <v>0</v>
      </c>
      <c r="U254" s="136">
        <f t="shared" si="148"/>
        <v>0</v>
      </c>
      <c r="V254" s="136">
        <f t="shared" si="149"/>
        <v>0</v>
      </c>
      <c r="W254" s="136">
        <f t="shared" si="150"/>
        <v>0</v>
      </c>
      <c r="X254" s="136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7">
        <v>39900</v>
      </c>
      <c r="E255" s="138" t="s">
        <v>324</v>
      </c>
      <c r="G255" s="43">
        <v>6.2</v>
      </c>
      <c r="H255" s="136" t="str">
        <f t="shared" si="136"/>
        <v>P, S, T &amp; D Plant - Customer</v>
      </c>
      <c r="I255" s="42">
        <f>'Dep. Res. Class'!J$255</f>
        <v>11740.098324891282</v>
      </c>
      <c r="J255" s="136">
        <f t="shared" si="137"/>
        <v>9324.1667245245117</v>
      </c>
      <c r="K255" s="136">
        <f t="shared" si="138"/>
        <v>2305.8225223580698</v>
      </c>
      <c r="L255" s="136">
        <f t="shared" si="139"/>
        <v>6.0627559304017389</v>
      </c>
      <c r="M255" s="136">
        <f t="shared" si="140"/>
        <v>66.051222300117288</v>
      </c>
      <c r="N255" s="136">
        <f t="shared" si="141"/>
        <v>37.995099778179345</v>
      </c>
      <c r="O255" s="136">
        <f t="shared" si="142"/>
        <v>0</v>
      </c>
      <c r="P255" s="136">
        <f t="shared" si="143"/>
        <v>0</v>
      </c>
      <c r="Q255" s="136">
        <f t="shared" si="144"/>
        <v>0</v>
      </c>
      <c r="R255" s="136">
        <f t="shared" si="145"/>
        <v>0</v>
      </c>
      <c r="S255" s="136">
        <f t="shared" si="146"/>
        <v>0</v>
      </c>
      <c r="T255" s="136">
        <f t="shared" si="147"/>
        <v>0</v>
      </c>
      <c r="U255" s="136">
        <f t="shared" si="148"/>
        <v>0</v>
      </c>
      <c r="V255" s="136">
        <f t="shared" si="149"/>
        <v>0</v>
      </c>
      <c r="W255" s="136">
        <f t="shared" si="150"/>
        <v>0</v>
      </c>
      <c r="X255" s="136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7">
        <v>39901</v>
      </c>
      <c r="E256" s="138" t="s">
        <v>325</v>
      </c>
      <c r="G256" s="43">
        <v>6.2</v>
      </c>
      <c r="H256" s="136" t="str">
        <f t="shared" si="136"/>
        <v>P, S, T &amp; D Plant - Customer</v>
      </c>
      <c r="I256" s="42">
        <f>'Dep. Res. Class'!J$256</f>
        <v>145011.62106456349</v>
      </c>
      <c r="J256" s="136">
        <f t="shared" si="137"/>
        <v>115170.46061980761</v>
      </c>
      <c r="K256" s="136">
        <f t="shared" si="138"/>
        <v>28481.112559797984</v>
      </c>
      <c r="L256" s="136">
        <f t="shared" si="139"/>
        <v>74.88609049571086</v>
      </c>
      <c r="M256" s="136">
        <f t="shared" si="140"/>
        <v>815.85303239992686</v>
      </c>
      <c r="N256" s="136">
        <f t="shared" si="141"/>
        <v>469.30876206223303</v>
      </c>
      <c r="O256" s="136">
        <f t="shared" si="142"/>
        <v>0</v>
      </c>
      <c r="P256" s="136">
        <f t="shared" si="143"/>
        <v>0</v>
      </c>
      <c r="Q256" s="136">
        <f t="shared" si="144"/>
        <v>0</v>
      </c>
      <c r="R256" s="136">
        <f t="shared" si="145"/>
        <v>0</v>
      </c>
      <c r="S256" s="136">
        <f t="shared" si="146"/>
        <v>0</v>
      </c>
      <c r="T256" s="136">
        <f t="shared" si="147"/>
        <v>0</v>
      </c>
      <c r="U256" s="136">
        <f t="shared" si="148"/>
        <v>0</v>
      </c>
      <c r="V256" s="136">
        <f t="shared" si="149"/>
        <v>0</v>
      </c>
      <c r="W256" s="136">
        <f t="shared" si="150"/>
        <v>0</v>
      </c>
      <c r="X256" s="136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7">
        <v>39902</v>
      </c>
      <c r="E257" s="138" t="s">
        <v>326</v>
      </c>
      <c r="G257" s="43">
        <v>6.2</v>
      </c>
      <c r="H257" s="136" t="str">
        <f t="shared" si="136"/>
        <v>P, S, T &amp; D Plant - Customer</v>
      </c>
      <c r="I257" s="42">
        <f>'Dep. Res. Class'!J$257</f>
        <v>40765.598368392108</v>
      </c>
      <c r="J257" s="136">
        <f t="shared" si="137"/>
        <v>32376.665449725893</v>
      </c>
      <c r="K257" s="136">
        <f t="shared" si="138"/>
        <v>8006.596900125397</v>
      </c>
      <c r="L257" s="136">
        <f t="shared" si="139"/>
        <v>21.051942362385066</v>
      </c>
      <c r="M257" s="136">
        <f t="shared" si="140"/>
        <v>229.35221882418949</v>
      </c>
      <c r="N257" s="136">
        <f t="shared" si="141"/>
        <v>131.93185735423444</v>
      </c>
      <c r="O257" s="136">
        <f t="shared" si="142"/>
        <v>0</v>
      </c>
      <c r="P257" s="136">
        <f t="shared" si="143"/>
        <v>0</v>
      </c>
      <c r="Q257" s="136">
        <f t="shared" si="144"/>
        <v>0</v>
      </c>
      <c r="R257" s="136">
        <f t="shared" si="145"/>
        <v>0</v>
      </c>
      <c r="S257" s="136">
        <f t="shared" si="146"/>
        <v>0</v>
      </c>
      <c r="T257" s="136">
        <f t="shared" si="147"/>
        <v>0</v>
      </c>
      <c r="U257" s="136">
        <f t="shared" si="148"/>
        <v>0</v>
      </c>
      <c r="V257" s="136">
        <f t="shared" si="149"/>
        <v>0</v>
      </c>
      <c r="W257" s="136">
        <f t="shared" si="150"/>
        <v>0</v>
      </c>
      <c r="X257" s="136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7">
        <v>39903</v>
      </c>
      <c r="E258" s="138" t="s">
        <v>327</v>
      </c>
      <c r="G258" s="43">
        <v>6.2</v>
      </c>
      <c r="H258" s="136" t="str">
        <f t="shared" si="136"/>
        <v>P, S, T &amp; D Plant - Customer</v>
      </c>
      <c r="I258" s="42">
        <f>'Dep. Res. Class'!J$258</f>
        <v>4456.7667500582811</v>
      </c>
      <c r="J258" s="136">
        <f t="shared" si="137"/>
        <v>3539.6327253711906</v>
      </c>
      <c r="K258" s="136">
        <f t="shared" si="138"/>
        <v>875.33450443023673</v>
      </c>
      <c r="L258" s="136">
        <f t="shared" si="139"/>
        <v>2.3015385643785353</v>
      </c>
      <c r="M258" s="136">
        <f t="shared" si="140"/>
        <v>25.074312258845314</v>
      </c>
      <c r="N258" s="136">
        <f t="shared" si="141"/>
        <v>14.423669433629261</v>
      </c>
      <c r="O258" s="136">
        <f t="shared" si="142"/>
        <v>0</v>
      </c>
      <c r="P258" s="136">
        <f t="shared" si="143"/>
        <v>0</v>
      </c>
      <c r="Q258" s="136">
        <f t="shared" si="144"/>
        <v>0</v>
      </c>
      <c r="R258" s="136">
        <f t="shared" si="145"/>
        <v>0</v>
      </c>
      <c r="S258" s="136">
        <f t="shared" si="146"/>
        <v>0</v>
      </c>
      <c r="T258" s="136">
        <f t="shared" si="147"/>
        <v>0</v>
      </c>
      <c r="U258" s="136">
        <f t="shared" si="148"/>
        <v>0</v>
      </c>
      <c r="V258" s="136">
        <f t="shared" si="149"/>
        <v>0</v>
      </c>
      <c r="W258" s="136">
        <f t="shared" si="150"/>
        <v>0</v>
      </c>
      <c r="X258" s="136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7">
        <v>39904</v>
      </c>
      <c r="E259" s="138" t="s">
        <v>328</v>
      </c>
      <c r="G259" s="43">
        <v>6.2</v>
      </c>
      <c r="H259" s="136" t="str">
        <f t="shared" si="136"/>
        <v>P, S, T &amp; D Plant - Customer</v>
      </c>
      <c r="I259" s="42">
        <f>'Dep. Res. Class'!J$259</f>
        <v>0</v>
      </c>
      <c r="J259" s="136">
        <f t="shared" si="137"/>
        <v>0</v>
      </c>
      <c r="K259" s="136">
        <f t="shared" si="138"/>
        <v>0</v>
      </c>
      <c r="L259" s="136">
        <f t="shared" si="139"/>
        <v>0</v>
      </c>
      <c r="M259" s="136">
        <f t="shared" si="140"/>
        <v>0</v>
      </c>
      <c r="N259" s="136">
        <f t="shared" si="141"/>
        <v>0</v>
      </c>
      <c r="O259" s="136">
        <f t="shared" si="142"/>
        <v>0</v>
      </c>
      <c r="P259" s="136">
        <f t="shared" si="143"/>
        <v>0</v>
      </c>
      <c r="Q259" s="136">
        <f t="shared" si="144"/>
        <v>0</v>
      </c>
      <c r="R259" s="136">
        <f t="shared" si="145"/>
        <v>0</v>
      </c>
      <c r="S259" s="136">
        <f t="shared" si="146"/>
        <v>0</v>
      </c>
      <c r="T259" s="136">
        <f t="shared" si="147"/>
        <v>0</v>
      </c>
      <c r="U259" s="136">
        <f t="shared" si="148"/>
        <v>0</v>
      </c>
      <c r="V259" s="136">
        <f t="shared" si="149"/>
        <v>0</v>
      </c>
      <c r="W259" s="136">
        <f t="shared" si="150"/>
        <v>0</v>
      </c>
      <c r="X259" s="136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7">
        <v>39905</v>
      </c>
      <c r="E260" s="138" t="s">
        <v>329</v>
      </c>
      <c r="G260" s="43">
        <v>6.2</v>
      </c>
      <c r="H260" s="136" t="str">
        <f t="shared" si="136"/>
        <v>P, S, T &amp; D Plant - Customer</v>
      </c>
      <c r="I260" s="42">
        <f>'Dep. Res. Class'!J$260</f>
        <v>0</v>
      </c>
      <c r="J260" s="136">
        <f t="shared" si="137"/>
        <v>0</v>
      </c>
      <c r="K260" s="136">
        <f t="shared" si="138"/>
        <v>0</v>
      </c>
      <c r="L260" s="136">
        <f t="shared" si="139"/>
        <v>0</v>
      </c>
      <c r="M260" s="136">
        <f t="shared" si="140"/>
        <v>0</v>
      </c>
      <c r="N260" s="136">
        <f t="shared" si="141"/>
        <v>0</v>
      </c>
      <c r="O260" s="136">
        <f t="shared" si="142"/>
        <v>0</v>
      </c>
      <c r="P260" s="136">
        <f t="shared" si="143"/>
        <v>0</v>
      </c>
      <c r="Q260" s="136">
        <f t="shared" si="144"/>
        <v>0</v>
      </c>
      <c r="R260" s="136">
        <f t="shared" si="145"/>
        <v>0</v>
      </c>
      <c r="S260" s="136">
        <f t="shared" si="146"/>
        <v>0</v>
      </c>
      <c r="T260" s="136">
        <f t="shared" si="147"/>
        <v>0</v>
      </c>
      <c r="U260" s="136">
        <f t="shared" si="148"/>
        <v>0</v>
      </c>
      <c r="V260" s="136">
        <f t="shared" si="149"/>
        <v>0</v>
      </c>
      <c r="W260" s="136">
        <f t="shared" si="150"/>
        <v>0</v>
      </c>
      <c r="X260" s="136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7">
        <v>39906</v>
      </c>
      <c r="E261" s="138" t="s">
        <v>330</v>
      </c>
      <c r="G261" s="43">
        <v>6.2</v>
      </c>
      <c r="H261" s="136" t="str">
        <f t="shared" si="136"/>
        <v>P, S, T &amp; D Plant - Customer</v>
      </c>
      <c r="I261" s="42">
        <f>'Dep. Res. Class'!J$261</f>
        <v>-1340.0914071565662</v>
      </c>
      <c r="J261" s="136">
        <f t="shared" si="137"/>
        <v>-1064.321214409096</v>
      </c>
      <c r="K261" s="136">
        <f t="shared" si="138"/>
        <v>-263.2016243074134</v>
      </c>
      <c r="L261" s="136">
        <f t="shared" si="139"/>
        <v>-0.69204251115964321</v>
      </c>
      <c r="M261" s="136">
        <f t="shared" si="140"/>
        <v>-7.539517386230667</v>
      </c>
      <c r="N261" s="136">
        <f t="shared" si="141"/>
        <v>-4.3370085426661884</v>
      </c>
      <c r="O261" s="136">
        <f t="shared" si="142"/>
        <v>0</v>
      </c>
      <c r="P261" s="136">
        <f t="shared" si="143"/>
        <v>0</v>
      </c>
      <c r="Q261" s="136">
        <f t="shared" si="144"/>
        <v>0</v>
      </c>
      <c r="R261" s="136">
        <f t="shared" si="145"/>
        <v>0</v>
      </c>
      <c r="S261" s="136">
        <f t="shared" si="146"/>
        <v>0</v>
      </c>
      <c r="T261" s="136">
        <f t="shared" si="147"/>
        <v>0</v>
      </c>
      <c r="U261" s="136">
        <f t="shared" si="148"/>
        <v>0</v>
      </c>
      <c r="V261" s="136">
        <f t="shared" si="149"/>
        <v>0</v>
      </c>
      <c r="W261" s="136">
        <f t="shared" si="150"/>
        <v>0</v>
      </c>
      <c r="X261" s="136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7">
        <v>39907</v>
      </c>
      <c r="E262" s="138" t="s">
        <v>331</v>
      </c>
      <c r="G262" s="43">
        <v>6.2</v>
      </c>
      <c r="H262" s="136" t="str">
        <f t="shared" si="136"/>
        <v>P, S, T &amp; D Plant - Customer</v>
      </c>
      <c r="I262" s="42">
        <f>'Dep. Res. Class'!J$262</f>
        <v>-197.38775734037921</v>
      </c>
      <c r="J262" s="136">
        <f t="shared" si="137"/>
        <v>-156.76839391706937</v>
      </c>
      <c r="K262" s="136">
        <f t="shared" si="138"/>
        <v>-38.768085574565283</v>
      </c>
      <c r="L262" s="136">
        <f t="shared" si="139"/>
        <v>-0.10193388192216572</v>
      </c>
      <c r="M262" s="136">
        <f t="shared" si="140"/>
        <v>-1.1105275508441477</v>
      </c>
      <c r="N262" s="136">
        <f t="shared" si="141"/>
        <v>-0.6388164159782036</v>
      </c>
      <c r="O262" s="136">
        <f t="shared" si="142"/>
        <v>0</v>
      </c>
      <c r="P262" s="136">
        <f t="shared" si="143"/>
        <v>0</v>
      </c>
      <c r="Q262" s="136">
        <f t="shared" si="144"/>
        <v>0</v>
      </c>
      <c r="R262" s="136">
        <f t="shared" si="145"/>
        <v>0</v>
      </c>
      <c r="S262" s="136">
        <f t="shared" si="146"/>
        <v>0</v>
      </c>
      <c r="T262" s="136">
        <f t="shared" si="147"/>
        <v>0</v>
      </c>
      <c r="U262" s="136">
        <f t="shared" si="148"/>
        <v>0</v>
      </c>
      <c r="V262" s="136">
        <f t="shared" si="149"/>
        <v>0</v>
      </c>
      <c r="W262" s="136">
        <f t="shared" si="150"/>
        <v>0</v>
      </c>
      <c r="X262" s="136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7">
        <v>39908</v>
      </c>
      <c r="E263" s="138" t="s">
        <v>332</v>
      </c>
      <c r="G263" s="43">
        <v>6.2</v>
      </c>
      <c r="H263" s="136" t="str">
        <f t="shared" si="136"/>
        <v>P, S, T &amp; D Plant - Customer</v>
      </c>
      <c r="I263" s="42">
        <f>'Dep. Res. Class'!J$263</f>
        <v>1905373.7253046944</v>
      </c>
      <c r="J263" s="136">
        <f t="shared" si="137"/>
        <v>1513277.1290000128</v>
      </c>
      <c r="K263" s="136">
        <f t="shared" si="138"/>
        <v>374226.30779862293</v>
      </c>
      <c r="L263" s="136">
        <f t="shared" si="139"/>
        <v>983.96244503596733</v>
      </c>
      <c r="M263" s="136">
        <f t="shared" si="140"/>
        <v>10719.864520050212</v>
      </c>
      <c r="N263" s="136">
        <f t="shared" si="141"/>
        <v>6166.4615409721073</v>
      </c>
      <c r="O263" s="136">
        <f t="shared" si="142"/>
        <v>0</v>
      </c>
      <c r="P263" s="136">
        <f t="shared" si="143"/>
        <v>0</v>
      </c>
      <c r="Q263" s="136">
        <f t="shared" si="144"/>
        <v>0</v>
      </c>
      <c r="R263" s="136">
        <f t="shared" si="145"/>
        <v>0</v>
      </c>
      <c r="S263" s="136">
        <f t="shared" si="146"/>
        <v>0</v>
      </c>
      <c r="T263" s="136">
        <f t="shared" si="147"/>
        <v>0</v>
      </c>
      <c r="U263" s="136">
        <f t="shared" si="148"/>
        <v>0</v>
      </c>
      <c r="V263" s="136">
        <f t="shared" si="149"/>
        <v>0</v>
      </c>
      <c r="W263" s="136">
        <f t="shared" si="150"/>
        <v>0</v>
      </c>
      <c r="X263" s="136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7">
        <v>39909</v>
      </c>
      <c r="E264" s="138" t="s">
        <v>333</v>
      </c>
      <c r="G264" s="43">
        <v>6.2</v>
      </c>
      <c r="H264" s="136" t="str">
        <f t="shared" si="136"/>
        <v>P, S, T &amp; D Plant - Customer</v>
      </c>
      <c r="I264" s="42">
        <f>'Dep. Res. Class'!J$264</f>
        <v>448.97896261600732</v>
      </c>
      <c r="J264" s="136">
        <f t="shared" si="137"/>
        <v>356.5860001666108</v>
      </c>
      <c r="K264" s="136">
        <f t="shared" si="138"/>
        <v>88.182038635058746</v>
      </c>
      <c r="L264" s="136">
        <f t="shared" si="139"/>
        <v>0.23185920534026078</v>
      </c>
      <c r="M264" s="136">
        <f t="shared" si="140"/>
        <v>2.5260102979674639</v>
      </c>
      <c r="N264" s="136">
        <f t="shared" si="141"/>
        <v>1.4530543110299399</v>
      </c>
      <c r="O264" s="136">
        <f t="shared" si="142"/>
        <v>0</v>
      </c>
      <c r="P264" s="136">
        <f t="shared" si="143"/>
        <v>0</v>
      </c>
      <c r="Q264" s="136">
        <f t="shared" si="144"/>
        <v>0</v>
      </c>
      <c r="R264" s="136">
        <f t="shared" si="145"/>
        <v>0</v>
      </c>
      <c r="S264" s="136">
        <f t="shared" si="146"/>
        <v>0</v>
      </c>
      <c r="T264" s="136">
        <f t="shared" si="147"/>
        <v>0</v>
      </c>
      <c r="U264" s="136">
        <f t="shared" si="148"/>
        <v>0</v>
      </c>
      <c r="V264" s="136">
        <f t="shared" si="149"/>
        <v>0</v>
      </c>
      <c r="W264" s="136">
        <f t="shared" si="150"/>
        <v>0</v>
      </c>
      <c r="X264" s="136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7">
        <v>39924</v>
      </c>
      <c r="E265" s="138" t="s">
        <v>334</v>
      </c>
      <c r="G265" s="43">
        <v>6.2</v>
      </c>
      <c r="H265" s="136" t="str">
        <f t="shared" si="136"/>
        <v>P, S, T &amp; D Plant - Customer</v>
      </c>
      <c r="I265" s="42">
        <f>'Dep. Res. Class'!J$265</f>
        <v>995.75205875478844</v>
      </c>
      <c r="J265" s="136">
        <f t="shared" si="137"/>
        <v>790.84160585206632</v>
      </c>
      <c r="K265" s="136">
        <f t="shared" si="138"/>
        <v>195.57140495946138</v>
      </c>
      <c r="L265" s="136">
        <f t="shared" si="139"/>
        <v>0.51422071028363725</v>
      </c>
      <c r="M265" s="136">
        <f t="shared" si="140"/>
        <v>5.6022222956315018</v>
      </c>
      <c r="N265" s="136">
        <f t="shared" si="141"/>
        <v>3.2226049373454497</v>
      </c>
      <c r="O265" s="136">
        <f t="shared" si="142"/>
        <v>0</v>
      </c>
      <c r="P265" s="136">
        <f t="shared" si="143"/>
        <v>0</v>
      </c>
      <c r="Q265" s="136">
        <f t="shared" si="144"/>
        <v>0</v>
      </c>
      <c r="R265" s="136">
        <f t="shared" si="145"/>
        <v>0</v>
      </c>
      <c r="S265" s="136">
        <f t="shared" si="146"/>
        <v>0</v>
      </c>
      <c r="T265" s="136">
        <f t="shared" si="147"/>
        <v>0</v>
      </c>
      <c r="U265" s="136">
        <f t="shared" si="148"/>
        <v>0</v>
      </c>
      <c r="V265" s="136">
        <f t="shared" si="149"/>
        <v>0</v>
      </c>
      <c r="W265" s="136">
        <f t="shared" si="150"/>
        <v>0</v>
      </c>
      <c r="X265" s="136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7"/>
      <c r="E266" s="138" t="s">
        <v>368</v>
      </c>
      <c r="G266" s="43">
        <v>6.2</v>
      </c>
      <c r="H266" s="136" t="str">
        <f t="shared" si="136"/>
        <v>P, S, T &amp; D Plant - Customer</v>
      </c>
      <c r="I266" s="42">
        <f>'Dep. Res. Class'!J$266</f>
        <v>308.07503704610235</v>
      </c>
      <c r="J266" s="136">
        <f t="shared" si="137"/>
        <v>244.67793451027376</v>
      </c>
      <c r="K266" s="136">
        <f t="shared" si="138"/>
        <v>60.50770098671876</v>
      </c>
      <c r="L266" s="136">
        <f t="shared" si="139"/>
        <v>0.15909438798309972</v>
      </c>
      <c r="M266" s="136">
        <f t="shared" si="140"/>
        <v>1.7332676604509967</v>
      </c>
      <c r="N266" s="136">
        <f t="shared" si="141"/>
        <v>0.99703950067567715</v>
      </c>
      <c r="O266" s="136">
        <f t="shared" si="142"/>
        <v>0</v>
      </c>
      <c r="P266" s="136">
        <f t="shared" si="143"/>
        <v>0</v>
      </c>
      <c r="Q266" s="136">
        <f t="shared" si="144"/>
        <v>0</v>
      </c>
      <c r="R266" s="136">
        <f t="shared" si="145"/>
        <v>0</v>
      </c>
      <c r="S266" s="136">
        <f t="shared" si="146"/>
        <v>0</v>
      </c>
      <c r="T266" s="136">
        <f t="shared" si="147"/>
        <v>0</v>
      </c>
      <c r="U266" s="136">
        <f t="shared" si="148"/>
        <v>0</v>
      </c>
      <c r="V266" s="136">
        <f t="shared" si="149"/>
        <v>0</v>
      </c>
      <c r="W266" s="136">
        <f t="shared" si="150"/>
        <v>0</v>
      </c>
      <c r="X266" s="136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8"/>
      <c r="G267" s="43"/>
      <c r="H267" s="136"/>
      <c r="I267" s="42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2206253.8443410927</v>
      </c>
      <c r="J268" s="136">
        <f>SUM(J232:J266)</f>
        <v>1752240.7489249031</v>
      </c>
      <c r="K268" s="136">
        <f t="shared" ref="K268:X268" si="153">SUM(K232:K266)</f>
        <v>433320.88569776755</v>
      </c>
      <c r="L268" s="136">
        <f t="shared" si="153"/>
        <v>1139.3412736919699</v>
      </c>
      <c r="M268" s="136">
        <f t="shared" si="153"/>
        <v>12412.652695939954</v>
      </c>
      <c r="N268" s="136">
        <f t="shared" si="153"/>
        <v>7140.2157487899804</v>
      </c>
      <c r="O268" s="136">
        <f t="shared" si="153"/>
        <v>0</v>
      </c>
      <c r="P268" s="136">
        <f t="shared" si="153"/>
        <v>0</v>
      </c>
      <c r="Q268" s="136">
        <f t="shared" si="153"/>
        <v>0</v>
      </c>
      <c r="R268" s="136">
        <f t="shared" si="153"/>
        <v>0</v>
      </c>
      <c r="S268" s="136">
        <f t="shared" si="153"/>
        <v>0</v>
      </c>
      <c r="T268" s="136">
        <f t="shared" si="153"/>
        <v>0</v>
      </c>
      <c r="U268" s="136">
        <f t="shared" si="153"/>
        <v>0</v>
      </c>
      <c r="V268" s="136">
        <f t="shared" si="153"/>
        <v>0</v>
      </c>
      <c r="W268" s="136">
        <f t="shared" si="153"/>
        <v>0</v>
      </c>
      <c r="X268" s="136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428</v>
      </c>
      <c r="E270" s="44"/>
      <c r="G270" s="43"/>
      <c r="H270" s="44"/>
      <c r="I270" s="42">
        <f>'Dep. Res. Class'!J$270</f>
        <v>122144554.76998416</v>
      </c>
      <c r="J270" s="42">
        <f>J134+J144+J184+J226+J268</f>
        <v>92918501.414431497</v>
      </c>
      <c r="K270" s="42">
        <f t="shared" ref="K270:X270" si="154">K134+K144+K184+K226+K268</f>
        <v>27751333.751195319</v>
      </c>
      <c r="L270" s="42">
        <f t="shared" si="154"/>
        <v>81177.570716460323</v>
      </c>
      <c r="M270" s="42">
        <f t="shared" si="154"/>
        <v>884688.62055793952</v>
      </c>
      <c r="N270" s="42">
        <f t="shared" si="154"/>
        <v>508853.41308289889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9"/>
      <c r="H273" s="44"/>
      <c r="I273" s="44"/>
      <c r="J273" s="44"/>
      <c r="K273" s="44"/>
      <c r="L273" s="44"/>
      <c r="M273" s="44"/>
      <c r="N273" s="132"/>
      <c r="O273" s="132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9"/>
      <c r="H274" s="44"/>
      <c r="I274" s="44"/>
      <c r="J274" s="42"/>
      <c r="K274" s="132"/>
      <c r="L274" s="132"/>
      <c r="M274" s="132"/>
      <c r="N274" s="45"/>
      <c r="O274" s="45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303</v>
      </c>
      <c r="B275" s="44"/>
      <c r="C275" s="132" t="s">
        <v>301</v>
      </c>
      <c r="D275" s="44"/>
      <c r="E275" s="44"/>
      <c r="F275" s="44"/>
      <c r="G275" s="131" t="s">
        <v>38</v>
      </c>
      <c r="H275" s="149" t="s">
        <v>38</v>
      </c>
      <c r="I275" s="45" t="s">
        <v>1</v>
      </c>
      <c r="J275" s="3" t="s">
        <v>56</v>
      </c>
      <c r="K275" s="3" t="s">
        <v>519</v>
      </c>
      <c r="L275" s="3" t="s">
        <v>519</v>
      </c>
      <c r="M275" s="69" t="s">
        <v>180</v>
      </c>
      <c r="N275" s="69" t="s">
        <v>180</v>
      </c>
      <c r="O275" s="45"/>
      <c r="P275" s="45"/>
      <c r="Q275" s="45"/>
      <c r="R275" s="45"/>
      <c r="S275" s="45"/>
      <c r="T275" s="132"/>
      <c r="U275" s="132"/>
      <c r="V275" s="132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3" t="s">
        <v>302</v>
      </c>
      <c r="B276" s="134"/>
      <c r="C276" s="133" t="s">
        <v>302</v>
      </c>
      <c r="D276" s="44"/>
      <c r="E276" s="44"/>
      <c r="F276" s="44"/>
      <c r="G276" s="131" t="s">
        <v>39</v>
      </c>
      <c r="H276" s="149" t="s">
        <v>21</v>
      </c>
      <c r="I276" s="45" t="s">
        <v>2</v>
      </c>
      <c r="J276" s="3" t="s">
        <v>520</v>
      </c>
      <c r="K276" s="69" t="s">
        <v>420</v>
      </c>
      <c r="L276" s="69" t="s">
        <v>518</v>
      </c>
      <c r="M276" s="69" t="s">
        <v>420</v>
      </c>
      <c r="N276" s="69" t="s">
        <v>518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335</v>
      </c>
      <c r="E277" s="44"/>
      <c r="G277" s="129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6"/>
      <c r="I278" s="42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7">
        <v>30100</v>
      </c>
      <c r="D279" s="44"/>
      <c r="E279" s="138" t="s">
        <v>336</v>
      </c>
      <c r="G279" s="43">
        <v>6.4</v>
      </c>
      <c r="H279" s="136" t="str">
        <f>VLOOKUP($G279,alloc,3)</f>
        <v>P, S, T &amp; D Plant - Demand</v>
      </c>
      <c r="I279" s="42">
        <f>'Dep. Res. Class'!K$14</f>
        <v>2651.9978127091808</v>
      </c>
      <c r="J279" s="136">
        <f>$I279*VLOOKUP($G279,alloc,6)</f>
        <v>1432.2096678052317</v>
      </c>
      <c r="K279" s="136">
        <f>$I279*VLOOKUP($G279,alloc,7)</f>
        <v>799.16804509329279</v>
      </c>
      <c r="L279" s="136">
        <f>$I279*VLOOKUP($G279,alloc,8)</f>
        <v>0</v>
      </c>
      <c r="M279" s="136">
        <f>$I279*VLOOKUP($G279,alloc,9)</f>
        <v>420.62009981065603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7">
        <v>30200</v>
      </c>
      <c r="D280" s="44"/>
      <c r="E280" s="138" t="s">
        <v>197</v>
      </c>
      <c r="G280" s="43">
        <v>6.4</v>
      </c>
      <c r="H280" s="136" t="str">
        <f>VLOOKUP($G280,alloc,3)</f>
        <v>P, S, T &amp; D Plant - Demand</v>
      </c>
      <c r="I280" s="42">
        <f>'Dep. Res. Class'!K$15</f>
        <v>38158.434104305001</v>
      </c>
      <c r="J280" s="136">
        <f>$I280*VLOOKUP($G280,alloc,6)</f>
        <v>20607.437144401418</v>
      </c>
      <c r="K280" s="136">
        <f>$I280*VLOOKUP($G280,alloc,7)</f>
        <v>11498.878709785255</v>
      </c>
      <c r="L280" s="136">
        <f>$I280*VLOOKUP($G280,alloc,8)</f>
        <v>0</v>
      </c>
      <c r="M280" s="136">
        <f>$I280*VLOOKUP($G280,alloc,9)</f>
        <v>6052.1182501183239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9">
        <v>30300</v>
      </c>
      <c r="D281" s="44"/>
      <c r="E281" s="138" t="s">
        <v>337</v>
      </c>
      <c r="G281" s="43">
        <v>99</v>
      </c>
      <c r="H281" s="136" t="str">
        <f>VLOOKUP($G281,alloc,3)</f>
        <v>-</v>
      </c>
      <c r="I281" s="42">
        <f>'Dep. Res. Class'!K$16</f>
        <v>0</v>
      </c>
      <c r="J281" s="136">
        <f>$I281*VLOOKUP($G281,alloc,6)</f>
        <v>0</v>
      </c>
      <c r="K281" s="136">
        <f>$I281*VLOOKUP($G281,alloc,7)</f>
        <v>0</v>
      </c>
      <c r="L281" s="136">
        <f>$I281*VLOOKUP($G281,alloc,8)</f>
        <v>0</v>
      </c>
      <c r="M281" s="136">
        <f>$I281*VLOOKUP($G281,alloc,9)</f>
        <v>0</v>
      </c>
      <c r="N281" s="136">
        <f>$I281*VLOOKUP($G281,alloc,10)</f>
        <v>0</v>
      </c>
      <c r="O281" s="136">
        <f>$I281*VLOOKUP($G281,alloc,11)</f>
        <v>0</v>
      </c>
      <c r="P281" s="136">
        <f>$I281*VLOOKUP($G281,alloc,12)</f>
        <v>0</v>
      </c>
      <c r="Q281" s="136">
        <f>$I281*VLOOKUP($G281,alloc,13)</f>
        <v>0</v>
      </c>
      <c r="R281" s="136">
        <f>$I281*VLOOKUP($G281,alloc,14)</f>
        <v>0</v>
      </c>
      <c r="S281" s="136">
        <f>$I281*VLOOKUP($G281,alloc,15)</f>
        <v>0</v>
      </c>
      <c r="T281" s="136">
        <f>$I281*VLOOKUP($G281,alloc,16)</f>
        <v>0</v>
      </c>
      <c r="U281" s="136">
        <f>$I281*VLOOKUP($G281,alloc,17)</f>
        <v>0</v>
      </c>
      <c r="V281" s="136">
        <f>$I281*VLOOKUP($G281,alloc,18)</f>
        <v>0</v>
      </c>
      <c r="W281" s="136">
        <f>$I281*VLOOKUP($G281,alloc,19)</f>
        <v>0</v>
      </c>
      <c r="X281" s="136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6"/>
      <c r="I282" s="42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338</v>
      </c>
      <c r="E283" s="44"/>
      <c r="G283" s="43"/>
      <c r="H283" s="44"/>
      <c r="I283" s="42">
        <f>'Dep. Res. Class'!K$18</f>
        <v>40810.431917014183</v>
      </c>
      <c r="J283" s="42">
        <f>SUM(J279:J281)</f>
        <v>22039.646812206651</v>
      </c>
      <c r="K283" s="42">
        <f t="shared" ref="K283:X283" si="156">SUM(K279:K281)</f>
        <v>12298.046754878547</v>
      </c>
      <c r="L283" s="42">
        <f t="shared" si="156"/>
        <v>0</v>
      </c>
      <c r="M283" s="42">
        <f t="shared" si="156"/>
        <v>6472.7383499289799</v>
      </c>
      <c r="N283" s="42">
        <f t="shared" si="156"/>
        <v>0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347</v>
      </c>
      <c r="E285" s="44"/>
      <c r="G285" s="43"/>
      <c r="H285" s="136"/>
      <c r="I285" s="42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6"/>
      <c r="I286" s="42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7">
        <v>32520</v>
      </c>
      <c r="D287" s="44"/>
      <c r="E287" s="138" t="s">
        <v>339</v>
      </c>
      <c r="G287" s="43">
        <v>3</v>
      </c>
      <c r="H287" s="136" t="str">
        <f t="shared" ref="H287:H293" si="157">VLOOKUP($G287,alloc,3)</f>
        <v>Peak Day</v>
      </c>
      <c r="I287" s="42">
        <f>'Dep. Res. Class'!K$22</f>
        <v>0</v>
      </c>
      <c r="J287" s="136">
        <f t="shared" ref="J287:J293" si="158">$I287*VLOOKUP($G287,alloc,6)</f>
        <v>0</v>
      </c>
      <c r="K287" s="136">
        <f t="shared" ref="K287:K293" si="159">$I287*VLOOKUP($G287,alloc,7)</f>
        <v>0</v>
      </c>
      <c r="L287" s="136">
        <f t="shared" ref="L287:L293" si="160">$I287*VLOOKUP($G287,alloc,8)</f>
        <v>0</v>
      </c>
      <c r="M287" s="136">
        <f t="shared" ref="M287:M293" si="161">$I287*VLOOKUP($G287,alloc,9)</f>
        <v>0</v>
      </c>
      <c r="N287" s="136">
        <f t="shared" ref="N287:N293" si="162">$I287*VLOOKUP($G287,alloc,10)</f>
        <v>0</v>
      </c>
      <c r="O287" s="136">
        <f t="shared" ref="O287:O293" si="163">$I287*VLOOKUP($G287,alloc,11)</f>
        <v>0</v>
      </c>
      <c r="P287" s="136">
        <f t="shared" ref="P287:P293" si="164">$I287*VLOOKUP($G287,alloc,12)</f>
        <v>0</v>
      </c>
      <c r="Q287" s="136">
        <f t="shared" ref="Q287:Q293" si="165">$I287*VLOOKUP($G287,alloc,13)</f>
        <v>0</v>
      </c>
      <c r="R287" s="136">
        <f t="shared" ref="R287:R293" si="166">$I287*VLOOKUP($G287,alloc,14)</f>
        <v>0</v>
      </c>
      <c r="S287" s="136">
        <f t="shared" ref="S287:S293" si="167">$I287*VLOOKUP($G287,alloc,15)</f>
        <v>0</v>
      </c>
      <c r="T287" s="136">
        <f t="shared" ref="T287:T293" si="168">$I287*VLOOKUP($G287,alloc,16)</f>
        <v>0</v>
      </c>
      <c r="U287" s="136">
        <f t="shared" ref="U287:U293" si="169">$I287*VLOOKUP($G287,alloc,17)</f>
        <v>0</v>
      </c>
      <c r="V287" s="136">
        <f t="shared" ref="V287:V293" si="170">$I287*VLOOKUP($G287,alloc,18)</f>
        <v>0</v>
      </c>
      <c r="W287" s="136">
        <f t="shared" ref="W287:W293" si="171">$I287*VLOOKUP($G287,alloc,19)</f>
        <v>0</v>
      </c>
      <c r="X287" s="136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7">
        <v>32540</v>
      </c>
      <c r="D288" s="44"/>
      <c r="E288" s="138" t="s">
        <v>340</v>
      </c>
      <c r="G288" s="43">
        <v>3</v>
      </c>
      <c r="H288" s="136" t="str">
        <f t="shared" si="157"/>
        <v>Peak Day</v>
      </c>
      <c r="I288" s="42">
        <f>'Dep. Res. Class'!K$23</f>
        <v>0</v>
      </c>
      <c r="J288" s="136">
        <f t="shared" si="158"/>
        <v>0</v>
      </c>
      <c r="K288" s="136">
        <f t="shared" si="159"/>
        <v>0</v>
      </c>
      <c r="L288" s="136">
        <f t="shared" si="160"/>
        <v>0</v>
      </c>
      <c r="M288" s="136">
        <f t="shared" si="161"/>
        <v>0</v>
      </c>
      <c r="N288" s="136">
        <f t="shared" si="162"/>
        <v>0</v>
      </c>
      <c r="O288" s="136">
        <f t="shared" si="163"/>
        <v>0</v>
      </c>
      <c r="P288" s="136">
        <f t="shared" si="164"/>
        <v>0</v>
      </c>
      <c r="Q288" s="136">
        <f t="shared" si="165"/>
        <v>0</v>
      </c>
      <c r="R288" s="136">
        <f t="shared" si="166"/>
        <v>0</v>
      </c>
      <c r="S288" s="136">
        <f t="shared" si="167"/>
        <v>0</v>
      </c>
      <c r="T288" s="136">
        <f t="shared" si="168"/>
        <v>0</v>
      </c>
      <c r="U288" s="136">
        <f t="shared" si="169"/>
        <v>0</v>
      </c>
      <c r="V288" s="136">
        <f t="shared" si="170"/>
        <v>0</v>
      </c>
      <c r="W288" s="136">
        <f t="shared" si="171"/>
        <v>0</v>
      </c>
      <c r="X288" s="136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7">
        <v>33100</v>
      </c>
      <c r="D289" s="44"/>
      <c r="E289" s="138" t="s">
        <v>341</v>
      </c>
      <c r="G289" s="43">
        <v>3</v>
      </c>
      <c r="H289" s="136" t="str">
        <f t="shared" si="157"/>
        <v>Peak Day</v>
      </c>
      <c r="I289" s="42">
        <f>'Dep. Res. Class'!K$24</f>
        <v>0</v>
      </c>
      <c r="J289" s="136">
        <f t="shared" si="158"/>
        <v>0</v>
      </c>
      <c r="K289" s="136">
        <f t="shared" si="159"/>
        <v>0</v>
      </c>
      <c r="L289" s="136">
        <f t="shared" si="160"/>
        <v>0</v>
      </c>
      <c r="M289" s="136">
        <f t="shared" si="161"/>
        <v>0</v>
      </c>
      <c r="N289" s="136">
        <f t="shared" si="162"/>
        <v>0</v>
      </c>
      <c r="O289" s="136">
        <f t="shared" si="163"/>
        <v>0</v>
      </c>
      <c r="P289" s="136">
        <f t="shared" si="164"/>
        <v>0</v>
      </c>
      <c r="Q289" s="136">
        <f t="shared" si="165"/>
        <v>0</v>
      </c>
      <c r="R289" s="136">
        <f t="shared" si="166"/>
        <v>0</v>
      </c>
      <c r="S289" s="136">
        <f t="shared" si="167"/>
        <v>0</v>
      </c>
      <c r="T289" s="136">
        <f t="shared" si="168"/>
        <v>0</v>
      </c>
      <c r="U289" s="136">
        <f t="shared" si="169"/>
        <v>0</v>
      </c>
      <c r="V289" s="136">
        <f t="shared" si="170"/>
        <v>0</v>
      </c>
      <c r="W289" s="136">
        <f t="shared" si="171"/>
        <v>0</v>
      </c>
      <c r="X289" s="136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7">
        <v>33201</v>
      </c>
      <c r="D290" s="44"/>
      <c r="E290" s="138" t="s">
        <v>342</v>
      </c>
      <c r="G290" s="43">
        <v>3</v>
      </c>
      <c r="H290" s="136" t="str">
        <f t="shared" si="157"/>
        <v>Peak Day</v>
      </c>
      <c r="I290" s="42">
        <f>'Dep. Res. Class'!K$25</f>
        <v>0</v>
      </c>
      <c r="J290" s="136">
        <f t="shared" si="158"/>
        <v>0</v>
      </c>
      <c r="K290" s="136">
        <f t="shared" si="159"/>
        <v>0</v>
      </c>
      <c r="L290" s="136">
        <f t="shared" si="160"/>
        <v>0</v>
      </c>
      <c r="M290" s="136">
        <f t="shared" si="161"/>
        <v>0</v>
      </c>
      <c r="N290" s="136">
        <f t="shared" si="162"/>
        <v>0</v>
      </c>
      <c r="O290" s="136">
        <f t="shared" si="163"/>
        <v>0</v>
      </c>
      <c r="P290" s="136">
        <f t="shared" si="164"/>
        <v>0</v>
      </c>
      <c r="Q290" s="136">
        <f t="shared" si="165"/>
        <v>0</v>
      </c>
      <c r="R290" s="136">
        <f t="shared" si="166"/>
        <v>0</v>
      </c>
      <c r="S290" s="136">
        <f t="shared" si="167"/>
        <v>0</v>
      </c>
      <c r="T290" s="136">
        <f t="shared" si="168"/>
        <v>0</v>
      </c>
      <c r="U290" s="136">
        <f t="shared" si="169"/>
        <v>0</v>
      </c>
      <c r="V290" s="136">
        <f t="shared" si="170"/>
        <v>0</v>
      </c>
      <c r="W290" s="136">
        <f t="shared" si="171"/>
        <v>0</v>
      </c>
      <c r="X290" s="136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7">
        <v>33202</v>
      </c>
      <c r="D291" s="44"/>
      <c r="E291" s="138" t="s">
        <v>343</v>
      </c>
      <c r="G291" s="43">
        <v>3</v>
      </c>
      <c r="H291" s="136" t="str">
        <f t="shared" si="157"/>
        <v>Peak Day</v>
      </c>
      <c r="I291" s="42">
        <f>'Dep. Res. Class'!K$26</f>
        <v>0</v>
      </c>
      <c r="J291" s="136">
        <f t="shared" si="158"/>
        <v>0</v>
      </c>
      <c r="K291" s="136">
        <f t="shared" si="159"/>
        <v>0</v>
      </c>
      <c r="L291" s="136">
        <f t="shared" si="160"/>
        <v>0</v>
      </c>
      <c r="M291" s="136">
        <f t="shared" si="161"/>
        <v>0</v>
      </c>
      <c r="N291" s="136">
        <f t="shared" si="162"/>
        <v>0</v>
      </c>
      <c r="O291" s="136">
        <f t="shared" si="163"/>
        <v>0</v>
      </c>
      <c r="P291" s="136">
        <f t="shared" si="164"/>
        <v>0</v>
      </c>
      <c r="Q291" s="136">
        <f t="shared" si="165"/>
        <v>0</v>
      </c>
      <c r="R291" s="136">
        <f t="shared" si="166"/>
        <v>0</v>
      </c>
      <c r="S291" s="136">
        <f t="shared" si="167"/>
        <v>0</v>
      </c>
      <c r="T291" s="136">
        <f t="shared" si="168"/>
        <v>0</v>
      </c>
      <c r="U291" s="136">
        <f t="shared" si="169"/>
        <v>0</v>
      </c>
      <c r="V291" s="136">
        <f t="shared" si="170"/>
        <v>0</v>
      </c>
      <c r="W291" s="136">
        <f t="shared" si="171"/>
        <v>0</v>
      </c>
      <c r="X291" s="136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7">
        <v>33400</v>
      </c>
      <c r="D292" s="44"/>
      <c r="E292" s="138" t="s">
        <v>344</v>
      </c>
      <c r="G292" s="43">
        <v>3</v>
      </c>
      <c r="H292" s="136" t="str">
        <f t="shared" si="157"/>
        <v>Peak Day</v>
      </c>
      <c r="I292" s="42">
        <f>'Dep. Res. Class'!K$27</f>
        <v>0</v>
      </c>
      <c r="J292" s="136">
        <f t="shared" si="158"/>
        <v>0</v>
      </c>
      <c r="K292" s="136">
        <f t="shared" si="159"/>
        <v>0</v>
      </c>
      <c r="L292" s="136">
        <f t="shared" si="160"/>
        <v>0</v>
      </c>
      <c r="M292" s="136">
        <f t="shared" si="161"/>
        <v>0</v>
      </c>
      <c r="N292" s="136">
        <f t="shared" si="162"/>
        <v>0</v>
      </c>
      <c r="O292" s="136">
        <f t="shared" si="163"/>
        <v>0</v>
      </c>
      <c r="P292" s="136">
        <f t="shared" si="164"/>
        <v>0</v>
      </c>
      <c r="Q292" s="136">
        <f t="shared" si="165"/>
        <v>0</v>
      </c>
      <c r="R292" s="136">
        <f t="shared" si="166"/>
        <v>0</v>
      </c>
      <c r="S292" s="136">
        <f t="shared" si="167"/>
        <v>0</v>
      </c>
      <c r="T292" s="136">
        <f t="shared" si="168"/>
        <v>0</v>
      </c>
      <c r="U292" s="136">
        <f t="shared" si="169"/>
        <v>0</v>
      </c>
      <c r="V292" s="136">
        <f t="shared" si="170"/>
        <v>0</v>
      </c>
      <c r="W292" s="136">
        <f t="shared" si="171"/>
        <v>0</v>
      </c>
      <c r="X292" s="136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7">
        <v>33600</v>
      </c>
      <c r="D293" s="44"/>
      <c r="E293" s="138" t="s">
        <v>345</v>
      </c>
      <c r="G293" s="43">
        <v>3</v>
      </c>
      <c r="H293" s="136" t="str">
        <f t="shared" si="157"/>
        <v>Peak Day</v>
      </c>
      <c r="I293" s="42">
        <f>'Dep. Res. Class'!K$28</f>
        <v>0</v>
      </c>
      <c r="J293" s="136">
        <f t="shared" si="158"/>
        <v>0</v>
      </c>
      <c r="K293" s="136">
        <f t="shared" si="159"/>
        <v>0</v>
      </c>
      <c r="L293" s="136">
        <f t="shared" si="160"/>
        <v>0</v>
      </c>
      <c r="M293" s="136">
        <f t="shared" si="161"/>
        <v>0</v>
      </c>
      <c r="N293" s="136">
        <f t="shared" si="162"/>
        <v>0</v>
      </c>
      <c r="O293" s="136">
        <f t="shared" si="163"/>
        <v>0</v>
      </c>
      <c r="P293" s="136">
        <f t="shared" si="164"/>
        <v>0</v>
      </c>
      <c r="Q293" s="136">
        <f t="shared" si="165"/>
        <v>0</v>
      </c>
      <c r="R293" s="136">
        <f t="shared" si="166"/>
        <v>0</v>
      </c>
      <c r="S293" s="136">
        <f t="shared" si="167"/>
        <v>0</v>
      </c>
      <c r="T293" s="136">
        <f t="shared" si="168"/>
        <v>0</v>
      </c>
      <c r="U293" s="136">
        <f t="shared" si="169"/>
        <v>0</v>
      </c>
      <c r="V293" s="136">
        <f t="shared" si="170"/>
        <v>0</v>
      </c>
      <c r="W293" s="136">
        <f t="shared" si="171"/>
        <v>0</v>
      </c>
      <c r="X293" s="136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1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346</v>
      </c>
      <c r="E295" s="44"/>
      <c r="G295" s="43"/>
      <c r="H295" s="136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359</v>
      </c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6"/>
      <c r="I298" s="42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7">
        <v>35010</v>
      </c>
      <c r="D299" s="44"/>
      <c r="E299" s="138" t="s">
        <v>287</v>
      </c>
      <c r="G299" s="43">
        <v>3</v>
      </c>
      <c r="H299" s="136" t="str">
        <f t="shared" ref="H299:H315" si="176">VLOOKUP($G299,alloc,3)</f>
        <v>Peak Day</v>
      </c>
      <c r="I299" s="42">
        <f>'Dep. Res. Class'!K$34</f>
        <v>0</v>
      </c>
      <c r="J299" s="136">
        <f t="shared" ref="J299:J315" si="177">$I299*VLOOKUP($G299,alloc,6)</f>
        <v>0</v>
      </c>
      <c r="K299" s="136">
        <f t="shared" ref="K299:K315" si="178">$I299*VLOOKUP($G299,alloc,7)</f>
        <v>0</v>
      </c>
      <c r="L299" s="136">
        <f t="shared" ref="L299:L315" si="179">$I299*VLOOKUP($G299,alloc,8)</f>
        <v>0</v>
      </c>
      <c r="M299" s="136">
        <f t="shared" ref="M299:M315" si="180">$I299*VLOOKUP($G299,alloc,9)</f>
        <v>0</v>
      </c>
      <c r="N299" s="136">
        <f t="shared" ref="N299:N315" si="181">$I299*VLOOKUP($G299,alloc,10)</f>
        <v>0</v>
      </c>
      <c r="O299" s="136">
        <f t="shared" ref="O299:O315" si="182">$I299*VLOOKUP($G299,alloc,11)</f>
        <v>0</v>
      </c>
      <c r="P299" s="136">
        <f t="shared" ref="P299:P315" si="183">$I299*VLOOKUP($G299,alloc,12)</f>
        <v>0</v>
      </c>
      <c r="Q299" s="136">
        <f t="shared" ref="Q299:Q315" si="184">$I299*VLOOKUP($G299,alloc,13)</f>
        <v>0</v>
      </c>
      <c r="R299" s="136">
        <f t="shared" ref="R299:R315" si="185">$I299*VLOOKUP($G299,alloc,14)</f>
        <v>0</v>
      </c>
      <c r="S299" s="136">
        <f t="shared" ref="S299:S315" si="186">$I299*VLOOKUP($G299,alloc,15)</f>
        <v>0</v>
      </c>
      <c r="T299" s="136">
        <f t="shared" ref="T299:T315" si="187">$I299*VLOOKUP($G299,alloc,16)</f>
        <v>0</v>
      </c>
      <c r="U299" s="136">
        <f t="shared" ref="U299:U315" si="188">$I299*VLOOKUP($G299,alloc,17)</f>
        <v>0</v>
      </c>
      <c r="V299" s="136">
        <f t="shared" ref="V299:V315" si="189">$I299*VLOOKUP($G299,alloc,18)</f>
        <v>0</v>
      </c>
      <c r="W299" s="136">
        <f t="shared" ref="W299:W315" si="190">$I299*VLOOKUP($G299,alloc,19)</f>
        <v>0</v>
      </c>
      <c r="X299" s="136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7">
        <v>35020</v>
      </c>
      <c r="D300" s="44"/>
      <c r="E300" s="138" t="s">
        <v>147</v>
      </c>
      <c r="G300" s="43">
        <v>3</v>
      </c>
      <c r="H300" s="136" t="str">
        <f t="shared" si="176"/>
        <v>Peak Day</v>
      </c>
      <c r="I300" s="42">
        <f>'Dep. Res. Class'!K$35</f>
        <v>2710.105</v>
      </c>
      <c r="J300" s="136">
        <f t="shared" si="177"/>
        <v>1463.5904159370959</v>
      </c>
      <c r="K300" s="136">
        <f t="shared" si="178"/>
        <v>816.67839410283273</v>
      </c>
      <c r="L300" s="136">
        <f t="shared" si="179"/>
        <v>0</v>
      </c>
      <c r="M300" s="136">
        <f t="shared" si="180"/>
        <v>429.83618996007175</v>
      </c>
      <c r="N300" s="136">
        <f t="shared" si="181"/>
        <v>0</v>
      </c>
      <c r="O300" s="136">
        <f t="shared" si="182"/>
        <v>0</v>
      </c>
      <c r="P300" s="136">
        <f t="shared" si="183"/>
        <v>0</v>
      </c>
      <c r="Q300" s="136">
        <f t="shared" si="184"/>
        <v>0</v>
      </c>
      <c r="R300" s="136">
        <f t="shared" si="185"/>
        <v>0</v>
      </c>
      <c r="S300" s="136">
        <f t="shared" si="186"/>
        <v>0</v>
      </c>
      <c r="T300" s="136">
        <f t="shared" si="187"/>
        <v>0</v>
      </c>
      <c r="U300" s="136">
        <f t="shared" si="188"/>
        <v>0</v>
      </c>
      <c r="V300" s="136">
        <f t="shared" si="189"/>
        <v>0</v>
      </c>
      <c r="W300" s="136">
        <f t="shared" si="190"/>
        <v>0</v>
      </c>
      <c r="X300" s="136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7">
        <v>35100</v>
      </c>
      <c r="D301" s="44"/>
      <c r="E301" s="138" t="s">
        <v>81</v>
      </c>
      <c r="G301" s="43">
        <v>3</v>
      </c>
      <c r="H301" s="136" t="str">
        <f t="shared" si="176"/>
        <v>Peak Day</v>
      </c>
      <c r="I301" s="42">
        <f>'Dep. Res. Class'!K$36</f>
        <v>2750.053375999998</v>
      </c>
      <c r="J301" s="136">
        <f t="shared" si="177"/>
        <v>1485.1645100204796</v>
      </c>
      <c r="K301" s="136">
        <f t="shared" si="178"/>
        <v>828.71666404392158</v>
      </c>
      <c r="L301" s="136">
        <f t="shared" si="179"/>
        <v>0</v>
      </c>
      <c r="M301" s="136">
        <f t="shared" si="180"/>
        <v>436.17220193559729</v>
      </c>
      <c r="N301" s="136">
        <f t="shared" si="181"/>
        <v>0</v>
      </c>
      <c r="O301" s="136">
        <f t="shared" si="182"/>
        <v>0</v>
      </c>
      <c r="P301" s="136">
        <f t="shared" si="183"/>
        <v>0</v>
      </c>
      <c r="Q301" s="136">
        <f t="shared" si="184"/>
        <v>0</v>
      </c>
      <c r="R301" s="136">
        <f t="shared" si="185"/>
        <v>0</v>
      </c>
      <c r="S301" s="136">
        <f t="shared" si="186"/>
        <v>0</v>
      </c>
      <c r="T301" s="136">
        <f t="shared" si="187"/>
        <v>0</v>
      </c>
      <c r="U301" s="136">
        <f t="shared" si="188"/>
        <v>0</v>
      </c>
      <c r="V301" s="136">
        <f t="shared" si="189"/>
        <v>0</v>
      </c>
      <c r="W301" s="136">
        <f t="shared" si="190"/>
        <v>0</v>
      </c>
      <c r="X301" s="136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7">
        <v>35102</v>
      </c>
      <c r="D302" s="44"/>
      <c r="E302" s="138" t="s">
        <v>348</v>
      </c>
      <c r="G302" s="43">
        <v>3</v>
      </c>
      <c r="H302" s="136" t="str">
        <f t="shared" si="176"/>
        <v>Peak Day</v>
      </c>
      <c r="I302" s="42">
        <f>'Dep. Res. Class'!K$37</f>
        <v>54939.902853749998</v>
      </c>
      <c r="J302" s="136">
        <f t="shared" si="177"/>
        <v>29670.258262784504</v>
      </c>
      <c r="K302" s="136">
        <f t="shared" si="178"/>
        <v>16555.901573837982</v>
      </c>
      <c r="L302" s="136">
        <f t="shared" si="179"/>
        <v>0</v>
      </c>
      <c r="M302" s="136">
        <f t="shared" si="180"/>
        <v>8713.7430171275191</v>
      </c>
      <c r="N302" s="136">
        <f t="shared" si="181"/>
        <v>0</v>
      </c>
      <c r="O302" s="136">
        <f t="shared" si="182"/>
        <v>0</v>
      </c>
      <c r="P302" s="136">
        <f t="shared" si="183"/>
        <v>0</v>
      </c>
      <c r="Q302" s="136">
        <f t="shared" si="184"/>
        <v>0</v>
      </c>
      <c r="R302" s="136">
        <f t="shared" si="185"/>
        <v>0</v>
      </c>
      <c r="S302" s="136">
        <f t="shared" si="186"/>
        <v>0</v>
      </c>
      <c r="T302" s="136">
        <f t="shared" si="187"/>
        <v>0</v>
      </c>
      <c r="U302" s="136">
        <f t="shared" si="188"/>
        <v>0</v>
      </c>
      <c r="V302" s="136">
        <f t="shared" si="189"/>
        <v>0</v>
      </c>
      <c r="W302" s="136">
        <f t="shared" si="190"/>
        <v>0</v>
      </c>
      <c r="X302" s="136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7">
        <v>35103</v>
      </c>
      <c r="D303" s="44"/>
      <c r="E303" s="138" t="s">
        <v>349</v>
      </c>
      <c r="G303" s="43">
        <v>3</v>
      </c>
      <c r="H303" s="136" t="str">
        <f t="shared" si="176"/>
        <v>Peak Day</v>
      </c>
      <c r="I303" s="42">
        <f>'Dep. Res. Class'!K$38</f>
        <v>10027.391521500003</v>
      </c>
      <c r="J303" s="136">
        <f t="shared" si="177"/>
        <v>5415.2861707263364</v>
      </c>
      <c r="K303" s="136">
        <f t="shared" si="178"/>
        <v>3021.7109686964095</v>
      </c>
      <c r="L303" s="136">
        <f t="shared" si="179"/>
        <v>0</v>
      </c>
      <c r="M303" s="136">
        <f t="shared" si="180"/>
        <v>1590.3943820772586</v>
      </c>
      <c r="N303" s="136">
        <f t="shared" si="181"/>
        <v>0</v>
      </c>
      <c r="O303" s="136">
        <f t="shared" si="182"/>
        <v>0</v>
      </c>
      <c r="P303" s="136">
        <f t="shared" si="183"/>
        <v>0</v>
      </c>
      <c r="Q303" s="136">
        <f t="shared" si="184"/>
        <v>0</v>
      </c>
      <c r="R303" s="136">
        <f t="shared" si="185"/>
        <v>0</v>
      </c>
      <c r="S303" s="136">
        <f t="shared" si="186"/>
        <v>0</v>
      </c>
      <c r="T303" s="136">
        <f t="shared" si="187"/>
        <v>0</v>
      </c>
      <c r="U303" s="136">
        <f t="shared" si="188"/>
        <v>0</v>
      </c>
      <c r="V303" s="136">
        <f t="shared" si="189"/>
        <v>0</v>
      </c>
      <c r="W303" s="136">
        <f t="shared" si="190"/>
        <v>0</v>
      </c>
      <c r="X303" s="136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7">
        <v>35104</v>
      </c>
      <c r="D304" s="44"/>
      <c r="E304" s="138" t="s">
        <v>350</v>
      </c>
      <c r="G304" s="43">
        <v>3</v>
      </c>
      <c r="H304" s="136" t="str">
        <f t="shared" si="176"/>
        <v>Peak Day</v>
      </c>
      <c r="I304" s="42">
        <f>'Dep. Res. Class'!K$39</f>
        <v>48112.801417749994</v>
      </c>
      <c r="J304" s="136">
        <f t="shared" si="177"/>
        <v>25983.28663978097</v>
      </c>
      <c r="K304" s="136">
        <f t="shared" si="178"/>
        <v>14498.584149926501</v>
      </c>
      <c r="L304" s="136">
        <f t="shared" si="179"/>
        <v>0</v>
      </c>
      <c r="M304" s="136">
        <f t="shared" si="180"/>
        <v>7630.930628042528</v>
      </c>
      <c r="N304" s="136">
        <f t="shared" si="181"/>
        <v>0</v>
      </c>
      <c r="O304" s="136">
        <f t="shared" si="182"/>
        <v>0</v>
      </c>
      <c r="P304" s="136">
        <f t="shared" si="183"/>
        <v>0</v>
      </c>
      <c r="Q304" s="136">
        <f t="shared" si="184"/>
        <v>0</v>
      </c>
      <c r="R304" s="136">
        <f t="shared" si="185"/>
        <v>0</v>
      </c>
      <c r="S304" s="136">
        <f t="shared" si="186"/>
        <v>0</v>
      </c>
      <c r="T304" s="136">
        <f t="shared" si="187"/>
        <v>0</v>
      </c>
      <c r="U304" s="136">
        <f t="shared" si="188"/>
        <v>0</v>
      </c>
      <c r="V304" s="136">
        <f t="shared" si="189"/>
        <v>0</v>
      </c>
      <c r="W304" s="136">
        <f t="shared" si="190"/>
        <v>0</v>
      </c>
      <c r="X304" s="136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7">
        <v>35200</v>
      </c>
      <c r="D305" s="44"/>
      <c r="E305" s="138" t="s">
        <v>351</v>
      </c>
      <c r="G305" s="43">
        <v>3</v>
      </c>
      <c r="H305" s="136" t="str">
        <f t="shared" si="176"/>
        <v>Peak Day</v>
      </c>
      <c r="I305" s="42">
        <f>'Dep. Res. Class'!K$40</f>
        <v>508287.91327548242</v>
      </c>
      <c r="J305" s="136">
        <f t="shared" si="177"/>
        <v>274500.55197369173</v>
      </c>
      <c r="K305" s="136">
        <f t="shared" si="178"/>
        <v>153170.35936087382</v>
      </c>
      <c r="L305" s="136">
        <f t="shared" si="179"/>
        <v>0</v>
      </c>
      <c r="M305" s="136">
        <f t="shared" si="180"/>
        <v>80617.001940916962</v>
      </c>
      <c r="N305" s="136">
        <f t="shared" si="181"/>
        <v>0</v>
      </c>
      <c r="O305" s="136">
        <f t="shared" si="182"/>
        <v>0</v>
      </c>
      <c r="P305" s="136">
        <f t="shared" si="183"/>
        <v>0</v>
      </c>
      <c r="Q305" s="136">
        <f t="shared" si="184"/>
        <v>0</v>
      </c>
      <c r="R305" s="136">
        <f t="shared" si="185"/>
        <v>0</v>
      </c>
      <c r="S305" s="136">
        <f t="shared" si="186"/>
        <v>0</v>
      </c>
      <c r="T305" s="136">
        <f t="shared" si="187"/>
        <v>0</v>
      </c>
      <c r="U305" s="136">
        <f t="shared" si="188"/>
        <v>0</v>
      </c>
      <c r="V305" s="136">
        <f t="shared" si="189"/>
        <v>0</v>
      </c>
      <c r="W305" s="136">
        <f t="shared" si="190"/>
        <v>0</v>
      </c>
      <c r="X305" s="136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7">
        <v>35201</v>
      </c>
      <c r="D306" s="44"/>
      <c r="E306" s="138" t="s">
        <v>352</v>
      </c>
      <c r="G306" s="43">
        <v>3</v>
      </c>
      <c r="H306" s="136" t="str">
        <f t="shared" si="176"/>
        <v>Peak Day</v>
      </c>
      <c r="I306" s="42">
        <f>'Dep. Res. Class'!K$41</f>
        <v>683773.61665925023</v>
      </c>
      <c r="J306" s="136">
        <f t="shared" si="177"/>
        <v>369271.49022385641</v>
      </c>
      <c r="K306" s="136">
        <f t="shared" si="178"/>
        <v>206052.21538765563</v>
      </c>
      <c r="L306" s="136">
        <f t="shared" si="179"/>
        <v>0</v>
      </c>
      <c r="M306" s="136">
        <f t="shared" si="180"/>
        <v>108449.91104773829</v>
      </c>
      <c r="N306" s="136">
        <f t="shared" si="181"/>
        <v>0</v>
      </c>
      <c r="O306" s="136">
        <f t="shared" si="182"/>
        <v>0</v>
      </c>
      <c r="P306" s="136">
        <f t="shared" si="183"/>
        <v>0</v>
      </c>
      <c r="Q306" s="136">
        <f t="shared" si="184"/>
        <v>0</v>
      </c>
      <c r="R306" s="136">
        <f t="shared" si="185"/>
        <v>0</v>
      </c>
      <c r="S306" s="136">
        <f t="shared" si="186"/>
        <v>0</v>
      </c>
      <c r="T306" s="136">
        <f t="shared" si="187"/>
        <v>0</v>
      </c>
      <c r="U306" s="136">
        <f t="shared" si="188"/>
        <v>0</v>
      </c>
      <c r="V306" s="136">
        <f t="shared" si="189"/>
        <v>0</v>
      </c>
      <c r="W306" s="136">
        <f t="shared" si="190"/>
        <v>0</v>
      </c>
      <c r="X306" s="136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7">
        <v>35202</v>
      </c>
      <c r="D307" s="44"/>
      <c r="E307" s="138" t="s">
        <v>353</v>
      </c>
      <c r="G307" s="43">
        <v>3</v>
      </c>
      <c r="H307" s="136" t="str">
        <f t="shared" si="176"/>
        <v>Peak Day</v>
      </c>
      <c r="I307" s="42">
        <f>'Dep. Res. Class'!K$42</f>
        <v>189532.71411349997</v>
      </c>
      <c r="J307" s="136">
        <f t="shared" si="177"/>
        <v>102357.01712039353</v>
      </c>
      <c r="K307" s="136">
        <f t="shared" si="178"/>
        <v>57114.861819805672</v>
      </c>
      <c r="L307" s="136">
        <f t="shared" si="179"/>
        <v>0</v>
      </c>
      <c r="M307" s="136">
        <f t="shared" si="180"/>
        <v>30060.835173300795</v>
      </c>
      <c r="N307" s="136">
        <f t="shared" si="181"/>
        <v>0</v>
      </c>
      <c r="O307" s="136">
        <f t="shared" si="182"/>
        <v>0</v>
      </c>
      <c r="P307" s="136">
        <f t="shared" si="183"/>
        <v>0</v>
      </c>
      <c r="Q307" s="136">
        <f t="shared" si="184"/>
        <v>0</v>
      </c>
      <c r="R307" s="136">
        <f t="shared" si="185"/>
        <v>0</v>
      </c>
      <c r="S307" s="136">
        <f t="shared" si="186"/>
        <v>0</v>
      </c>
      <c r="T307" s="136">
        <f t="shared" si="187"/>
        <v>0</v>
      </c>
      <c r="U307" s="136">
        <f t="shared" si="188"/>
        <v>0</v>
      </c>
      <c r="V307" s="136">
        <f t="shared" si="189"/>
        <v>0</v>
      </c>
      <c r="W307" s="136">
        <f t="shared" si="190"/>
        <v>0</v>
      </c>
      <c r="X307" s="136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7">
        <v>35203</v>
      </c>
      <c r="D308" s="44"/>
      <c r="E308" s="138" t="s">
        <v>354</v>
      </c>
      <c r="G308" s="43">
        <v>3</v>
      </c>
      <c r="H308" s="136" t="str">
        <f t="shared" si="176"/>
        <v>Peak Day</v>
      </c>
      <c r="I308" s="42">
        <f>'Dep. Res. Class'!K$43</f>
        <v>340742.53085599991</v>
      </c>
      <c r="J308" s="136">
        <f t="shared" si="177"/>
        <v>184017.77881779178</v>
      </c>
      <c r="K308" s="136">
        <f t="shared" si="178"/>
        <v>102681.28463731588</v>
      </c>
      <c r="L308" s="136">
        <f t="shared" si="179"/>
        <v>0</v>
      </c>
      <c r="M308" s="136">
        <f t="shared" si="180"/>
        <v>54043.467400892288</v>
      </c>
      <c r="N308" s="136">
        <f t="shared" si="181"/>
        <v>0</v>
      </c>
      <c r="O308" s="136">
        <f t="shared" si="182"/>
        <v>0</v>
      </c>
      <c r="P308" s="136">
        <f t="shared" si="183"/>
        <v>0</v>
      </c>
      <c r="Q308" s="136">
        <f t="shared" si="184"/>
        <v>0</v>
      </c>
      <c r="R308" s="136">
        <f t="shared" si="185"/>
        <v>0</v>
      </c>
      <c r="S308" s="136">
        <f t="shared" si="186"/>
        <v>0</v>
      </c>
      <c r="T308" s="136">
        <f t="shared" si="187"/>
        <v>0</v>
      </c>
      <c r="U308" s="136">
        <f t="shared" si="188"/>
        <v>0</v>
      </c>
      <c r="V308" s="136">
        <f t="shared" si="189"/>
        <v>0</v>
      </c>
      <c r="W308" s="136">
        <f t="shared" si="190"/>
        <v>0</v>
      </c>
      <c r="X308" s="136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7">
        <v>35210</v>
      </c>
      <c r="D309" s="44"/>
      <c r="E309" s="138" t="s">
        <v>355</v>
      </c>
      <c r="G309" s="43">
        <v>3</v>
      </c>
      <c r="H309" s="136" t="str">
        <f t="shared" si="176"/>
        <v>Peak Day</v>
      </c>
      <c r="I309" s="42">
        <f>'Dep. Res. Class'!K$44</f>
        <v>83193.957977375088</v>
      </c>
      <c r="J309" s="136">
        <f t="shared" si="177"/>
        <v>44928.842077911992</v>
      </c>
      <c r="K309" s="136">
        <f t="shared" si="178"/>
        <v>25070.138610873466</v>
      </c>
      <c r="L309" s="136">
        <f t="shared" si="179"/>
        <v>0</v>
      </c>
      <c r="M309" s="136">
        <f t="shared" si="180"/>
        <v>13194.97728858964</v>
      </c>
      <c r="N309" s="136">
        <f t="shared" si="181"/>
        <v>0</v>
      </c>
      <c r="O309" s="136">
        <f t="shared" si="182"/>
        <v>0</v>
      </c>
      <c r="P309" s="136">
        <f t="shared" si="183"/>
        <v>0</v>
      </c>
      <c r="Q309" s="136">
        <f t="shared" si="184"/>
        <v>0</v>
      </c>
      <c r="R309" s="136">
        <f t="shared" si="185"/>
        <v>0</v>
      </c>
      <c r="S309" s="136">
        <f t="shared" si="186"/>
        <v>0</v>
      </c>
      <c r="T309" s="136">
        <f t="shared" si="187"/>
        <v>0</v>
      </c>
      <c r="U309" s="136">
        <f t="shared" si="188"/>
        <v>0</v>
      </c>
      <c r="V309" s="136">
        <f t="shared" si="189"/>
        <v>0</v>
      </c>
      <c r="W309" s="136">
        <f t="shared" si="190"/>
        <v>0</v>
      </c>
      <c r="X309" s="136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7">
        <v>35211</v>
      </c>
      <c r="D310" s="44"/>
      <c r="E310" s="138" t="s">
        <v>356</v>
      </c>
      <c r="G310" s="43">
        <v>3</v>
      </c>
      <c r="H310" s="136" t="str">
        <f t="shared" si="176"/>
        <v>Peak Day</v>
      </c>
      <c r="I310" s="42">
        <f>'Dep. Res. Class'!K$45</f>
        <v>21538.126887874976</v>
      </c>
      <c r="J310" s="136">
        <f t="shared" si="177"/>
        <v>11631.651205518194</v>
      </c>
      <c r="K310" s="136">
        <f t="shared" si="178"/>
        <v>6490.4211751104767</v>
      </c>
      <c r="L310" s="136">
        <f t="shared" si="179"/>
        <v>0</v>
      </c>
      <c r="M310" s="136">
        <f t="shared" si="180"/>
        <v>3416.0545072463087</v>
      </c>
      <c r="N310" s="136">
        <f t="shared" si="181"/>
        <v>0</v>
      </c>
      <c r="O310" s="136">
        <f t="shared" si="182"/>
        <v>0</v>
      </c>
      <c r="P310" s="136">
        <f t="shared" si="183"/>
        <v>0</v>
      </c>
      <c r="Q310" s="136">
        <f t="shared" si="184"/>
        <v>0</v>
      </c>
      <c r="R310" s="136">
        <f t="shared" si="185"/>
        <v>0</v>
      </c>
      <c r="S310" s="136">
        <f t="shared" si="186"/>
        <v>0</v>
      </c>
      <c r="T310" s="136">
        <f t="shared" si="187"/>
        <v>0</v>
      </c>
      <c r="U310" s="136">
        <f t="shared" si="188"/>
        <v>0</v>
      </c>
      <c r="V310" s="136">
        <f t="shared" si="189"/>
        <v>0</v>
      </c>
      <c r="W310" s="136">
        <f t="shared" si="190"/>
        <v>0</v>
      </c>
      <c r="X310" s="136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7">
        <v>35301</v>
      </c>
      <c r="D311" s="44"/>
      <c r="E311" s="141" t="s">
        <v>342</v>
      </c>
      <c r="G311" s="43">
        <v>3</v>
      </c>
      <c r="H311" s="136" t="str">
        <f t="shared" si="176"/>
        <v>Peak Day</v>
      </c>
      <c r="I311" s="42">
        <f>'Dep. Res. Class'!K$46</f>
        <v>77071.011164999989</v>
      </c>
      <c r="J311" s="136">
        <f t="shared" si="177"/>
        <v>41622.148694487812</v>
      </c>
      <c r="K311" s="136">
        <f t="shared" si="178"/>
        <v>23225.015130452026</v>
      </c>
      <c r="L311" s="136">
        <f t="shared" si="179"/>
        <v>0</v>
      </c>
      <c r="M311" s="136">
        <f t="shared" si="180"/>
        <v>12223.847340060163</v>
      </c>
      <c r="N311" s="136">
        <f t="shared" si="181"/>
        <v>0</v>
      </c>
      <c r="O311" s="136">
        <f t="shared" si="182"/>
        <v>0</v>
      </c>
      <c r="P311" s="136">
        <f t="shared" si="183"/>
        <v>0</v>
      </c>
      <c r="Q311" s="136">
        <f t="shared" si="184"/>
        <v>0</v>
      </c>
      <c r="R311" s="136">
        <f t="shared" si="185"/>
        <v>0</v>
      </c>
      <c r="S311" s="136">
        <f t="shared" si="186"/>
        <v>0</v>
      </c>
      <c r="T311" s="136">
        <f t="shared" si="187"/>
        <v>0</v>
      </c>
      <c r="U311" s="136">
        <f t="shared" si="188"/>
        <v>0</v>
      </c>
      <c r="V311" s="136">
        <f t="shared" si="189"/>
        <v>0</v>
      </c>
      <c r="W311" s="136">
        <f t="shared" si="190"/>
        <v>0</v>
      </c>
      <c r="X311" s="136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7">
        <v>35302</v>
      </c>
      <c r="D312" s="44"/>
      <c r="E312" s="138" t="s">
        <v>343</v>
      </c>
      <c r="G312" s="43">
        <v>3</v>
      </c>
      <c r="H312" s="136" t="str">
        <f t="shared" si="176"/>
        <v>Peak Day</v>
      </c>
      <c r="I312" s="42">
        <f>'Dep. Res. Class'!K$47</f>
        <v>106590.94999999997</v>
      </c>
      <c r="J312" s="136">
        <f t="shared" si="177"/>
        <v>57564.372172159434</v>
      </c>
      <c r="K312" s="136">
        <f t="shared" si="178"/>
        <v>32120.720736611798</v>
      </c>
      <c r="L312" s="136">
        <f t="shared" si="179"/>
        <v>0</v>
      </c>
      <c r="M312" s="136">
        <f t="shared" si="180"/>
        <v>16905.857091228754</v>
      </c>
      <c r="N312" s="136">
        <f t="shared" si="181"/>
        <v>0</v>
      </c>
      <c r="O312" s="136">
        <f t="shared" si="182"/>
        <v>0</v>
      </c>
      <c r="P312" s="136">
        <f t="shared" si="183"/>
        <v>0</v>
      </c>
      <c r="Q312" s="136">
        <f t="shared" si="184"/>
        <v>0</v>
      </c>
      <c r="R312" s="136">
        <f t="shared" si="185"/>
        <v>0</v>
      </c>
      <c r="S312" s="136">
        <f t="shared" si="186"/>
        <v>0</v>
      </c>
      <c r="T312" s="136">
        <f t="shared" si="187"/>
        <v>0</v>
      </c>
      <c r="U312" s="136">
        <f t="shared" si="188"/>
        <v>0</v>
      </c>
      <c r="V312" s="136">
        <f t="shared" si="189"/>
        <v>0</v>
      </c>
      <c r="W312" s="136">
        <f t="shared" si="190"/>
        <v>0</v>
      </c>
      <c r="X312" s="136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7">
        <v>35400</v>
      </c>
      <c r="D313" s="44"/>
      <c r="E313" s="138" t="s">
        <v>126</v>
      </c>
      <c r="G313" s="43">
        <v>3</v>
      </c>
      <c r="H313" s="136" t="str">
        <f t="shared" si="176"/>
        <v>Peak Day</v>
      </c>
      <c r="I313" s="42">
        <f>'Dep. Res. Class'!K$48</f>
        <v>240302.81888625</v>
      </c>
      <c r="J313" s="136">
        <f t="shared" si="177"/>
        <v>129775.37868259099</v>
      </c>
      <c r="K313" s="136">
        <f t="shared" si="178"/>
        <v>72414.212816996573</v>
      </c>
      <c r="L313" s="136">
        <f t="shared" si="179"/>
        <v>0</v>
      </c>
      <c r="M313" s="136">
        <f t="shared" si="180"/>
        <v>38113.22738666246</v>
      </c>
      <c r="N313" s="136">
        <f t="shared" si="181"/>
        <v>0</v>
      </c>
      <c r="O313" s="136">
        <f t="shared" si="182"/>
        <v>0</v>
      </c>
      <c r="P313" s="136">
        <f t="shared" si="183"/>
        <v>0</v>
      </c>
      <c r="Q313" s="136">
        <f t="shared" si="184"/>
        <v>0</v>
      </c>
      <c r="R313" s="136">
        <f t="shared" si="185"/>
        <v>0</v>
      </c>
      <c r="S313" s="136">
        <f t="shared" si="186"/>
        <v>0</v>
      </c>
      <c r="T313" s="136">
        <f t="shared" si="187"/>
        <v>0</v>
      </c>
      <c r="U313" s="136">
        <f t="shared" si="188"/>
        <v>0</v>
      </c>
      <c r="V313" s="136">
        <f t="shared" si="189"/>
        <v>0</v>
      </c>
      <c r="W313" s="136">
        <f t="shared" si="190"/>
        <v>0</v>
      </c>
      <c r="X313" s="136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7">
        <v>35500</v>
      </c>
      <c r="D314" s="44"/>
      <c r="E314" s="138" t="s">
        <v>357</v>
      </c>
      <c r="G314" s="43">
        <v>3</v>
      </c>
      <c r="H314" s="136" t="str">
        <f t="shared" si="176"/>
        <v>Peak Day</v>
      </c>
      <c r="I314" s="42">
        <f>'Dep. Res. Class'!K$49</f>
        <v>103295.89099850004</v>
      </c>
      <c r="J314" s="136">
        <f t="shared" si="177"/>
        <v>55784.877733920854</v>
      </c>
      <c r="K314" s="136">
        <f t="shared" si="178"/>
        <v>31127.768989790529</v>
      </c>
      <c r="L314" s="136">
        <f t="shared" si="179"/>
        <v>0</v>
      </c>
      <c r="M314" s="136">
        <f t="shared" si="180"/>
        <v>16383.244274788663</v>
      </c>
      <c r="N314" s="136">
        <f t="shared" si="181"/>
        <v>0</v>
      </c>
      <c r="O314" s="136">
        <f t="shared" si="182"/>
        <v>0</v>
      </c>
      <c r="P314" s="136">
        <f t="shared" si="183"/>
        <v>0</v>
      </c>
      <c r="Q314" s="136">
        <f t="shared" si="184"/>
        <v>0</v>
      </c>
      <c r="R314" s="136">
        <f t="shared" si="185"/>
        <v>0</v>
      </c>
      <c r="S314" s="136">
        <f t="shared" si="186"/>
        <v>0</v>
      </c>
      <c r="T314" s="136">
        <f t="shared" si="187"/>
        <v>0</v>
      </c>
      <c r="U314" s="136">
        <f t="shared" si="188"/>
        <v>0</v>
      </c>
      <c r="V314" s="136">
        <f t="shared" si="189"/>
        <v>0</v>
      </c>
      <c r="W314" s="136">
        <f t="shared" si="190"/>
        <v>0</v>
      </c>
      <c r="X314" s="136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7">
        <v>35600</v>
      </c>
      <c r="D315" s="44"/>
      <c r="E315" s="138" t="s">
        <v>345</v>
      </c>
      <c r="G315" s="43">
        <v>3</v>
      </c>
      <c r="H315" s="136" t="str">
        <f t="shared" si="176"/>
        <v>Peak Day</v>
      </c>
      <c r="I315" s="42">
        <f>'Dep. Res. Class'!K$50</f>
        <v>78850.310235624958</v>
      </c>
      <c r="J315" s="136">
        <f t="shared" si="177"/>
        <v>42583.057982818886</v>
      </c>
      <c r="K315" s="136">
        <f t="shared" si="178"/>
        <v>23761.199192555399</v>
      </c>
      <c r="L315" s="136">
        <f t="shared" si="179"/>
        <v>0</v>
      </c>
      <c r="M315" s="136">
        <f t="shared" si="180"/>
        <v>12506.053060250684</v>
      </c>
      <c r="N315" s="136">
        <f t="shared" si="181"/>
        <v>0</v>
      </c>
      <c r="O315" s="136">
        <f t="shared" si="182"/>
        <v>0</v>
      </c>
      <c r="P315" s="136">
        <f t="shared" si="183"/>
        <v>0</v>
      </c>
      <c r="Q315" s="136">
        <f t="shared" si="184"/>
        <v>0</v>
      </c>
      <c r="R315" s="136">
        <f t="shared" si="185"/>
        <v>0</v>
      </c>
      <c r="S315" s="136">
        <f t="shared" si="186"/>
        <v>0</v>
      </c>
      <c r="T315" s="136">
        <f t="shared" si="187"/>
        <v>0</v>
      </c>
      <c r="U315" s="136">
        <f t="shared" si="188"/>
        <v>0</v>
      </c>
      <c r="V315" s="136">
        <f t="shared" si="189"/>
        <v>0</v>
      </c>
      <c r="W315" s="136">
        <f t="shared" si="190"/>
        <v>0</v>
      </c>
      <c r="X315" s="136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6"/>
      <c r="I316" s="42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358</v>
      </c>
      <c r="E317" s="44"/>
      <c r="G317" s="43"/>
      <c r="H317" s="136"/>
      <c r="I317" s="42">
        <f>'Dep. Res. Class'!K$52</f>
        <v>2551720.0952238571</v>
      </c>
      <c r="J317" s="136">
        <f>SUM(J299:J315)</f>
        <v>1378054.7526843911</v>
      </c>
      <c r="K317" s="136">
        <f t="shared" ref="K317:X317" si="193">SUM(K299:K315)</f>
        <v>768949.78960864898</v>
      </c>
      <c r="L317" s="136">
        <f t="shared" si="193"/>
        <v>0</v>
      </c>
      <c r="M317" s="136">
        <f t="shared" si="193"/>
        <v>404715.55293081794</v>
      </c>
      <c r="N317" s="136">
        <f t="shared" si="193"/>
        <v>0</v>
      </c>
      <c r="O317" s="136">
        <f t="shared" si="193"/>
        <v>0</v>
      </c>
      <c r="P317" s="136">
        <f t="shared" si="193"/>
        <v>0</v>
      </c>
      <c r="Q317" s="136">
        <f t="shared" si="193"/>
        <v>0</v>
      </c>
      <c r="R317" s="136">
        <f t="shared" si="193"/>
        <v>0</v>
      </c>
      <c r="S317" s="136">
        <f t="shared" si="193"/>
        <v>0</v>
      </c>
      <c r="T317" s="136">
        <f t="shared" si="193"/>
        <v>0</v>
      </c>
      <c r="U317" s="136">
        <f t="shared" si="193"/>
        <v>0</v>
      </c>
      <c r="V317" s="136">
        <f t="shared" si="193"/>
        <v>0</v>
      </c>
      <c r="W317" s="136">
        <f t="shared" si="193"/>
        <v>0</v>
      </c>
      <c r="X317" s="136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6"/>
      <c r="I320" s="42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7">
        <v>36510</v>
      </c>
      <c r="E321" s="44" t="s">
        <v>125</v>
      </c>
      <c r="G321" s="43">
        <v>3</v>
      </c>
      <c r="H321" s="136" t="str">
        <f t="shared" ref="H321:H328" si="194">VLOOKUP($G321,alloc,3)</f>
        <v>Peak Day</v>
      </c>
      <c r="I321" s="42">
        <f>'Dep. Res. Class'!K$56</f>
        <v>0</v>
      </c>
      <c r="J321" s="136">
        <f t="shared" ref="J321:J328" si="195">$I321*VLOOKUP($G321,alloc,6)</f>
        <v>0</v>
      </c>
      <c r="K321" s="136">
        <f t="shared" ref="K321:K328" si="196">$I321*VLOOKUP($G321,alloc,7)</f>
        <v>0</v>
      </c>
      <c r="L321" s="136">
        <f t="shared" ref="L321:L328" si="197">$I321*VLOOKUP($G321,alloc,8)</f>
        <v>0</v>
      </c>
      <c r="M321" s="136">
        <f t="shared" ref="M321:M328" si="198">$I321*VLOOKUP($G321,alloc,9)</f>
        <v>0</v>
      </c>
      <c r="N321" s="136">
        <f t="shared" ref="N321:N328" si="199">$I321*VLOOKUP($G321,alloc,10)</f>
        <v>0</v>
      </c>
      <c r="O321" s="136">
        <f t="shared" ref="O321:O328" si="200">$I321*VLOOKUP($G321,alloc,11)</f>
        <v>0</v>
      </c>
      <c r="P321" s="136">
        <f t="shared" ref="P321:P328" si="201">$I321*VLOOKUP($G321,alloc,12)</f>
        <v>0</v>
      </c>
      <c r="Q321" s="136">
        <f t="shared" ref="Q321:Q328" si="202">$I321*VLOOKUP($G321,alloc,13)</f>
        <v>0</v>
      </c>
      <c r="R321" s="136">
        <f t="shared" ref="R321:R328" si="203">$I321*VLOOKUP($G321,alloc,14)</f>
        <v>0</v>
      </c>
      <c r="S321" s="136">
        <f t="shared" ref="S321:S328" si="204">$I321*VLOOKUP($G321,alloc,15)</f>
        <v>0</v>
      </c>
      <c r="T321" s="136">
        <f t="shared" ref="T321:T328" si="205">$I321*VLOOKUP($G321,alloc,16)</f>
        <v>0</v>
      </c>
      <c r="U321" s="136">
        <f t="shared" ref="U321:U328" si="206">$I321*VLOOKUP($G321,alloc,17)</f>
        <v>0</v>
      </c>
      <c r="V321" s="136">
        <f t="shared" ref="V321:V328" si="207">$I321*VLOOKUP($G321,alloc,18)</f>
        <v>0</v>
      </c>
      <c r="W321" s="136">
        <f t="shared" ref="W321:W328" si="208">$I321*VLOOKUP($G321,alloc,19)</f>
        <v>0</v>
      </c>
      <c r="X321" s="136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7">
        <v>36520</v>
      </c>
      <c r="E322" s="44" t="s">
        <v>147</v>
      </c>
      <c r="G322" s="43">
        <v>3</v>
      </c>
      <c r="H322" s="136" t="str">
        <f t="shared" si="194"/>
        <v>Peak Day</v>
      </c>
      <c r="I322" s="42">
        <f>'Dep. Res. Class'!K$57</f>
        <v>452087.24749999971</v>
      </c>
      <c r="J322" s="136">
        <f t="shared" si="195"/>
        <v>244149.4195274284</v>
      </c>
      <c r="K322" s="136">
        <f t="shared" si="196"/>
        <v>136234.53234567284</v>
      </c>
      <c r="L322" s="136">
        <f t="shared" si="197"/>
        <v>0</v>
      </c>
      <c r="M322" s="136">
        <f t="shared" si="198"/>
        <v>71703.295626898529</v>
      </c>
      <c r="N322" s="136">
        <f t="shared" si="199"/>
        <v>0</v>
      </c>
      <c r="O322" s="136">
        <f t="shared" si="200"/>
        <v>0</v>
      </c>
      <c r="P322" s="136">
        <f t="shared" si="201"/>
        <v>0</v>
      </c>
      <c r="Q322" s="136">
        <f t="shared" si="202"/>
        <v>0</v>
      </c>
      <c r="R322" s="136">
        <f t="shared" si="203"/>
        <v>0</v>
      </c>
      <c r="S322" s="136">
        <f t="shared" si="204"/>
        <v>0</v>
      </c>
      <c r="T322" s="136">
        <f t="shared" si="205"/>
        <v>0</v>
      </c>
      <c r="U322" s="136">
        <f t="shared" si="206"/>
        <v>0</v>
      </c>
      <c r="V322" s="136">
        <f t="shared" si="207"/>
        <v>0</v>
      </c>
      <c r="W322" s="136">
        <f t="shared" si="208"/>
        <v>0</v>
      </c>
      <c r="X322" s="136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7">
        <v>36602</v>
      </c>
      <c r="E323" s="138" t="s">
        <v>149</v>
      </c>
      <c r="G323" s="43">
        <v>3</v>
      </c>
      <c r="H323" s="136" t="str">
        <f t="shared" si="194"/>
        <v>Peak Day</v>
      </c>
      <c r="I323" s="42">
        <f>'Dep. Res. Class'!K$58</f>
        <v>13411.469043999994</v>
      </c>
      <c r="J323" s="136">
        <f t="shared" si="195"/>
        <v>7242.8550024576307</v>
      </c>
      <c r="K323" s="136">
        <f t="shared" si="196"/>
        <v>4041.4880609473685</v>
      </c>
      <c r="L323" s="136">
        <f t="shared" si="197"/>
        <v>0</v>
      </c>
      <c r="M323" s="136">
        <f t="shared" si="198"/>
        <v>2127.1259805949967</v>
      </c>
      <c r="N323" s="136">
        <f t="shared" si="199"/>
        <v>0</v>
      </c>
      <c r="O323" s="136">
        <f t="shared" si="200"/>
        <v>0</v>
      </c>
      <c r="P323" s="136">
        <f t="shared" si="201"/>
        <v>0</v>
      </c>
      <c r="Q323" s="136">
        <f t="shared" si="202"/>
        <v>0</v>
      </c>
      <c r="R323" s="136">
        <f t="shared" si="203"/>
        <v>0</v>
      </c>
      <c r="S323" s="136">
        <f t="shared" si="204"/>
        <v>0</v>
      </c>
      <c r="T323" s="136">
        <f t="shared" si="205"/>
        <v>0</v>
      </c>
      <c r="U323" s="136">
        <f t="shared" si="206"/>
        <v>0</v>
      </c>
      <c r="V323" s="136">
        <f t="shared" si="207"/>
        <v>0</v>
      </c>
      <c r="W323" s="136">
        <f t="shared" si="208"/>
        <v>0</v>
      </c>
      <c r="X323" s="136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7">
        <v>36603</v>
      </c>
      <c r="E324" s="138" t="s">
        <v>283</v>
      </c>
      <c r="G324" s="43">
        <v>3</v>
      </c>
      <c r="H324" s="136" t="str">
        <f t="shared" si="194"/>
        <v>Peak Day</v>
      </c>
      <c r="I324" s="42">
        <f>'Dep. Res. Class'!K$59</f>
        <v>47280.206782999987</v>
      </c>
      <c r="J324" s="136">
        <f t="shared" si="195"/>
        <v>25533.644456994418</v>
      </c>
      <c r="K324" s="136">
        <f t="shared" si="196"/>
        <v>14247.685365840176</v>
      </c>
      <c r="L324" s="136">
        <f t="shared" si="197"/>
        <v>0</v>
      </c>
      <c r="M324" s="136">
        <f t="shared" si="198"/>
        <v>7498.8769601654021</v>
      </c>
      <c r="N324" s="136">
        <f t="shared" si="199"/>
        <v>0</v>
      </c>
      <c r="O324" s="136">
        <f t="shared" si="200"/>
        <v>0</v>
      </c>
      <c r="P324" s="136">
        <f t="shared" si="201"/>
        <v>0</v>
      </c>
      <c r="Q324" s="136">
        <f t="shared" si="202"/>
        <v>0</v>
      </c>
      <c r="R324" s="136">
        <f t="shared" si="203"/>
        <v>0</v>
      </c>
      <c r="S324" s="136">
        <f t="shared" si="204"/>
        <v>0</v>
      </c>
      <c r="T324" s="136">
        <f t="shared" si="205"/>
        <v>0</v>
      </c>
      <c r="U324" s="136">
        <f t="shared" si="206"/>
        <v>0</v>
      </c>
      <c r="V324" s="136">
        <f t="shared" si="207"/>
        <v>0</v>
      </c>
      <c r="W324" s="136">
        <f t="shared" si="208"/>
        <v>0</v>
      </c>
      <c r="X324" s="136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7">
        <v>36700</v>
      </c>
      <c r="E325" s="138" t="s">
        <v>284</v>
      </c>
      <c r="G325" s="43">
        <v>3</v>
      </c>
      <c r="H325" s="136" t="str">
        <f t="shared" si="194"/>
        <v>Peak Day</v>
      </c>
      <c r="I325" s="42">
        <f>'Dep. Res. Class'!K$60</f>
        <v>130981.93000000007</v>
      </c>
      <c r="J325" s="136">
        <f t="shared" si="195"/>
        <v>70736.704817320235</v>
      </c>
      <c r="K325" s="136">
        <f t="shared" si="196"/>
        <v>39470.836830635606</v>
      </c>
      <c r="L325" s="136">
        <f t="shared" si="197"/>
        <v>0</v>
      </c>
      <c r="M325" s="136">
        <f t="shared" si="198"/>
        <v>20774.38835204424</v>
      </c>
      <c r="N325" s="136">
        <f t="shared" si="199"/>
        <v>0</v>
      </c>
      <c r="O325" s="136">
        <f t="shared" si="200"/>
        <v>0</v>
      </c>
      <c r="P325" s="136">
        <f t="shared" si="201"/>
        <v>0</v>
      </c>
      <c r="Q325" s="136">
        <f t="shared" si="202"/>
        <v>0</v>
      </c>
      <c r="R325" s="136">
        <f t="shared" si="203"/>
        <v>0</v>
      </c>
      <c r="S325" s="136">
        <f t="shared" si="204"/>
        <v>0</v>
      </c>
      <c r="T325" s="136">
        <f t="shared" si="205"/>
        <v>0</v>
      </c>
      <c r="U325" s="136">
        <f t="shared" si="206"/>
        <v>0</v>
      </c>
      <c r="V325" s="136">
        <f t="shared" si="207"/>
        <v>0</v>
      </c>
      <c r="W325" s="136">
        <f t="shared" si="208"/>
        <v>0</v>
      </c>
      <c r="X325" s="136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7">
        <v>36701</v>
      </c>
      <c r="E326" s="138" t="s">
        <v>285</v>
      </c>
      <c r="G326" s="43">
        <v>3</v>
      </c>
      <c r="H326" s="136" t="str">
        <f t="shared" si="194"/>
        <v>Peak Day</v>
      </c>
      <c r="I326" s="42">
        <f>'Dep. Res. Class'!K$61</f>
        <v>18289712.331949748</v>
      </c>
      <c r="J326" s="136">
        <f t="shared" si="195"/>
        <v>9877347.0693158247</v>
      </c>
      <c r="K326" s="136">
        <f t="shared" si="196"/>
        <v>5511525.5297708008</v>
      </c>
      <c r="L326" s="136">
        <f t="shared" si="197"/>
        <v>0</v>
      </c>
      <c r="M326" s="136">
        <f t="shared" si="198"/>
        <v>2900839.7328631249</v>
      </c>
      <c r="N326" s="136">
        <f t="shared" si="199"/>
        <v>0</v>
      </c>
      <c r="O326" s="136">
        <f t="shared" si="200"/>
        <v>0</v>
      </c>
      <c r="P326" s="136">
        <f t="shared" si="201"/>
        <v>0</v>
      </c>
      <c r="Q326" s="136">
        <f t="shared" si="202"/>
        <v>0</v>
      </c>
      <c r="R326" s="136">
        <f t="shared" si="203"/>
        <v>0</v>
      </c>
      <c r="S326" s="136">
        <f t="shared" si="204"/>
        <v>0</v>
      </c>
      <c r="T326" s="136">
        <f t="shared" si="205"/>
        <v>0</v>
      </c>
      <c r="U326" s="136">
        <f t="shared" si="206"/>
        <v>0</v>
      </c>
      <c r="V326" s="136">
        <f t="shared" si="207"/>
        <v>0</v>
      </c>
      <c r="W326" s="136">
        <f t="shared" si="208"/>
        <v>0</v>
      </c>
      <c r="X326" s="136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7">
        <v>36900</v>
      </c>
      <c r="E327" s="138" t="s">
        <v>286</v>
      </c>
      <c r="G327" s="43">
        <v>3</v>
      </c>
      <c r="H327" s="136" t="str">
        <f t="shared" si="194"/>
        <v>Peak Day</v>
      </c>
      <c r="I327" s="42">
        <f>'Dep. Res. Class'!K$62</f>
        <v>267055.03536699997</v>
      </c>
      <c r="J327" s="136">
        <f t="shared" si="195"/>
        <v>144222.89553020394</v>
      </c>
      <c r="K327" s="136">
        <f t="shared" si="196"/>
        <v>80475.87728910752</v>
      </c>
      <c r="L327" s="136">
        <f t="shared" si="197"/>
        <v>0</v>
      </c>
      <c r="M327" s="136">
        <f t="shared" si="198"/>
        <v>42356.262547688551</v>
      </c>
      <c r="N327" s="136">
        <f t="shared" si="199"/>
        <v>0</v>
      </c>
      <c r="O327" s="136">
        <f t="shared" si="200"/>
        <v>0</v>
      </c>
      <c r="P327" s="136">
        <f t="shared" si="201"/>
        <v>0</v>
      </c>
      <c r="Q327" s="136">
        <f t="shared" si="202"/>
        <v>0</v>
      </c>
      <c r="R327" s="136">
        <f t="shared" si="203"/>
        <v>0</v>
      </c>
      <c r="S327" s="136">
        <f t="shared" si="204"/>
        <v>0</v>
      </c>
      <c r="T327" s="136">
        <f t="shared" si="205"/>
        <v>0</v>
      </c>
      <c r="U327" s="136">
        <f t="shared" si="206"/>
        <v>0</v>
      </c>
      <c r="V327" s="136">
        <f t="shared" si="207"/>
        <v>0</v>
      </c>
      <c r="W327" s="136">
        <f t="shared" si="208"/>
        <v>0</v>
      </c>
      <c r="X327" s="136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7">
        <v>36901</v>
      </c>
      <c r="E328" s="138" t="s">
        <v>286</v>
      </c>
      <c r="G328" s="43">
        <v>3</v>
      </c>
      <c r="H328" s="136" t="str">
        <f t="shared" si="194"/>
        <v>Peak Day</v>
      </c>
      <c r="I328" s="42">
        <f>'Dep. Res. Class'!K$63</f>
        <v>1454876.2570157489</v>
      </c>
      <c r="J328" s="136">
        <f t="shared" si="195"/>
        <v>785704.96203751699</v>
      </c>
      <c r="K328" s="136">
        <f t="shared" si="196"/>
        <v>438420.65351636265</v>
      </c>
      <c r="L328" s="136">
        <f t="shared" si="197"/>
        <v>0</v>
      </c>
      <c r="M328" s="136">
        <f t="shared" si="198"/>
        <v>230750.64146186941</v>
      </c>
      <c r="N328" s="136">
        <f t="shared" si="199"/>
        <v>0</v>
      </c>
      <c r="O328" s="136">
        <f t="shared" si="200"/>
        <v>0</v>
      </c>
      <c r="P328" s="136">
        <f t="shared" si="201"/>
        <v>0</v>
      </c>
      <c r="Q328" s="136">
        <f t="shared" si="202"/>
        <v>0</v>
      </c>
      <c r="R328" s="136">
        <f t="shared" si="203"/>
        <v>0</v>
      </c>
      <c r="S328" s="136">
        <f t="shared" si="204"/>
        <v>0</v>
      </c>
      <c r="T328" s="136">
        <f t="shared" si="205"/>
        <v>0</v>
      </c>
      <c r="U328" s="136">
        <f t="shared" si="206"/>
        <v>0</v>
      </c>
      <c r="V328" s="136">
        <f t="shared" si="207"/>
        <v>0</v>
      </c>
      <c r="W328" s="136">
        <f t="shared" si="208"/>
        <v>0</v>
      </c>
      <c r="X328" s="136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6"/>
      <c r="I330" s="42">
        <f>'Dep. Res. Class'!K$65</f>
        <v>20655404.477659497</v>
      </c>
      <c r="J330" s="136">
        <f>SUM(J321:J328)</f>
        <v>11154937.550687745</v>
      </c>
      <c r="K330" s="136">
        <f t="shared" ref="K330:X330" si="211">SUM(K321:K328)</f>
        <v>6224416.6031793663</v>
      </c>
      <c r="L330" s="136">
        <f t="shared" si="211"/>
        <v>0</v>
      </c>
      <c r="M330" s="136">
        <f t="shared" si="211"/>
        <v>3276050.3237923859</v>
      </c>
      <c r="N330" s="136">
        <f t="shared" si="211"/>
        <v>0</v>
      </c>
      <c r="O330" s="136">
        <f t="shared" si="211"/>
        <v>0</v>
      </c>
      <c r="P330" s="136">
        <f t="shared" si="211"/>
        <v>0</v>
      </c>
      <c r="Q330" s="136">
        <f t="shared" si="211"/>
        <v>0</v>
      </c>
      <c r="R330" s="136">
        <f t="shared" si="211"/>
        <v>0</v>
      </c>
      <c r="S330" s="136">
        <f t="shared" si="211"/>
        <v>0</v>
      </c>
      <c r="T330" s="136">
        <f t="shared" si="211"/>
        <v>0</v>
      </c>
      <c r="U330" s="136">
        <f t="shared" si="211"/>
        <v>0</v>
      </c>
      <c r="V330" s="136">
        <f t="shared" si="211"/>
        <v>0</v>
      </c>
      <c r="W330" s="136">
        <f t="shared" si="211"/>
        <v>0</v>
      </c>
      <c r="X330" s="136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7">
        <v>37400</v>
      </c>
      <c r="E334" s="138" t="s">
        <v>125</v>
      </c>
      <c r="G334" s="43">
        <v>3</v>
      </c>
      <c r="H334" s="136" t="str">
        <f t="shared" ref="H334:H354" si="212">VLOOKUP($G334,alloc,3)</f>
        <v>Peak Day</v>
      </c>
      <c r="I334" s="42">
        <f>'Dep. Res. Class'!K$69</f>
        <v>-5.0282706525389088E-3</v>
      </c>
      <c r="J334" s="136">
        <f t="shared" ref="J334:J354" si="213">$I334*VLOOKUP($G334,alloc,6)</f>
        <v>-2.7155142460508776E-3</v>
      </c>
      <c r="K334" s="136">
        <f t="shared" ref="K334:K354" si="214">$I334*VLOOKUP($G334,alloc,7)</f>
        <v>-1.5152475648101749E-3</v>
      </c>
      <c r="L334" s="136">
        <f t="shared" ref="L334:L354" si="215">$I334*VLOOKUP($G334,alloc,8)</f>
        <v>0</v>
      </c>
      <c r="M334" s="136">
        <f t="shared" ref="M334:M354" si="216">$I334*VLOOKUP($G334,alloc,9)</f>
        <v>-7.9750884167785691E-4</v>
      </c>
      <c r="N334" s="136">
        <f t="shared" ref="N334:N354" si="217">$I334*VLOOKUP($G334,alloc,10)</f>
        <v>0</v>
      </c>
      <c r="O334" s="136">
        <f t="shared" ref="O334:O354" si="218">$I334*VLOOKUP($G334,alloc,11)</f>
        <v>0</v>
      </c>
      <c r="P334" s="136">
        <f t="shared" ref="P334:P354" si="219">$I334*VLOOKUP($G334,alloc,12)</f>
        <v>0</v>
      </c>
      <c r="Q334" s="136">
        <f t="shared" ref="Q334:Q354" si="220">$I334*VLOOKUP($G334,alloc,13)</f>
        <v>0</v>
      </c>
      <c r="R334" s="136">
        <f t="shared" ref="R334:R354" si="221">$I334*VLOOKUP($G334,alloc,14)</f>
        <v>0</v>
      </c>
      <c r="S334" s="136">
        <f t="shared" ref="S334:S354" si="222">$I334*VLOOKUP($G334,alloc,15)</f>
        <v>0</v>
      </c>
      <c r="T334" s="136">
        <f t="shared" ref="T334:T354" si="223">$I334*VLOOKUP($G334,alloc,16)</f>
        <v>0</v>
      </c>
      <c r="U334" s="136">
        <f t="shared" ref="U334:U354" si="224">$I334*VLOOKUP($G334,alloc,17)</f>
        <v>0</v>
      </c>
      <c r="V334" s="136">
        <f t="shared" ref="V334:V354" si="225">$I334*VLOOKUP($G334,alloc,18)</f>
        <v>0</v>
      </c>
      <c r="W334" s="136">
        <f t="shared" ref="W334:W354" si="226">$I334*VLOOKUP($G334,alloc,19)</f>
        <v>0</v>
      </c>
      <c r="X334" s="136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7">
        <v>37401</v>
      </c>
      <c r="E335" s="138" t="s">
        <v>287</v>
      </c>
      <c r="G335" s="43">
        <v>3</v>
      </c>
      <c r="H335" s="136" t="str">
        <f t="shared" si="212"/>
        <v>Peak Day</v>
      </c>
      <c r="I335" s="42">
        <f>'Dep. Res. Class'!K$70</f>
        <v>0</v>
      </c>
      <c r="J335" s="136">
        <f t="shared" si="213"/>
        <v>0</v>
      </c>
      <c r="K335" s="136">
        <f t="shared" si="214"/>
        <v>0</v>
      </c>
      <c r="L335" s="136">
        <f t="shared" si="215"/>
        <v>0</v>
      </c>
      <c r="M335" s="136">
        <f t="shared" si="216"/>
        <v>0</v>
      </c>
      <c r="N335" s="136">
        <f t="shared" si="217"/>
        <v>0</v>
      </c>
      <c r="O335" s="136">
        <f t="shared" si="218"/>
        <v>0</v>
      </c>
      <c r="P335" s="136">
        <f t="shared" si="219"/>
        <v>0</v>
      </c>
      <c r="Q335" s="136">
        <f t="shared" si="220"/>
        <v>0</v>
      </c>
      <c r="R335" s="136">
        <f t="shared" si="221"/>
        <v>0</v>
      </c>
      <c r="S335" s="136">
        <f t="shared" si="222"/>
        <v>0</v>
      </c>
      <c r="T335" s="136">
        <f t="shared" si="223"/>
        <v>0</v>
      </c>
      <c r="U335" s="136">
        <f t="shared" si="224"/>
        <v>0</v>
      </c>
      <c r="V335" s="136">
        <f t="shared" si="225"/>
        <v>0</v>
      </c>
      <c r="W335" s="136">
        <f t="shared" si="226"/>
        <v>0</v>
      </c>
      <c r="X335" s="136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7">
        <v>37402</v>
      </c>
      <c r="E336" s="138" t="s">
        <v>288</v>
      </c>
      <c r="G336" s="43">
        <v>3</v>
      </c>
      <c r="H336" s="136" t="str">
        <f t="shared" si="212"/>
        <v>Peak Day</v>
      </c>
      <c r="I336" s="42">
        <f>'Dep. Res. Class'!K$71</f>
        <v>60464.109673222862</v>
      </c>
      <c r="J336" s="136">
        <f t="shared" si="213"/>
        <v>32653.602508352418</v>
      </c>
      <c r="K336" s="136">
        <f t="shared" si="214"/>
        <v>18220.597352790832</v>
      </c>
      <c r="L336" s="136">
        <f t="shared" si="215"/>
        <v>0</v>
      </c>
      <c r="M336" s="136">
        <f t="shared" si="216"/>
        <v>9589.9098120796189</v>
      </c>
      <c r="N336" s="136">
        <f t="shared" si="217"/>
        <v>0</v>
      </c>
      <c r="O336" s="136">
        <f t="shared" si="218"/>
        <v>0</v>
      </c>
      <c r="P336" s="136">
        <f t="shared" si="219"/>
        <v>0</v>
      </c>
      <c r="Q336" s="136">
        <f t="shared" si="220"/>
        <v>0</v>
      </c>
      <c r="R336" s="136">
        <f t="shared" si="221"/>
        <v>0</v>
      </c>
      <c r="S336" s="136">
        <f t="shared" si="222"/>
        <v>0</v>
      </c>
      <c r="T336" s="136">
        <f t="shared" si="223"/>
        <v>0</v>
      </c>
      <c r="U336" s="136">
        <f t="shared" si="224"/>
        <v>0</v>
      </c>
      <c r="V336" s="136">
        <f t="shared" si="225"/>
        <v>0</v>
      </c>
      <c r="W336" s="136">
        <f t="shared" si="226"/>
        <v>0</v>
      </c>
      <c r="X336" s="136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7">
        <v>37403</v>
      </c>
      <c r="E337" s="138" t="s">
        <v>289</v>
      </c>
      <c r="G337" s="43">
        <v>3</v>
      </c>
      <c r="H337" s="136" t="str">
        <f t="shared" si="212"/>
        <v>Peak Day</v>
      </c>
      <c r="I337" s="42">
        <f>'Dep. Res. Class'!K$72</f>
        <v>0</v>
      </c>
      <c r="J337" s="136">
        <f t="shared" si="213"/>
        <v>0</v>
      </c>
      <c r="K337" s="136">
        <f t="shared" si="214"/>
        <v>0</v>
      </c>
      <c r="L337" s="136">
        <f t="shared" si="215"/>
        <v>0</v>
      </c>
      <c r="M337" s="136">
        <f t="shared" si="216"/>
        <v>0</v>
      </c>
      <c r="N337" s="136">
        <f t="shared" si="217"/>
        <v>0</v>
      </c>
      <c r="O337" s="136">
        <f t="shared" si="218"/>
        <v>0</v>
      </c>
      <c r="P337" s="136">
        <f t="shared" si="219"/>
        <v>0</v>
      </c>
      <c r="Q337" s="136">
        <f t="shared" si="220"/>
        <v>0</v>
      </c>
      <c r="R337" s="136">
        <f t="shared" si="221"/>
        <v>0</v>
      </c>
      <c r="S337" s="136">
        <f t="shared" si="222"/>
        <v>0</v>
      </c>
      <c r="T337" s="136">
        <f t="shared" si="223"/>
        <v>0</v>
      </c>
      <c r="U337" s="136">
        <f t="shared" si="224"/>
        <v>0</v>
      </c>
      <c r="V337" s="136">
        <f t="shared" si="225"/>
        <v>0</v>
      </c>
      <c r="W337" s="136">
        <f t="shared" si="226"/>
        <v>0</v>
      </c>
      <c r="X337" s="136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7">
        <v>37500</v>
      </c>
      <c r="E338" s="138" t="s">
        <v>149</v>
      </c>
      <c r="G338" s="43">
        <v>3</v>
      </c>
      <c r="H338" s="136" t="str">
        <f t="shared" si="212"/>
        <v>Peak Day</v>
      </c>
      <c r="I338" s="42">
        <f>'Dep. Res. Class'!K$73</f>
        <v>46802.978495366355</v>
      </c>
      <c r="J338" s="136">
        <f t="shared" si="213"/>
        <v>25275.917635341877</v>
      </c>
      <c r="K338" s="136">
        <f t="shared" si="214"/>
        <v>14103.874690030538</v>
      </c>
      <c r="L338" s="136">
        <f t="shared" si="215"/>
        <v>0</v>
      </c>
      <c r="M338" s="136">
        <f t="shared" si="216"/>
        <v>7423.1861699939473</v>
      </c>
      <c r="N338" s="136">
        <f t="shared" si="217"/>
        <v>0</v>
      </c>
      <c r="O338" s="136">
        <f t="shared" si="218"/>
        <v>0</v>
      </c>
      <c r="P338" s="136">
        <f t="shared" si="219"/>
        <v>0</v>
      </c>
      <c r="Q338" s="136">
        <f t="shared" si="220"/>
        <v>0</v>
      </c>
      <c r="R338" s="136">
        <f t="shared" si="221"/>
        <v>0</v>
      </c>
      <c r="S338" s="136">
        <f t="shared" si="222"/>
        <v>0</v>
      </c>
      <c r="T338" s="136">
        <f t="shared" si="223"/>
        <v>0</v>
      </c>
      <c r="U338" s="136">
        <f t="shared" si="224"/>
        <v>0</v>
      </c>
      <c r="V338" s="136">
        <f t="shared" si="225"/>
        <v>0</v>
      </c>
      <c r="W338" s="136">
        <f t="shared" si="226"/>
        <v>0</v>
      </c>
      <c r="X338" s="136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7">
        <v>37501</v>
      </c>
      <c r="E339" s="138" t="s">
        <v>290</v>
      </c>
      <c r="G339" s="43">
        <v>3</v>
      </c>
      <c r="H339" s="136" t="str">
        <f t="shared" si="212"/>
        <v>Peak Day</v>
      </c>
      <c r="I339" s="42">
        <f>'Dep. Res. Class'!K$74</f>
        <v>31611.408522401664</v>
      </c>
      <c r="J339" s="136">
        <f t="shared" si="213"/>
        <v>17071.720301486217</v>
      </c>
      <c r="K339" s="136">
        <f t="shared" si="214"/>
        <v>9525.9609304449805</v>
      </c>
      <c r="L339" s="136">
        <f t="shared" si="215"/>
        <v>0</v>
      </c>
      <c r="M339" s="136">
        <f t="shared" si="216"/>
        <v>5013.7272904704696</v>
      </c>
      <c r="N339" s="136">
        <f t="shared" si="217"/>
        <v>0</v>
      </c>
      <c r="O339" s="136">
        <f t="shared" si="218"/>
        <v>0</v>
      </c>
      <c r="P339" s="136">
        <f t="shared" si="219"/>
        <v>0</v>
      </c>
      <c r="Q339" s="136">
        <f t="shared" si="220"/>
        <v>0</v>
      </c>
      <c r="R339" s="136">
        <f t="shared" si="221"/>
        <v>0</v>
      </c>
      <c r="S339" s="136">
        <f t="shared" si="222"/>
        <v>0</v>
      </c>
      <c r="T339" s="136">
        <f t="shared" si="223"/>
        <v>0</v>
      </c>
      <c r="U339" s="136">
        <f t="shared" si="224"/>
        <v>0</v>
      </c>
      <c r="V339" s="136">
        <f t="shared" si="225"/>
        <v>0</v>
      </c>
      <c r="W339" s="136">
        <f t="shared" si="226"/>
        <v>0</v>
      </c>
      <c r="X339" s="136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7">
        <v>37502</v>
      </c>
      <c r="E340" s="138" t="s">
        <v>288</v>
      </c>
      <c r="G340" s="43">
        <v>3</v>
      </c>
      <c r="H340" s="136" t="str">
        <f t="shared" si="212"/>
        <v>Peak Day</v>
      </c>
      <c r="I340" s="42">
        <f>'Dep. Res. Class'!K$75</f>
        <v>15947.950240045489</v>
      </c>
      <c r="J340" s="136">
        <f t="shared" si="213"/>
        <v>8612.6799977020401</v>
      </c>
      <c r="K340" s="136">
        <f t="shared" si="214"/>
        <v>4805.8456743455463</v>
      </c>
      <c r="L340" s="136">
        <f t="shared" si="215"/>
        <v>0</v>
      </c>
      <c r="M340" s="136">
        <f t="shared" si="216"/>
        <v>2529.4245679979063</v>
      </c>
      <c r="N340" s="136">
        <f t="shared" si="217"/>
        <v>0</v>
      </c>
      <c r="O340" s="136">
        <f t="shared" si="218"/>
        <v>0</v>
      </c>
      <c r="P340" s="136">
        <f t="shared" si="219"/>
        <v>0</v>
      </c>
      <c r="Q340" s="136">
        <f t="shared" si="220"/>
        <v>0</v>
      </c>
      <c r="R340" s="136">
        <f t="shared" si="221"/>
        <v>0</v>
      </c>
      <c r="S340" s="136">
        <f t="shared" si="222"/>
        <v>0</v>
      </c>
      <c r="T340" s="136">
        <f t="shared" si="223"/>
        <v>0</v>
      </c>
      <c r="U340" s="136">
        <f t="shared" si="224"/>
        <v>0</v>
      </c>
      <c r="V340" s="136">
        <f t="shared" si="225"/>
        <v>0</v>
      </c>
      <c r="W340" s="136">
        <f t="shared" si="226"/>
        <v>0</v>
      </c>
      <c r="X340" s="136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7">
        <v>37503</v>
      </c>
      <c r="E341" s="138" t="s">
        <v>291</v>
      </c>
      <c r="G341" s="43">
        <v>3</v>
      </c>
      <c r="H341" s="136" t="str">
        <f t="shared" si="212"/>
        <v>Peak Day</v>
      </c>
      <c r="I341" s="42">
        <f>'Dep. Res. Class'!K$76</f>
        <v>828.79225321353101</v>
      </c>
      <c r="J341" s="136">
        <f t="shared" si="213"/>
        <v>447.58870914825616</v>
      </c>
      <c r="K341" s="136">
        <f t="shared" si="214"/>
        <v>249.75295289270889</v>
      </c>
      <c r="L341" s="136">
        <f t="shared" si="215"/>
        <v>0</v>
      </c>
      <c r="M341" s="136">
        <f t="shared" si="216"/>
        <v>131.45059117256608</v>
      </c>
      <c r="N341" s="136">
        <f t="shared" si="217"/>
        <v>0</v>
      </c>
      <c r="O341" s="136">
        <f t="shared" si="218"/>
        <v>0</v>
      </c>
      <c r="P341" s="136">
        <f t="shared" si="219"/>
        <v>0</v>
      </c>
      <c r="Q341" s="136">
        <f t="shared" si="220"/>
        <v>0</v>
      </c>
      <c r="R341" s="136">
        <f t="shared" si="221"/>
        <v>0</v>
      </c>
      <c r="S341" s="136">
        <f t="shared" si="222"/>
        <v>0</v>
      </c>
      <c r="T341" s="136">
        <f t="shared" si="223"/>
        <v>0</v>
      </c>
      <c r="U341" s="136">
        <f t="shared" si="224"/>
        <v>0</v>
      </c>
      <c r="V341" s="136">
        <f t="shared" si="225"/>
        <v>0</v>
      </c>
      <c r="W341" s="136">
        <f t="shared" si="226"/>
        <v>0</v>
      </c>
      <c r="X341" s="136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7">
        <v>37600</v>
      </c>
      <c r="E342" s="138" t="s">
        <v>284</v>
      </c>
      <c r="G342" s="43">
        <v>3</v>
      </c>
      <c r="H342" s="136" t="str">
        <f t="shared" si="212"/>
        <v>Peak Day</v>
      </c>
      <c r="I342" s="42">
        <f>'Dep. Res. Class'!K$77</f>
        <v>6317381.4768394744</v>
      </c>
      <c r="J342" s="136">
        <f t="shared" si="213"/>
        <v>3411697.6955951122</v>
      </c>
      <c r="K342" s="136">
        <f t="shared" si="214"/>
        <v>1903715.5237307204</v>
      </c>
      <c r="L342" s="136">
        <f t="shared" si="215"/>
        <v>0</v>
      </c>
      <c r="M342" s="136">
        <f t="shared" si="216"/>
        <v>1001968.2575136429</v>
      </c>
      <c r="N342" s="136">
        <f t="shared" si="217"/>
        <v>0</v>
      </c>
      <c r="O342" s="136">
        <f t="shared" si="218"/>
        <v>0</v>
      </c>
      <c r="P342" s="136">
        <f t="shared" si="219"/>
        <v>0</v>
      </c>
      <c r="Q342" s="136">
        <f t="shared" si="220"/>
        <v>0</v>
      </c>
      <c r="R342" s="136">
        <f t="shared" si="221"/>
        <v>0</v>
      </c>
      <c r="S342" s="136">
        <f t="shared" si="222"/>
        <v>0</v>
      </c>
      <c r="T342" s="136">
        <f t="shared" si="223"/>
        <v>0</v>
      </c>
      <c r="U342" s="136">
        <f t="shared" si="224"/>
        <v>0</v>
      </c>
      <c r="V342" s="136">
        <f t="shared" si="225"/>
        <v>0</v>
      </c>
      <c r="W342" s="136">
        <f t="shared" si="226"/>
        <v>0</v>
      </c>
      <c r="X342" s="136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7">
        <v>37601</v>
      </c>
      <c r="E343" s="138" t="s">
        <v>285</v>
      </c>
      <c r="G343" s="43">
        <v>3</v>
      </c>
      <c r="H343" s="136" t="str">
        <f t="shared" si="212"/>
        <v>Peak Day</v>
      </c>
      <c r="I343" s="42">
        <f>'Dep. Res. Class'!K$78</f>
        <v>12824027.006712576</v>
      </c>
      <c r="J343" s="136">
        <f t="shared" si="213"/>
        <v>6925607.3180718124</v>
      </c>
      <c r="K343" s="136">
        <f t="shared" si="214"/>
        <v>3864464.9494294073</v>
      </c>
      <c r="L343" s="136">
        <f t="shared" si="215"/>
        <v>0</v>
      </c>
      <c r="M343" s="136">
        <f t="shared" si="216"/>
        <v>2033954.7392113581</v>
      </c>
      <c r="N343" s="136">
        <f t="shared" si="217"/>
        <v>0</v>
      </c>
      <c r="O343" s="136">
        <f t="shared" si="218"/>
        <v>0</v>
      </c>
      <c r="P343" s="136">
        <f t="shared" si="219"/>
        <v>0</v>
      </c>
      <c r="Q343" s="136">
        <f t="shared" si="220"/>
        <v>0</v>
      </c>
      <c r="R343" s="136">
        <f t="shared" si="221"/>
        <v>0</v>
      </c>
      <c r="S343" s="136">
        <f t="shared" si="222"/>
        <v>0</v>
      </c>
      <c r="T343" s="136">
        <f t="shared" si="223"/>
        <v>0</v>
      </c>
      <c r="U343" s="136">
        <f t="shared" si="224"/>
        <v>0</v>
      </c>
      <c r="V343" s="136">
        <f t="shared" si="225"/>
        <v>0</v>
      </c>
      <c r="W343" s="136">
        <f t="shared" si="226"/>
        <v>0</v>
      </c>
      <c r="X343" s="136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7">
        <v>37602</v>
      </c>
      <c r="E344" s="138" t="s">
        <v>292</v>
      </c>
      <c r="G344" s="43">
        <v>3</v>
      </c>
      <c r="H344" s="136" t="str">
        <f t="shared" si="212"/>
        <v>Peak Day</v>
      </c>
      <c r="I344" s="42">
        <f>'Dep. Res. Class'!K$79</f>
        <v>7205748.0532118808</v>
      </c>
      <c r="J344" s="136">
        <f t="shared" si="213"/>
        <v>3891459.4786321176</v>
      </c>
      <c r="K344" s="136">
        <f t="shared" si="214"/>
        <v>2171420.9406671301</v>
      </c>
      <c r="L344" s="136">
        <f t="shared" si="215"/>
        <v>0</v>
      </c>
      <c r="M344" s="136">
        <f t="shared" si="216"/>
        <v>1142867.6339126341</v>
      </c>
      <c r="N344" s="136">
        <f t="shared" si="217"/>
        <v>0</v>
      </c>
      <c r="O344" s="136">
        <f t="shared" si="218"/>
        <v>0</v>
      </c>
      <c r="P344" s="136">
        <f t="shared" si="219"/>
        <v>0</v>
      </c>
      <c r="Q344" s="136">
        <f t="shared" si="220"/>
        <v>0</v>
      </c>
      <c r="R344" s="136">
        <f t="shared" si="221"/>
        <v>0</v>
      </c>
      <c r="S344" s="136">
        <f t="shared" si="222"/>
        <v>0</v>
      </c>
      <c r="T344" s="136">
        <f t="shared" si="223"/>
        <v>0</v>
      </c>
      <c r="U344" s="136">
        <f t="shared" si="224"/>
        <v>0</v>
      </c>
      <c r="V344" s="136">
        <f t="shared" si="225"/>
        <v>0</v>
      </c>
      <c r="W344" s="136">
        <f t="shared" si="226"/>
        <v>0</v>
      </c>
      <c r="X344" s="136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7">
        <v>37800</v>
      </c>
      <c r="E345" s="138" t="s">
        <v>293</v>
      </c>
      <c r="G345" s="43">
        <v>3</v>
      </c>
      <c r="H345" s="136" t="str">
        <f t="shared" si="212"/>
        <v>Peak Day</v>
      </c>
      <c r="I345" s="42">
        <f>'Dep. Res. Class'!K$80</f>
        <v>1025158.9351428542</v>
      </c>
      <c r="J345" s="136">
        <f t="shared" si="213"/>
        <v>553636.40607554326</v>
      </c>
      <c r="K345" s="136">
        <f t="shared" si="214"/>
        <v>308927.20129022171</v>
      </c>
      <c r="L345" s="136">
        <f t="shared" si="215"/>
        <v>0</v>
      </c>
      <c r="M345" s="136">
        <f t="shared" si="216"/>
        <v>162595.32777708938</v>
      </c>
      <c r="N345" s="136">
        <f t="shared" si="217"/>
        <v>0</v>
      </c>
      <c r="O345" s="136">
        <f t="shared" si="218"/>
        <v>0</v>
      </c>
      <c r="P345" s="136">
        <f t="shared" si="219"/>
        <v>0</v>
      </c>
      <c r="Q345" s="136">
        <f t="shared" si="220"/>
        <v>0</v>
      </c>
      <c r="R345" s="136">
        <f t="shared" si="221"/>
        <v>0</v>
      </c>
      <c r="S345" s="136">
        <f t="shared" si="222"/>
        <v>0</v>
      </c>
      <c r="T345" s="136">
        <f t="shared" si="223"/>
        <v>0</v>
      </c>
      <c r="U345" s="136">
        <f t="shared" si="224"/>
        <v>0</v>
      </c>
      <c r="V345" s="136">
        <f t="shared" si="225"/>
        <v>0</v>
      </c>
      <c r="W345" s="136">
        <f t="shared" si="226"/>
        <v>0</v>
      </c>
      <c r="X345" s="136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7">
        <v>37900</v>
      </c>
      <c r="E346" s="138" t="s">
        <v>294</v>
      </c>
      <c r="G346" s="43">
        <v>3</v>
      </c>
      <c r="H346" s="136" t="str">
        <f t="shared" si="212"/>
        <v>Peak Day</v>
      </c>
      <c r="I346" s="42">
        <f>'Dep. Res. Class'!K$81</f>
        <v>320208.93547377369</v>
      </c>
      <c r="J346" s="136">
        <f t="shared" si="213"/>
        <v>172928.62418866987</v>
      </c>
      <c r="K346" s="136">
        <f t="shared" si="214"/>
        <v>96493.574677032477</v>
      </c>
      <c r="L346" s="136">
        <f t="shared" si="215"/>
        <v>0</v>
      </c>
      <c r="M346" s="136">
        <f t="shared" si="216"/>
        <v>50786.736608071405</v>
      </c>
      <c r="N346" s="136">
        <f t="shared" si="217"/>
        <v>0</v>
      </c>
      <c r="O346" s="136">
        <f t="shared" si="218"/>
        <v>0</v>
      </c>
      <c r="P346" s="136">
        <f t="shared" si="219"/>
        <v>0</v>
      </c>
      <c r="Q346" s="136">
        <f t="shared" si="220"/>
        <v>0</v>
      </c>
      <c r="R346" s="136">
        <f t="shared" si="221"/>
        <v>0</v>
      </c>
      <c r="S346" s="136">
        <f t="shared" si="222"/>
        <v>0</v>
      </c>
      <c r="T346" s="136">
        <f t="shared" si="223"/>
        <v>0</v>
      </c>
      <c r="U346" s="136">
        <f t="shared" si="224"/>
        <v>0</v>
      </c>
      <c r="V346" s="136">
        <f t="shared" si="225"/>
        <v>0</v>
      </c>
      <c r="W346" s="136">
        <f t="shared" si="226"/>
        <v>0</v>
      </c>
      <c r="X346" s="136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7">
        <v>37905</v>
      </c>
      <c r="E347" s="138" t="s">
        <v>295</v>
      </c>
      <c r="G347" s="43">
        <v>3</v>
      </c>
      <c r="H347" s="136" t="str">
        <f t="shared" si="212"/>
        <v>Peak Day</v>
      </c>
      <c r="I347" s="42">
        <f>'Dep. Res. Class'!K$82</f>
        <v>438698.54926598369</v>
      </c>
      <c r="J347" s="136">
        <f t="shared" si="213"/>
        <v>236918.86188586848</v>
      </c>
      <c r="K347" s="136">
        <f t="shared" si="214"/>
        <v>132199.90616960821</v>
      </c>
      <c r="L347" s="136">
        <f t="shared" si="215"/>
        <v>0</v>
      </c>
      <c r="M347" s="136">
        <f t="shared" si="216"/>
        <v>69579.781210507077</v>
      </c>
      <c r="N347" s="136">
        <f t="shared" si="217"/>
        <v>0</v>
      </c>
      <c r="O347" s="136">
        <f t="shared" si="218"/>
        <v>0</v>
      </c>
      <c r="P347" s="136">
        <f t="shared" si="219"/>
        <v>0</v>
      </c>
      <c r="Q347" s="136">
        <f t="shared" si="220"/>
        <v>0</v>
      </c>
      <c r="R347" s="136">
        <f t="shared" si="221"/>
        <v>0</v>
      </c>
      <c r="S347" s="136">
        <f t="shared" si="222"/>
        <v>0</v>
      </c>
      <c r="T347" s="136">
        <f t="shared" si="223"/>
        <v>0</v>
      </c>
      <c r="U347" s="136">
        <f t="shared" si="224"/>
        <v>0</v>
      </c>
      <c r="V347" s="136">
        <f t="shared" si="225"/>
        <v>0</v>
      </c>
      <c r="W347" s="136">
        <f t="shared" si="226"/>
        <v>0</v>
      </c>
      <c r="X347" s="136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7">
        <v>38000</v>
      </c>
      <c r="E348" s="138" t="s">
        <v>52</v>
      </c>
      <c r="G348" s="43">
        <v>99</v>
      </c>
      <c r="H348" s="136" t="str">
        <f t="shared" si="212"/>
        <v>-</v>
      </c>
      <c r="I348" s="42">
        <f>'Dep. Res. Class'!K$83</f>
        <v>0</v>
      </c>
      <c r="J348" s="136">
        <f t="shared" si="213"/>
        <v>0</v>
      </c>
      <c r="K348" s="136">
        <f t="shared" si="214"/>
        <v>0</v>
      </c>
      <c r="L348" s="136">
        <f t="shared" si="215"/>
        <v>0</v>
      </c>
      <c r="M348" s="136">
        <f t="shared" si="216"/>
        <v>0</v>
      </c>
      <c r="N348" s="136">
        <f t="shared" si="217"/>
        <v>0</v>
      </c>
      <c r="O348" s="136">
        <f t="shared" si="218"/>
        <v>0</v>
      </c>
      <c r="P348" s="136">
        <f t="shared" si="219"/>
        <v>0</v>
      </c>
      <c r="Q348" s="136">
        <f t="shared" si="220"/>
        <v>0</v>
      </c>
      <c r="R348" s="136">
        <f t="shared" si="221"/>
        <v>0</v>
      </c>
      <c r="S348" s="136">
        <f t="shared" si="222"/>
        <v>0</v>
      </c>
      <c r="T348" s="136">
        <f t="shared" si="223"/>
        <v>0</v>
      </c>
      <c r="U348" s="136">
        <f t="shared" si="224"/>
        <v>0</v>
      </c>
      <c r="V348" s="136">
        <f t="shared" si="225"/>
        <v>0</v>
      </c>
      <c r="W348" s="136">
        <f t="shared" si="226"/>
        <v>0</v>
      </c>
      <c r="X348" s="136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7">
        <v>38100</v>
      </c>
      <c r="E349" s="138" t="s">
        <v>51</v>
      </c>
      <c r="G349" s="43">
        <v>99</v>
      </c>
      <c r="H349" s="136" t="str">
        <f t="shared" si="212"/>
        <v>-</v>
      </c>
      <c r="I349" s="42">
        <f>'Dep. Res. Class'!K$84</f>
        <v>0</v>
      </c>
      <c r="J349" s="136">
        <f t="shared" si="213"/>
        <v>0</v>
      </c>
      <c r="K349" s="136">
        <f t="shared" si="214"/>
        <v>0</v>
      </c>
      <c r="L349" s="136">
        <f t="shared" si="215"/>
        <v>0</v>
      </c>
      <c r="M349" s="136">
        <f t="shared" si="216"/>
        <v>0</v>
      </c>
      <c r="N349" s="136">
        <f t="shared" si="217"/>
        <v>0</v>
      </c>
      <c r="O349" s="136">
        <f t="shared" si="218"/>
        <v>0</v>
      </c>
      <c r="P349" s="136">
        <f t="shared" si="219"/>
        <v>0</v>
      </c>
      <c r="Q349" s="136">
        <f t="shared" si="220"/>
        <v>0</v>
      </c>
      <c r="R349" s="136">
        <f t="shared" si="221"/>
        <v>0</v>
      </c>
      <c r="S349" s="136">
        <f t="shared" si="222"/>
        <v>0</v>
      </c>
      <c r="T349" s="136">
        <f t="shared" si="223"/>
        <v>0</v>
      </c>
      <c r="U349" s="136">
        <f t="shared" si="224"/>
        <v>0</v>
      </c>
      <c r="V349" s="136">
        <f t="shared" si="225"/>
        <v>0</v>
      </c>
      <c r="W349" s="136">
        <f t="shared" si="226"/>
        <v>0</v>
      </c>
      <c r="X349" s="136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7">
        <v>38200</v>
      </c>
      <c r="E350" s="138" t="s">
        <v>296</v>
      </c>
      <c r="G350" s="43">
        <v>99</v>
      </c>
      <c r="H350" s="136" t="str">
        <f t="shared" si="212"/>
        <v>-</v>
      </c>
      <c r="I350" s="42">
        <f>'Dep. Res. Class'!K$85</f>
        <v>0</v>
      </c>
      <c r="J350" s="136">
        <f t="shared" si="213"/>
        <v>0</v>
      </c>
      <c r="K350" s="136">
        <f t="shared" si="214"/>
        <v>0</v>
      </c>
      <c r="L350" s="136">
        <f t="shared" si="215"/>
        <v>0</v>
      </c>
      <c r="M350" s="136">
        <f t="shared" si="216"/>
        <v>0</v>
      </c>
      <c r="N350" s="136">
        <f t="shared" si="217"/>
        <v>0</v>
      </c>
      <c r="O350" s="136">
        <f t="shared" si="218"/>
        <v>0</v>
      </c>
      <c r="P350" s="136">
        <f t="shared" si="219"/>
        <v>0</v>
      </c>
      <c r="Q350" s="136">
        <f t="shared" si="220"/>
        <v>0</v>
      </c>
      <c r="R350" s="136">
        <f t="shared" si="221"/>
        <v>0</v>
      </c>
      <c r="S350" s="136">
        <f t="shared" si="222"/>
        <v>0</v>
      </c>
      <c r="T350" s="136">
        <f t="shared" si="223"/>
        <v>0</v>
      </c>
      <c r="U350" s="136">
        <f t="shared" si="224"/>
        <v>0</v>
      </c>
      <c r="V350" s="136">
        <f t="shared" si="225"/>
        <v>0</v>
      </c>
      <c r="W350" s="136">
        <f t="shared" si="226"/>
        <v>0</v>
      </c>
      <c r="X350" s="136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7">
        <v>38300</v>
      </c>
      <c r="E351" s="138" t="s">
        <v>297</v>
      </c>
      <c r="G351" s="43">
        <v>99</v>
      </c>
      <c r="H351" s="136" t="str">
        <f t="shared" si="212"/>
        <v>-</v>
      </c>
      <c r="I351" s="42">
        <f>'Dep. Res. Class'!K$86</f>
        <v>0</v>
      </c>
      <c r="J351" s="136">
        <f t="shared" si="213"/>
        <v>0</v>
      </c>
      <c r="K351" s="136">
        <f t="shared" si="214"/>
        <v>0</v>
      </c>
      <c r="L351" s="136">
        <f t="shared" si="215"/>
        <v>0</v>
      </c>
      <c r="M351" s="136">
        <f t="shared" si="216"/>
        <v>0</v>
      </c>
      <c r="N351" s="136">
        <f t="shared" si="217"/>
        <v>0</v>
      </c>
      <c r="O351" s="136">
        <f t="shared" si="218"/>
        <v>0</v>
      </c>
      <c r="P351" s="136">
        <f t="shared" si="219"/>
        <v>0</v>
      </c>
      <c r="Q351" s="136">
        <f t="shared" si="220"/>
        <v>0</v>
      </c>
      <c r="R351" s="136">
        <f t="shared" si="221"/>
        <v>0</v>
      </c>
      <c r="S351" s="136">
        <f t="shared" si="222"/>
        <v>0</v>
      </c>
      <c r="T351" s="136">
        <f t="shared" si="223"/>
        <v>0</v>
      </c>
      <c r="U351" s="136">
        <f t="shared" si="224"/>
        <v>0</v>
      </c>
      <c r="V351" s="136">
        <f t="shared" si="225"/>
        <v>0</v>
      </c>
      <c r="W351" s="136">
        <f t="shared" si="226"/>
        <v>0</v>
      </c>
      <c r="X351" s="136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7">
        <v>38400</v>
      </c>
      <c r="E352" s="138" t="s">
        <v>298</v>
      </c>
      <c r="G352" s="43">
        <v>99</v>
      </c>
      <c r="H352" s="136" t="str">
        <f t="shared" si="212"/>
        <v>-</v>
      </c>
      <c r="I352" s="42">
        <f>'Dep. Res. Class'!K$87</f>
        <v>0</v>
      </c>
      <c r="J352" s="136">
        <f t="shared" si="213"/>
        <v>0</v>
      </c>
      <c r="K352" s="136">
        <f t="shared" si="214"/>
        <v>0</v>
      </c>
      <c r="L352" s="136">
        <f t="shared" si="215"/>
        <v>0</v>
      </c>
      <c r="M352" s="136">
        <f t="shared" si="216"/>
        <v>0</v>
      </c>
      <c r="N352" s="136">
        <f t="shared" si="217"/>
        <v>0</v>
      </c>
      <c r="O352" s="136">
        <f t="shared" si="218"/>
        <v>0</v>
      </c>
      <c r="P352" s="136">
        <f t="shared" si="219"/>
        <v>0</v>
      </c>
      <c r="Q352" s="136">
        <f t="shared" si="220"/>
        <v>0</v>
      </c>
      <c r="R352" s="136">
        <f t="shared" si="221"/>
        <v>0</v>
      </c>
      <c r="S352" s="136">
        <f t="shared" si="222"/>
        <v>0</v>
      </c>
      <c r="T352" s="136">
        <f t="shared" si="223"/>
        <v>0</v>
      </c>
      <c r="U352" s="136">
        <f t="shared" si="224"/>
        <v>0</v>
      </c>
      <c r="V352" s="136">
        <f t="shared" si="225"/>
        <v>0</v>
      </c>
      <c r="W352" s="136">
        <f t="shared" si="226"/>
        <v>0</v>
      </c>
      <c r="X352" s="136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7">
        <v>38500</v>
      </c>
      <c r="E353" s="138" t="s">
        <v>299</v>
      </c>
      <c r="G353" s="43">
        <v>99</v>
      </c>
      <c r="H353" s="136" t="str">
        <f t="shared" si="212"/>
        <v>-</v>
      </c>
      <c r="I353" s="42">
        <f>'Dep. Res. Class'!K$88</f>
        <v>0</v>
      </c>
      <c r="J353" s="136">
        <f t="shared" si="213"/>
        <v>0</v>
      </c>
      <c r="K353" s="136">
        <f t="shared" si="214"/>
        <v>0</v>
      </c>
      <c r="L353" s="136">
        <f t="shared" si="215"/>
        <v>0</v>
      </c>
      <c r="M353" s="136">
        <f t="shared" si="216"/>
        <v>0</v>
      </c>
      <c r="N353" s="136">
        <f t="shared" si="217"/>
        <v>0</v>
      </c>
      <c r="O353" s="136">
        <f t="shared" si="218"/>
        <v>0</v>
      </c>
      <c r="P353" s="136">
        <f t="shared" si="219"/>
        <v>0</v>
      </c>
      <c r="Q353" s="136">
        <f t="shared" si="220"/>
        <v>0</v>
      </c>
      <c r="R353" s="136">
        <f t="shared" si="221"/>
        <v>0</v>
      </c>
      <c r="S353" s="136">
        <f t="shared" si="222"/>
        <v>0</v>
      </c>
      <c r="T353" s="136">
        <f t="shared" si="223"/>
        <v>0</v>
      </c>
      <c r="U353" s="136">
        <f t="shared" si="224"/>
        <v>0</v>
      </c>
      <c r="V353" s="136">
        <f t="shared" si="225"/>
        <v>0</v>
      </c>
      <c r="W353" s="136">
        <f t="shared" si="226"/>
        <v>0</v>
      </c>
      <c r="X353" s="136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7">
        <v>38600</v>
      </c>
      <c r="E354" s="138" t="s">
        <v>300</v>
      </c>
      <c r="G354" s="43">
        <v>99</v>
      </c>
      <c r="H354" s="136" t="str">
        <f t="shared" si="212"/>
        <v>-</v>
      </c>
      <c r="I354" s="42">
        <f>'Dep. Res. Class'!K$89</f>
        <v>0</v>
      </c>
      <c r="J354" s="136">
        <f t="shared" si="213"/>
        <v>0</v>
      </c>
      <c r="K354" s="136">
        <f t="shared" si="214"/>
        <v>0</v>
      </c>
      <c r="L354" s="136">
        <f t="shared" si="215"/>
        <v>0</v>
      </c>
      <c r="M354" s="136">
        <f t="shared" si="216"/>
        <v>0</v>
      </c>
      <c r="N354" s="136">
        <f t="shared" si="217"/>
        <v>0</v>
      </c>
      <c r="O354" s="136">
        <f t="shared" si="218"/>
        <v>0</v>
      </c>
      <c r="P354" s="136">
        <f t="shared" si="219"/>
        <v>0</v>
      </c>
      <c r="Q354" s="136">
        <f t="shared" si="220"/>
        <v>0</v>
      </c>
      <c r="R354" s="136">
        <f t="shared" si="221"/>
        <v>0</v>
      </c>
      <c r="S354" s="136">
        <f t="shared" si="222"/>
        <v>0</v>
      </c>
      <c r="T354" s="136">
        <f t="shared" si="223"/>
        <v>0</v>
      </c>
      <c r="U354" s="136">
        <f t="shared" si="224"/>
        <v>0</v>
      </c>
      <c r="V354" s="136">
        <f t="shared" si="225"/>
        <v>0</v>
      </c>
      <c r="W354" s="136">
        <f t="shared" si="226"/>
        <v>0</v>
      </c>
      <c r="X354" s="136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6"/>
      <c r="I355" s="42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6"/>
      <c r="I356" s="42">
        <f>'Dep. Res. Class'!K$91</f>
        <v>28286878.190802522</v>
      </c>
      <c r="J356" s="136">
        <f>SUM(J334:J354)</f>
        <v>15276309.890885638</v>
      </c>
      <c r="K356" s="136">
        <f t="shared" ref="K356:X356" si="230">SUM(K334:K354)</f>
        <v>8524128.126049377</v>
      </c>
      <c r="L356" s="136">
        <f t="shared" si="230"/>
        <v>0</v>
      </c>
      <c r="M356" s="136">
        <f t="shared" si="230"/>
        <v>4486440.1738675088</v>
      </c>
      <c r="N356" s="136">
        <f t="shared" si="230"/>
        <v>0</v>
      </c>
      <c r="O356" s="136">
        <f t="shared" si="230"/>
        <v>0</v>
      </c>
      <c r="P356" s="136">
        <f t="shared" si="230"/>
        <v>0</v>
      </c>
      <c r="Q356" s="136">
        <f t="shared" si="230"/>
        <v>0</v>
      </c>
      <c r="R356" s="136">
        <f t="shared" si="230"/>
        <v>0</v>
      </c>
      <c r="S356" s="136">
        <f t="shared" si="230"/>
        <v>0</v>
      </c>
      <c r="T356" s="136">
        <f t="shared" si="230"/>
        <v>0</v>
      </c>
      <c r="U356" s="136">
        <f t="shared" si="230"/>
        <v>0</v>
      </c>
      <c r="V356" s="136">
        <f t="shared" si="230"/>
        <v>0</v>
      </c>
      <c r="W356" s="136">
        <f t="shared" si="230"/>
        <v>0</v>
      </c>
      <c r="X356" s="136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6"/>
      <c r="I357" s="42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6"/>
      <c r="I358" s="42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6"/>
      <c r="I359" s="42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9">
        <v>38900</v>
      </c>
      <c r="E360" s="138" t="s">
        <v>125</v>
      </c>
      <c r="G360" s="43">
        <v>6.4</v>
      </c>
      <c r="H360" s="136" t="str">
        <f t="shared" ref="H360:H395" si="231">VLOOKUP($G360,alloc,3)</f>
        <v>P, S, T &amp; D Plant - Demand</v>
      </c>
      <c r="I360" s="42">
        <f>'Dep. Res. Class'!K$95</f>
        <v>0</v>
      </c>
      <c r="J360" s="136">
        <f t="shared" ref="J360:J395" si="232">$I360*VLOOKUP($G360,alloc,6)</f>
        <v>0</v>
      </c>
      <c r="K360" s="136">
        <f t="shared" ref="K360:K395" si="233">$I360*VLOOKUP($G360,alloc,7)</f>
        <v>0</v>
      </c>
      <c r="L360" s="136">
        <f t="shared" ref="L360:L395" si="234">$I360*VLOOKUP($G360,alloc,8)</f>
        <v>0</v>
      </c>
      <c r="M360" s="136">
        <f t="shared" ref="M360:M395" si="235">$I360*VLOOKUP($G360,alloc,9)</f>
        <v>0</v>
      </c>
      <c r="N360" s="136">
        <f t="shared" ref="N360:N395" si="236">$I360*VLOOKUP($G360,alloc,10)</f>
        <v>0</v>
      </c>
      <c r="O360" s="136">
        <f t="shared" ref="O360:O395" si="237">$I360*VLOOKUP($G360,alloc,11)</f>
        <v>0</v>
      </c>
      <c r="P360" s="136">
        <f t="shared" ref="P360:P395" si="238">$I360*VLOOKUP($G360,alloc,12)</f>
        <v>0</v>
      </c>
      <c r="Q360" s="136">
        <f t="shared" ref="Q360:Q395" si="239">$I360*VLOOKUP($G360,alloc,13)</f>
        <v>0</v>
      </c>
      <c r="R360" s="136">
        <f t="shared" ref="R360:R395" si="240">$I360*VLOOKUP($G360,alloc,14)</f>
        <v>0</v>
      </c>
      <c r="S360" s="136">
        <f t="shared" ref="S360:S395" si="241">$I360*VLOOKUP($G360,alloc,15)</f>
        <v>0</v>
      </c>
      <c r="T360" s="136">
        <f t="shared" ref="T360:T395" si="242">$I360*VLOOKUP($G360,alloc,16)</f>
        <v>0</v>
      </c>
      <c r="U360" s="136">
        <f t="shared" ref="U360:U395" si="243">$I360*VLOOKUP($G360,alloc,17)</f>
        <v>0</v>
      </c>
      <c r="V360" s="136">
        <f t="shared" ref="V360:V395" si="244">$I360*VLOOKUP($G360,alloc,18)</f>
        <v>0</v>
      </c>
      <c r="W360" s="136">
        <f t="shared" ref="W360:W395" si="245">$I360*VLOOKUP($G360,alloc,19)</f>
        <v>0</v>
      </c>
      <c r="X360" s="136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9">
        <v>39000</v>
      </c>
      <c r="E361" s="138" t="s">
        <v>304</v>
      </c>
      <c r="G361" s="43">
        <v>6.4</v>
      </c>
      <c r="H361" s="136" t="str">
        <f t="shared" si="231"/>
        <v>P, S, T &amp; D Plant - Demand</v>
      </c>
      <c r="I361" s="42">
        <f>'Dep. Res. Class'!K$96</f>
        <v>60306.685963237476</v>
      </c>
      <c r="J361" s="136">
        <f t="shared" si="232"/>
        <v>32568.58593771184</v>
      </c>
      <c r="K361" s="136">
        <f t="shared" si="233"/>
        <v>18173.158400180295</v>
      </c>
      <c r="L361" s="136">
        <f t="shared" si="234"/>
        <v>0</v>
      </c>
      <c r="M361" s="136">
        <f t="shared" si="235"/>
        <v>9564.9416253453383</v>
      </c>
      <c r="N361" s="136">
        <f t="shared" si="236"/>
        <v>0</v>
      </c>
      <c r="O361" s="136">
        <f t="shared" si="237"/>
        <v>0</v>
      </c>
      <c r="P361" s="136">
        <f t="shared" si="238"/>
        <v>0</v>
      </c>
      <c r="Q361" s="136">
        <f t="shared" si="239"/>
        <v>0</v>
      </c>
      <c r="R361" s="136">
        <f t="shared" si="240"/>
        <v>0</v>
      </c>
      <c r="S361" s="136">
        <f t="shared" si="241"/>
        <v>0</v>
      </c>
      <c r="T361" s="136">
        <f t="shared" si="242"/>
        <v>0</v>
      </c>
      <c r="U361" s="136">
        <f t="shared" si="243"/>
        <v>0</v>
      </c>
      <c r="V361" s="136">
        <f t="shared" si="244"/>
        <v>0</v>
      </c>
      <c r="W361" s="136">
        <f t="shared" si="245"/>
        <v>0</v>
      </c>
      <c r="X361" s="136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9">
        <v>39001</v>
      </c>
      <c r="E362" s="138" t="s">
        <v>149</v>
      </c>
      <c r="G362" s="43">
        <v>6.4</v>
      </c>
      <c r="H362" s="136" t="str">
        <f t="shared" si="231"/>
        <v>P, S, T &amp; D Plant - Demand</v>
      </c>
      <c r="I362" s="42">
        <f>'Dep. Res. Class'!K$97</f>
        <v>0</v>
      </c>
      <c r="J362" s="136">
        <f t="shared" si="232"/>
        <v>0</v>
      </c>
      <c r="K362" s="136">
        <f t="shared" si="233"/>
        <v>0</v>
      </c>
      <c r="L362" s="136">
        <f t="shared" si="234"/>
        <v>0</v>
      </c>
      <c r="M362" s="136">
        <f t="shared" si="235"/>
        <v>0</v>
      </c>
      <c r="N362" s="136">
        <f t="shared" si="236"/>
        <v>0</v>
      </c>
      <c r="O362" s="136">
        <f t="shared" si="237"/>
        <v>0</v>
      </c>
      <c r="P362" s="136">
        <f t="shared" si="238"/>
        <v>0</v>
      </c>
      <c r="Q362" s="136">
        <f t="shared" si="239"/>
        <v>0</v>
      </c>
      <c r="R362" s="136">
        <f t="shared" si="240"/>
        <v>0</v>
      </c>
      <c r="S362" s="136">
        <f t="shared" si="241"/>
        <v>0</v>
      </c>
      <c r="T362" s="136">
        <f t="shared" si="242"/>
        <v>0</v>
      </c>
      <c r="U362" s="136">
        <f t="shared" si="243"/>
        <v>0</v>
      </c>
      <c r="V362" s="136">
        <f t="shared" si="244"/>
        <v>0</v>
      </c>
      <c r="W362" s="136">
        <f t="shared" si="245"/>
        <v>0</v>
      </c>
      <c r="X362" s="136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9">
        <v>39002</v>
      </c>
      <c r="E363" s="138" t="s">
        <v>291</v>
      </c>
      <c r="G363" s="43">
        <v>6.4</v>
      </c>
      <c r="H363" s="136" t="str">
        <f t="shared" si="231"/>
        <v>P, S, T &amp; D Plant - Demand</v>
      </c>
      <c r="I363" s="42">
        <f>'Dep. Res. Class'!K$98</f>
        <v>21109.899521197138</v>
      </c>
      <c r="J363" s="136">
        <f t="shared" si="232"/>
        <v>11400.387298875583</v>
      </c>
      <c r="K363" s="136">
        <f t="shared" si="233"/>
        <v>6361.3767144237709</v>
      </c>
      <c r="L363" s="136">
        <f t="shared" si="234"/>
        <v>0</v>
      </c>
      <c r="M363" s="136">
        <f t="shared" si="235"/>
        <v>3348.1355078977817</v>
      </c>
      <c r="N363" s="136">
        <f t="shared" si="236"/>
        <v>0</v>
      </c>
      <c r="O363" s="136">
        <f t="shared" si="237"/>
        <v>0</v>
      </c>
      <c r="P363" s="136">
        <f t="shared" si="238"/>
        <v>0</v>
      </c>
      <c r="Q363" s="136">
        <f t="shared" si="239"/>
        <v>0</v>
      </c>
      <c r="R363" s="136">
        <f t="shared" si="240"/>
        <v>0</v>
      </c>
      <c r="S363" s="136">
        <f t="shared" si="241"/>
        <v>0</v>
      </c>
      <c r="T363" s="136">
        <f t="shared" si="242"/>
        <v>0</v>
      </c>
      <c r="U363" s="136">
        <f t="shared" si="243"/>
        <v>0</v>
      </c>
      <c r="V363" s="136">
        <f t="shared" si="244"/>
        <v>0</v>
      </c>
      <c r="W363" s="136">
        <f t="shared" si="245"/>
        <v>0</v>
      </c>
      <c r="X363" s="136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9">
        <v>39003</v>
      </c>
      <c r="E364" s="138" t="s">
        <v>306</v>
      </c>
      <c r="G364" s="43">
        <v>6.4</v>
      </c>
      <c r="H364" s="136" t="str">
        <f t="shared" si="231"/>
        <v>P, S, T &amp; D Plant - Demand</v>
      </c>
      <c r="I364" s="42">
        <f>'Dep. Res. Class'!K$99</f>
        <v>53068.32097640157</v>
      </c>
      <c r="J364" s="136">
        <f t="shared" si="232"/>
        <v>28659.511705610988</v>
      </c>
      <c r="K364" s="136">
        <f t="shared" si="233"/>
        <v>15991.908487952052</v>
      </c>
      <c r="L364" s="136">
        <f t="shared" si="234"/>
        <v>0</v>
      </c>
      <c r="M364" s="136">
        <f t="shared" si="235"/>
        <v>8416.9007828385238</v>
      </c>
      <c r="N364" s="136">
        <f t="shared" si="236"/>
        <v>0</v>
      </c>
      <c r="O364" s="136">
        <f t="shared" si="237"/>
        <v>0</v>
      </c>
      <c r="P364" s="136">
        <f t="shared" si="238"/>
        <v>0</v>
      </c>
      <c r="Q364" s="136">
        <f t="shared" si="239"/>
        <v>0</v>
      </c>
      <c r="R364" s="136">
        <f t="shared" si="240"/>
        <v>0</v>
      </c>
      <c r="S364" s="136">
        <f t="shared" si="241"/>
        <v>0</v>
      </c>
      <c r="T364" s="136">
        <f t="shared" si="242"/>
        <v>0</v>
      </c>
      <c r="U364" s="136">
        <f t="shared" si="243"/>
        <v>0</v>
      </c>
      <c r="V364" s="136">
        <f t="shared" si="244"/>
        <v>0</v>
      </c>
      <c r="W364" s="136">
        <f t="shared" si="245"/>
        <v>0</v>
      </c>
      <c r="X364" s="136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9">
        <v>39004</v>
      </c>
      <c r="E365" s="138" t="s">
        <v>307</v>
      </c>
      <c r="G365" s="43">
        <v>6.4</v>
      </c>
      <c r="H365" s="136" t="str">
        <f t="shared" si="231"/>
        <v>P, S, T &amp; D Plant - Demand</v>
      </c>
      <c r="I365" s="42">
        <f>'Dep. Res. Class'!K$100</f>
        <v>818.37088252930118</v>
      </c>
      <c r="J365" s="136">
        <f t="shared" si="232"/>
        <v>441.96065479081727</v>
      </c>
      <c r="K365" s="136">
        <f t="shared" si="233"/>
        <v>246.6125180111278</v>
      </c>
      <c r="L365" s="136">
        <f t="shared" si="234"/>
        <v>0</v>
      </c>
      <c r="M365" s="136">
        <f t="shared" si="235"/>
        <v>129.79770972735602</v>
      </c>
      <c r="N365" s="136">
        <f t="shared" si="236"/>
        <v>0</v>
      </c>
      <c r="O365" s="136">
        <f t="shared" si="237"/>
        <v>0</v>
      </c>
      <c r="P365" s="136">
        <f t="shared" si="238"/>
        <v>0</v>
      </c>
      <c r="Q365" s="136">
        <f t="shared" si="239"/>
        <v>0</v>
      </c>
      <c r="R365" s="136">
        <f t="shared" si="240"/>
        <v>0</v>
      </c>
      <c r="S365" s="136">
        <f t="shared" si="241"/>
        <v>0</v>
      </c>
      <c r="T365" s="136">
        <f t="shared" si="242"/>
        <v>0</v>
      </c>
      <c r="U365" s="136">
        <f t="shared" si="243"/>
        <v>0</v>
      </c>
      <c r="V365" s="136">
        <f t="shared" si="244"/>
        <v>0</v>
      </c>
      <c r="W365" s="136">
        <f t="shared" si="245"/>
        <v>0</v>
      </c>
      <c r="X365" s="136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9">
        <v>39009</v>
      </c>
      <c r="E366" s="138" t="s">
        <v>308</v>
      </c>
      <c r="G366" s="43">
        <v>6.4</v>
      </c>
      <c r="H366" s="136" t="str">
        <f t="shared" si="231"/>
        <v>P, S, T &amp; D Plant - Demand</v>
      </c>
      <c r="I366" s="42">
        <f>'Dep. Res. Class'!K$101</f>
        <v>288999.41910082713</v>
      </c>
      <c r="J366" s="136">
        <f t="shared" si="232"/>
        <v>156073.94547715256</v>
      </c>
      <c r="K366" s="136">
        <f t="shared" si="233"/>
        <v>87088.722203720885</v>
      </c>
      <c r="L366" s="136">
        <f t="shared" si="234"/>
        <v>0</v>
      </c>
      <c r="M366" s="136">
        <f t="shared" si="235"/>
        <v>45836.751419953645</v>
      </c>
      <c r="N366" s="136">
        <f t="shared" si="236"/>
        <v>0</v>
      </c>
      <c r="O366" s="136">
        <f t="shared" si="237"/>
        <v>0</v>
      </c>
      <c r="P366" s="136">
        <f t="shared" si="238"/>
        <v>0</v>
      </c>
      <c r="Q366" s="136">
        <f t="shared" si="239"/>
        <v>0</v>
      </c>
      <c r="R366" s="136">
        <f t="shared" si="240"/>
        <v>0</v>
      </c>
      <c r="S366" s="136">
        <f t="shared" si="241"/>
        <v>0</v>
      </c>
      <c r="T366" s="136">
        <f t="shared" si="242"/>
        <v>0</v>
      </c>
      <c r="U366" s="136">
        <f t="shared" si="243"/>
        <v>0</v>
      </c>
      <c r="V366" s="136">
        <f t="shared" si="244"/>
        <v>0</v>
      </c>
      <c r="W366" s="136">
        <f t="shared" si="245"/>
        <v>0</v>
      </c>
      <c r="X366" s="136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9">
        <v>39100</v>
      </c>
      <c r="E367" s="138" t="s">
        <v>309</v>
      </c>
      <c r="G367" s="43">
        <v>6.4</v>
      </c>
      <c r="H367" s="136" t="str">
        <f t="shared" si="231"/>
        <v>P, S, T &amp; D Plant - Demand</v>
      </c>
      <c r="I367" s="42">
        <f>'Dep. Res. Class'!K$102</f>
        <v>217972.72070989368</v>
      </c>
      <c r="J367" s="136">
        <f t="shared" si="232"/>
        <v>117716.02390561755</v>
      </c>
      <c r="K367" s="136">
        <f t="shared" si="233"/>
        <v>65685.134527105489</v>
      </c>
      <c r="L367" s="136">
        <f t="shared" si="234"/>
        <v>0</v>
      </c>
      <c r="M367" s="136">
        <f t="shared" si="235"/>
        <v>34571.562277170626</v>
      </c>
      <c r="N367" s="136">
        <f t="shared" si="236"/>
        <v>0</v>
      </c>
      <c r="O367" s="136">
        <f t="shared" si="237"/>
        <v>0</v>
      </c>
      <c r="P367" s="136">
        <f t="shared" si="238"/>
        <v>0</v>
      </c>
      <c r="Q367" s="136">
        <f t="shared" si="239"/>
        <v>0</v>
      </c>
      <c r="R367" s="136">
        <f t="shared" si="240"/>
        <v>0</v>
      </c>
      <c r="S367" s="136">
        <f t="shared" si="241"/>
        <v>0</v>
      </c>
      <c r="T367" s="136">
        <f t="shared" si="242"/>
        <v>0</v>
      </c>
      <c r="U367" s="136">
        <f t="shared" si="243"/>
        <v>0</v>
      </c>
      <c r="V367" s="136">
        <f t="shared" si="244"/>
        <v>0</v>
      </c>
      <c r="W367" s="136">
        <f t="shared" si="245"/>
        <v>0</v>
      </c>
      <c r="X367" s="136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6">
        <v>39102</v>
      </c>
      <c r="E368" s="138" t="s">
        <v>310</v>
      </c>
      <c r="G368" s="43">
        <v>6.4</v>
      </c>
      <c r="H368" s="136" t="str">
        <f t="shared" si="231"/>
        <v>P, S, T &amp; D Plant - Demand</v>
      </c>
      <c r="I368" s="42">
        <f>'Dep. Res. Class'!K$103</f>
        <v>0</v>
      </c>
      <c r="J368" s="136">
        <f t="shared" si="232"/>
        <v>0</v>
      </c>
      <c r="K368" s="136">
        <f t="shared" si="233"/>
        <v>0</v>
      </c>
      <c r="L368" s="136">
        <f t="shared" si="234"/>
        <v>0</v>
      </c>
      <c r="M368" s="136">
        <f t="shared" si="235"/>
        <v>0</v>
      </c>
      <c r="N368" s="136">
        <f t="shared" si="236"/>
        <v>0</v>
      </c>
      <c r="O368" s="136">
        <f t="shared" si="237"/>
        <v>0</v>
      </c>
      <c r="P368" s="136">
        <f t="shared" si="238"/>
        <v>0</v>
      </c>
      <c r="Q368" s="136">
        <f t="shared" si="239"/>
        <v>0</v>
      </c>
      <c r="R368" s="136">
        <f t="shared" si="240"/>
        <v>0</v>
      </c>
      <c r="S368" s="136">
        <f t="shared" si="241"/>
        <v>0</v>
      </c>
      <c r="T368" s="136">
        <f t="shared" si="242"/>
        <v>0</v>
      </c>
      <c r="U368" s="136">
        <f t="shared" si="243"/>
        <v>0</v>
      </c>
      <c r="V368" s="136">
        <f t="shared" si="244"/>
        <v>0</v>
      </c>
      <c r="W368" s="136">
        <f t="shared" si="245"/>
        <v>0</v>
      </c>
      <c r="X368" s="136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9">
        <v>39103</v>
      </c>
      <c r="E369" s="138" t="s">
        <v>311</v>
      </c>
      <c r="G369" s="43">
        <v>6.4</v>
      </c>
      <c r="H369" s="136" t="str">
        <f t="shared" si="231"/>
        <v>P, S, T &amp; D Plant - Demand</v>
      </c>
      <c r="I369" s="42">
        <f>'Dep. Res. Class'!K$104</f>
        <v>0</v>
      </c>
      <c r="J369" s="136">
        <f t="shared" si="232"/>
        <v>0</v>
      </c>
      <c r="K369" s="136">
        <f t="shared" si="233"/>
        <v>0</v>
      </c>
      <c r="L369" s="136">
        <f t="shared" si="234"/>
        <v>0</v>
      </c>
      <c r="M369" s="136">
        <f t="shared" si="235"/>
        <v>0</v>
      </c>
      <c r="N369" s="136">
        <f t="shared" si="236"/>
        <v>0</v>
      </c>
      <c r="O369" s="136">
        <f t="shared" si="237"/>
        <v>0</v>
      </c>
      <c r="P369" s="136">
        <f t="shared" si="238"/>
        <v>0</v>
      </c>
      <c r="Q369" s="136">
        <f t="shared" si="239"/>
        <v>0</v>
      </c>
      <c r="R369" s="136">
        <f t="shared" si="240"/>
        <v>0</v>
      </c>
      <c r="S369" s="136">
        <f t="shared" si="241"/>
        <v>0</v>
      </c>
      <c r="T369" s="136">
        <f t="shared" si="242"/>
        <v>0</v>
      </c>
      <c r="U369" s="136">
        <f t="shared" si="243"/>
        <v>0</v>
      </c>
      <c r="V369" s="136">
        <f t="shared" si="244"/>
        <v>0</v>
      </c>
      <c r="W369" s="136">
        <f t="shared" si="245"/>
        <v>0</v>
      </c>
      <c r="X369" s="136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9">
        <v>39200</v>
      </c>
      <c r="E370" s="138" t="s">
        <v>312</v>
      </c>
      <c r="G370" s="43">
        <v>6.4</v>
      </c>
      <c r="H370" s="136" t="str">
        <f t="shared" si="231"/>
        <v>P, S, T &amp; D Plant - Demand</v>
      </c>
      <c r="I370" s="42">
        <f>'Dep. Res. Class'!K$105</f>
        <v>55911.213413046702</v>
      </c>
      <c r="J370" s="136">
        <f t="shared" si="232"/>
        <v>30194.813889037043</v>
      </c>
      <c r="K370" s="136">
        <f t="shared" si="233"/>
        <v>16848.601800486598</v>
      </c>
      <c r="L370" s="136">
        <f t="shared" si="234"/>
        <v>0</v>
      </c>
      <c r="M370" s="136">
        <f t="shared" si="235"/>
        <v>8867.7977235230537</v>
      </c>
      <c r="N370" s="136">
        <f t="shared" si="236"/>
        <v>0</v>
      </c>
      <c r="O370" s="136">
        <f t="shared" si="237"/>
        <v>0</v>
      </c>
      <c r="P370" s="136">
        <f t="shared" si="238"/>
        <v>0</v>
      </c>
      <c r="Q370" s="136">
        <f t="shared" si="239"/>
        <v>0</v>
      </c>
      <c r="R370" s="136">
        <f t="shared" si="240"/>
        <v>0</v>
      </c>
      <c r="S370" s="136">
        <f t="shared" si="241"/>
        <v>0</v>
      </c>
      <c r="T370" s="136">
        <f t="shared" si="242"/>
        <v>0</v>
      </c>
      <c r="U370" s="136">
        <f t="shared" si="243"/>
        <v>0</v>
      </c>
      <c r="V370" s="136">
        <f t="shared" si="244"/>
        <v>0</v>
      </c>
      <c r="W370" s="136">
        <f t="shared" si="245"/>
        <v>0</v>
      </c>
      <c r="X370" s="136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9">
        <v>39201</v>
      </c>
      <c r="E371" s="138" t="s">
        <v>313</v>
      </c>
      <c r="G371" s="43">
        <v>6.4</v>
      </c>
      <c r="H371" s="136" t="str">
        <f t="shared" si="231"/>
        <v>P, S, T &amp; D Plant - Demand</v>
      </c>
      <c r="I371" s="42">
        <f>'Dep. Res. Class'!K$106</f>
        <v>9656.0567147632664</v>
      </c>
      <c r="J371" s="136">
        <f t="shared" si="232"/>
        <v>5214.7470535173188</v>
      </c>
      <c r="K371" s="136">
        <f t="shared" si="233"/>
        <v>2909.8108343325212</v>
      </c>
      <c r="L371" s="136">
        <f t="shared" si="234"/>
        <v>0</v>
      </c>
      <c r="M371" s="136">
        <f t="shared" si="235"/>
        <v>1531.4988269134253</v>
      </c>
      <c r="N371" s="136">
        <f t="shared" si="236"/>
        <v>0</v>
      </c>
      <c r="O371" s="136">
        <f t="shared" si="237"/>
        <v>0</v>
      </c>
      <c r="P371" s="136">
        <f t="shared" si="238"/>
        <v>0</v>
      </c>
      <c r="Q371" s="136">
        <f t="shared" si="239"/>
        <v>0</v>
      </c>
      <c r="R371" s="136">
        <f t="shared" si="240"/>
        <v>0</v>
      </c>
      <c r="S371" s="136">
        <f t="shared" si="241"/>
        <v>0</v>
      </c>
      <c r="T371" s="136">
        <f t="shared" si="242"/>
        <v>0</v>
      </c>
      <c r="U371" s="136">
        <f t="shared" si="243"/>
        <v>0</v>
      </c>
      <c r="V371" s="136">
        <f t="shared" si="244"/>
        <v>0</v>
      </c>
      <c r="W371" s="136">
        <f t="shared" si="245"/>
        <v>0</v>
      </c>
      <c r="X371" s="136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9">
        <v>39202</v>
      </c>
      <c r="E372" s="138" t="s">
        <v>198</v>
      </c>
      <c r="G372" s="43">
        <v>6.4</v>
      </c>
      <c r="H372" s="136" t="str">
        <f t="shared" si="231"/>
        <v>P, S, T &amp; D Plant - Demand</v>
      </c>
      <c r="I372" s="42">
        <f>'Dep. Res. Class'!K$107</f>
        <v>0</v>
      </c>
      <c r="J372" s="136">
        <f t="shared" si="232"/>
        <v>0</v>
      </c>
      <c r="K372" s="136">
        <f t="shared" si="233"/>
        <v>0</v>
      </c>
      <c r="L372" s="136">
        <f t="shared" si="234"/>
        <v>0</v>
      </c>
      <c r="M372" s="136">
        <f t="shared" si="235"/>
        <v>0</v>
      </c>
      <c r="N372" s="136">
        <f t="shared" si="236"/>
        <v>0</v>
      </c>
      <c r="O372" s="136">
        <f t="shared" si="237"/>
        <v>0</v>
      </c>
      <c r="P372" s="136">
        <f t="shared" si="238"/>
        <v>0</v>
      </c>
      <c r="Q372" s="136">
        <f t="shared" si="239"/>
        <v>0</v>
      </c>
      <c r="R372" s="136">
        <f t="shared" si="240"/>
        <v>0</v>
      </c>
      <c r="S372" s="136">
        <f t="shared" si="241"/>
        <v>0</v>
      </c>
      <c r="T372" s="136">
        <f t="shared" si="242"/>
        <v>0</v>
      </c>
      <c r="U372" s="136">
        <f t="shared" si="243"/>
        <v>0</v>
      </c>
      <c r="V372" s="136">
        <f t="shared" si="244"/>
        <v>0</v>
      </c>
      <c r="W372" s="136">
        <f t="shared" si="245"/>
        <v>0</v>
      </c>
      <c r="X372" s="136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9">
        <v>39300</v>
      </c>
      <c r="E373" s="138" t="s">
        <v>314</v>
      </c>
      <c r="G373" s="43">
        <v>6.4</v>
      </c>
      <c r="H373" s="136" t="str">
        <f t="shared" si="231"/>
        <v>P, S, T &amp; D Plant - Demand</v>
      </c>
      <c r="I373" s="42">
        <f>'Dep. Res. Class'!K$108</f>
        <v>0</v>
      </c>
      <c r="J373" s="136">
        <f t="shared" si="232"/>
        <v>0</v>
      </c>
      <c r="K373" s="136">
        <f t="shared" si="233"/>
        <v>0</v>
      </c>
      <c r="L373" s="136">
        <f t="shared" si="234"/>
        <v>0</v>
      </c>
      <c r="M373" s="136">
        <f t="shared" si="235"/>
        <v>0</v>
      </c>
      <c r="N373" s="136">
        <f t="shared" si="236"/>
        <v>0</v>
      </c>
      <c r="O373" s="136">
        <f t="shared" si="237"/>
        <v>0</v>
      </c>
      <c r="P373" s="136">
        <f t="shared" si="238"/>
        <v>0</v>
      </c>
      <c r="Q373" s="136">
        <f t="shared" si="239"/>
        <v>0</v>
      </c>
      <c r="R373" s="136">
        <f t="shared" si="240"/>
        <v>0</v>
      </c>
      <c r="S373" s="136">
        <f t="shared" si="241"/>
        <v>0</v>
      </c>
      <c r="T373" s="136">
        <f t="shared" si="242"/>
        <v>0</v>
      </c>
      <c r="U373" s="136">
        <f t="shared" si="243"/>
        <v>0</v>
      </c>
      <c r="V373" s="136">
        <f t="shared" si="244"/>
        <v>0</v>
      </c>
      <c r="W373" s="136">
        <f t="shared" si="245"/>
        <v>0</v>
      </c>
      <c r="X373" s="136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9">
        <v>39400</v>
      </c>
      <c r="E374" s="138" t="s">
        <v>315</v>
      </c>
      <c r="G374" s="43">
        <v>6.4</v>
      </c>
      <c r="H374" s="136" t="str">
        <f t="shared" si="231"/>
        <v>P, S, T &amp; D Plant - Demand</v>
      </c>
      <c r="I374" s="42">
        <f>'Dep. Res. Class'!K$109</f>
        <v>197293.50979804838</v>
      </c>
      <c r="J374" s="136">
        <f t="shared" si="232"/>
        <v>106548.22970586567</v>
      </c>
      <c r="K374" s="136">
        <f t="shared" si="233"/>
        <v>59453.54395817934</v>
      </c>
      <c r="L374" s="136">
        <f t="shared" si="234"/>
        <v>0</v>
      </c>
      <c r="M374" s="136">
        <f t="shared" si="235"/>
        <v>31291.73613400336</v>
      </c>
      <c r="N374" s="136">
        <f t="shared" si="236"/>
        <v>0</v>
      </c>
      <c r="O374" s="136">
        <f t="shared" si="237"/>
        <v>0</v>
      </c>
      <c r="P374" s="136">
        <f t="shared" si="238"/>
        <v>0</v>
      </c>
      <c r="Q374" s="136">
        <f t="shared" si="239"/>
        <v>0</v>
      </c>
      <c r="R374" s="136">
        <f t="shared" si="240"/>
        <v>0</v>
      </c>
      <c r="S374" s="136">
        <f t="shared" si="241"/>
        <v>0</v>
      </c>
      <c r="T374" s="136">
        <f t="shared" si="242"/>
        <v>0</v>
      </c>
      <c r="U374" s="136">
        <f t="shared" si="243"/>
        <v>0</v>
      </c>
      <c r="V374" s="136">
        <f t="shared" si="244"/>
        <v>0</v>
      </c>
      <c r="W374" s="136">
        <f t="shared" si="245"/>
        <v>0</v>
      </c>
      <c r="X374" s="136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9">
        <v>39600</v>
      </c>
      <c r="E375" s="138" t="s">
        <v>316</v>
      </c>
      <c r="G375" s="43">
        <v>6.4</v>
      </c>
      <c r="H375" s="136" t="str">
        <f t="shared" si="231"/>
        <v>P, S, T &amp; D Plant - Demand</v>
      </c>
      <c r="I375" s="42">
        <f>'Dep. Res. Class'!K$110</f>
        <v>0</v>
      </c>
      <c r="J375" s="136">
        <f t="shared" si="232"/>
        <v>0</v>
      </c>
      <c r="K375" s="136">
        <f t="shared" si="233"/>
        <v>0</v>
      </c>
      <c r="L375" s="136">
        <f t="shared" si="234"/>
        <v>0</v>
      </c>
      <c r="M375" s="136">
        <f t="shared" si="235"/>
        <v>0</v>
      </c>
      <c r="N375" s="136">
        <f t="shared" si="236"/>
        <v>0</v>
      </c>
      <c r="O375" s="136">
        <f t="shared" si="237"/>
        <v>0</v>
      </c>
      <c r="P375" s="136">
        <f t="shared" si="238"/>
        <v>0</v>
      </c>
      <c r="Q375" s="136">
        <f t="shared" si="239"/>
        <v>0</v>
      </c>
      <c r="R375" s="136">
        <f t="shared" si="240"/>
        <v>0</v>
      </c>
      <c r="S375" s="136">
        <f t="shared" si="241"/>
        <v>0</v>
      </c>
      <c r="T375" s="136">
        <f t="shared" si="242"/>
        <v>0</v>
      </c>
      <c r="U375" s="136">
        <f t="shared" si="243"/>
        <v>0</v>
      </c>
      <c r="V375" s="136">
        <f t="shared" si="244"/>
        <v>0</v>
      </c>
      <c r="W375" s="136">
        <f t="shared" si="245"/>
        <v>0</v>
      </c>
      <c r="X375" s="136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7">
        <v>39603</v>
      </c>
      <c r="E376" s="138" t="s">
        <v>317</v>
      </c>
      <c r="G376" s="43">
        <v>6.4</v>
      </c>
      <c r="H376" s="136" t="str">
        <f t="shared" si="231"/>
        <v>P, S, T &amp; D Plant - Demand</v>
      </c>
      <c r="I376" s="42">
        <f>'Dep. Res. Class'!K$111</f>
        <v>10371.530168996997</v>
      </c>
      <c r="J376" s="136">
        <f t="shared" si="232"/>
        <v>5601.138020093852</v>
      </c>
      <c r="K376" s="136">
        <f t="shared" si="233"/>
        <v>3125.415658362147</v>
      </c>
      <c r="L376" s="136">
        <f t="shared" si="234"/>
        <v>0</v>
      </c>
      <c r="M376" s="136">
        <f t="shared" si="235"/>
        <v>1644.9764905409963</v>
      </c>
      <c r="N376" s="136">
        <f t="shared" si="236"/>
        <v>0</v>
      </c>
      <c r="O376" s="136">
        <f t="shared" si="237"/>
        <v>0</v>
      </c>
      <c r="P376" s="136">
        <f t="shared" si="238"/>
        <v>0</v>
      </c>
      <c r="Q376" s="136">
        <f t="shared" si="239"/>
        <v>0</v>
      </c>
      <c r="R376" s="136">
        <f t="shared" si="240"/>
        <v>0</v>
      </c>
      <c r="S376" s="136">
        <f t="shared" si="241"/>
        <v>0</v>
      </c>
      <c r="T376" s="136">
        <f t="shared" si="242"/>
        <v>0</v>
      </c>
      <c r="U376" s="136">
        <f t="shared" si="243"/>
        <v>0</v>
      </c>
      <c r="V376" s="136">
        <f t="shared" si="244"/>
        <v>0</v>
      </c>
      <c r="W376" s="136">
        <f t="shared" si="245"/>
        <v>0</v>
      </c>
      <c r="X376" s="136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7">
        <v>39604</v>
      </c>
      <c r="E377" s="141" t="s">
        <v>318</v>
      </c>
      <c r="G377" s="43">
        <v>6.4</v>
      </c>
      <c r="H377" s="136" t="str">
        <f t="shared" si="231"/>
        <v>P, S, T &amp; D Plant - Demand</v>
      </c>
      <c r="I377" s="42">
        <f>'Dep. Res. Class'!K$112</f>
        <v>15358.627027830365</v>
      </c>
      <c r="J377" s="136">
        <f t="shared" si="232"/>
        <v>8294.4163860385343</v>
      </c>
      <c r="K377" s="136">
        <f t="shared" si="233"/>
        <v>4628.255678917556</v>
      </c>
      <c r="L377" s="136">
        <f t="shared" si="234"/>
        <v>0</v>
      </c>
      <c r="M377" s="136">
        <f t="shared" si="235"/>
        <v>2435.9549628742734</v>
      </c>
      <c r="N377" s="136">
        <f t="shared" si="236"/>
        <v>0</v>
      </c>
      <c r="O377" s="136">
        <f t="shared" si="237"/>
        <v>0</v>
      </c>
      <c r="P377" s="136">
        <f t="shared" si="238"/>
        <v>0</v>
      </c>
      <c r="Q377" s="136">
        <f t="shared" si="239"/>
        <v>0</v>
      </c>
      <c r="R377" s="136">
        <f t="shared" si="240"/>
        <v>0</v>
      </c>
      <c r="S377" s="136">
        <f t="shared" si="241"/>
        <v>0</v>
      </c>
      <c r="T377" s="136">
        <f t="shared" si="242"/>
        <v>0</v>
      </c>
      <c r="U377" s="136">
        <f t="shared" si="243"/>
        <v>0</v>
      </c>
      <c r="V377" s="136">
        <f t="shared" si="244"/>
        <v>0</v>
      </c>
      <c r="W377" s="136">
        <f t="shared" si="245"/>
        <v>0</v>
      </c>
      <c r="X377" s="136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7">
        <v>39605</v>
      </c>
      <c r="E378" s="138" t="s">
        <v>319</v>
      </c>
      <c r="G378" s="43">
        <v>6.4</v>
      </c>
      <c r="H378" s="136" t="str">
        <f t="shared" si="231"/>
        <v>P, S, T &amp; D Plant - Demand</v>
      </c>
      <c r="I378" s="42">
        <f>'Dep. Res. Class'!K$113</f>
        <v>7072.2016480846569</v>
      </c>
      <c r="J378" s="136">
        <f t="shared" si="232"/>
        <v>3819.3378307155022</v>
      </c>
      <c r="K378" s="136">
        <f t="shared" si="233"/>
        <v>2131.1773103732821</v>
      </c>
      <c r="L378" s="136">
        <f t="shared" si="234"/>
        <v>0</v>
      </c>
      <c r="M378" s="136">
        <f t="shared" si="235"/>
        <v>1121.6865069958722</v>
      </c>
      <c r="N378" s="136">
        <f t="shared" si="236"/>
        <v>0</v>
      </c>
      <c r="O378" s="136">
        <f t="shared" si="237"/>
        <v>0</v>
      </c>
      <c r="P378" s="136">
        <f t="shared" si="238"/>
        <v>0</v>
      </c>
      <c r="Q378" s="136">
        <f t="shared" si="239"/>
        <v>0</v>
      </c>
      <c r="R378" s="136">
        <f t="shared" si="240"/>
        <v>0</v>
      </c>
      <c r="S378" s="136">
        <f t="shared" si="241"/>
        <v>0</v>
      </c>
      <c r="T378" s="136">
        <f t="shared" si="242"/>
        <v>0</v>
      </c>
      <c r="U378" s="136">
        <f t="shared" si="243"/>
        <v>0</v>
      </c>
      <c r="V378" s="136">
        <f t="shared" si="244"/>
        <v>0</v>
      </c>
      <c r="W378" s="136">
        <f t="shared" si="245"/>
        <v>0</v>
      </c>
      <c r="X378" s="136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7">
        <v>39700</v>
      </c>
      <c r="E379" s="138" t="s">
        <v>320</v>
      </c>
      <c r="G379" s="43">
        <v>6.4</v>
      </c>
      <c r="H379" s="136" t="str">
        <f t="shared" si="231"/>
        <v>P, S, T &amp; D Plant - Demand</v>
      </c>
      <c r="I379" s="42">
        <f>'Dep. Res. Class'!K$114</f>
        <v>45752.023492319524</v>
      </c>
      <c r="J379" s="136">
        <f t="shared" si="232"/>
        <v>24708.350079826316</v>
      </c>
      <c r="K379" s="136">
        <f t="shared" si="233"/>
        <v>13787.173955497141</v>
      </c>
      <c r="L379" s="136">
        <f t="shared" si="234"/>
        <v>0</v>
      </c>
      <c r="M379" s="136">
        <f t="shared" si="235"/>
        <v>7256.4994569960627</v>
      </c>
      <c r="N379" s="136">
        <f t="shared" si="236"/>
        <v>0</v>
      </c>
      <c r="O379" s="136">
        <f t="shared" si="237"/>
        <v>0</v>
      </c>
      <c r="P379" s="136">
        <f t="shared" si="238"/>
        <v>0</v>
      </c>
      <c r="Q379" s="136">
        <f t="shared" si="239"/>
        <v>0</v>
      </c>
      <c r="R379" s="136">
        <f t="shared" si="240"/>
        <v>0</v>
      </c>
      <c r="S379" s="136">
        <f t="shared" si="241"/>
        <v>0</v>
      </c>
      <c r="T379" s="136">
        <f t="shared" si="242"/>
        <v>0</v>
      </c>
      <c r="U379" s="136">
        <f t="shared" si="243"/>
        <v>0</v>
      </c>
      <c r="V379" s="136">
        <f t="shared" si="244"/>
        <v>0</v>
      </c>
      <c r="W379" s="136">
        <f t="shared" si="245"/>
        <v>0</v>
      </c>
      <c r="X379" s="136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7">
        <v>39701</v>
      </c>
      <c r="E380" s="138" t="s">
        <v>321</v>
      </c>
      <c r="G380" s="43">
        <v>6.4</v>
      </c>
      <c r="H380" s="136" t="str">
        <f t="shared" si="231"/>
        <v>P, S, T &amp; D Plant - Demand</v>
      </c>
      <c r="I380" s="42">
        <f>'Dep. Res. Class'!K$115</f>
        <v>0</v>
      </c>
      <c r="J380" s="136">
        <f t="shared" si="232"/>
        <v>0</v>
      </c>
      <c r="K380" s="136">
        <f t="shared" si="233"/>
        <v>0</v>
      </c>
      <c r="L380" s="136">
        <f t="shared" si="234"/>
        <v>0</v>
      </c>
      <c r="M380" s="136">
        <f t="shared" si="235"/>
        <v>0</v>
      </c>
      <c r="N380" s="136">
        <f t="shared" si="236"/>
        <v>0</v>
      </c>
      <c r="O380" s="136">
        <f t="shared" si="237"/>
        <v>0</v>
      </c>
      <c r="P380" s="136">
        <f t="shared" si="238"/>
        <v>0</v>
      </c>
      <c r="Q380" s="136">
        <f t="shared" si="239"/>
        <v>0</v>
      </c>
      <c r="R380" s="136">
        <f t="shared" si="240"/>
        <v>0</v>
      </c>
      <c r="S380" s="136">
        <f t="shared" si="241"/>
        <v>0</v>
      </c>
      <c r="T380" s="136">
        <f t="shared" si="242"/>
        <v>0</v>
      </c>
      <c r="U380" s="136">
        <f t="shared" si="243"/>
        <v>0</v>
      </c>
      <c r="V380" s="136">
        <f t="shared" si="244"/>
        <v>0</v>
      </c>
      <c r="W380" s="136">
        <f t="shared" si="245"/>
        <v>0</v>
      </c>
      <c r="X380" s="136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7">
        <v>39702</v>
      </c>
      <c r="E381" s="138" t="s">
        <v>322</v>
      </c>
      <c r="G381" s="43">
        <v>6.4</v>
      </c>
      <c r="H381" s="136" t="str">
        <f t="shared" si="231"/>
        <v>P, S, T &amp; D Plant - Demand</v>
      </c>
      <c r="I381" s="42">
        <f>'Dep. Res. Class'!K$116</f>
        <v>0</v>
      </c>
      <c r="J381" s="136">
        <f t="shared" si="232"/>
        <v>0</v>
      </c>
      <c r="K381" s="136">
        <f t="shared" si="233"/>
        <v>0</v>
      </c>
      <c r="L381" s="136">
        <f t="shared" si="234"/>
        <v>0</v>
      </c>
      <c r="M381" s="136">
        <f t="shared" si="235"/>
        <v>0</v>
      </c>
      <c r="N381" s="136">
        <f t="shared" si="236"/>
        <v>0</v>
      </c>
      <c r="O381" s="136">
        <f t="shared" si="237"/>
        <v>0</v>
      </c>
      <c r="P381" s="136">
        <f t="shared" si="238"/>
        <v>0</v>
      </c>
      <c r="Q381" s="136">
        <f t="shared" si="239"/>
        <v>0</v>
      </c>
      <c r="R381" s="136">
        <f t="shared" si="240"/>
        <v>0</v>
      </c>
      <c r="S381" s="136">
        <f t="shared" si="241"/>
        <v>0</v>
      </c>
      <c r="T381" s="136">
        <f t="shared" si="242"/>
        <v>0</v>
      </c>
      <c r="U381" s="136">
        <f t="shared" si="243"/>
        <v>0</v>
      </c>
      <c r="V381" s="136">
        <f t="shared" si="244"/>
        <v>0</v>
      </c>
      <c r="W381" s="136">
        <f t="shared" si="245"/>
        <v>0</v>
      </c>
      <c r="X381" s="136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7">
        <v>39705</v>
      </c>
      <c r="E382" s="138" t="s">
        <v>323</v>
      </c>
      <c r="G382" s="43">
        <v>6.4</v>
      </c>
      <c r="H382" s="136" t="str">
        <f t="shared" si="231"/>
        <v>P, S, T &amp; D Plant - Demand</v>
      </c>
      <c r="I382" s="42">
        <f>'Dep. Res. Class'!K$117</f>
        <v>-11112.241172292297</v>
      </c>
      <c r="J382" s="136">
        <f t="shared" si="232"/>
        <v>-6001.1585083783102</v>
      </c>
      <c r="K382" s="136">
        <f t="shared" si="233"/>
        <v>-3348.6257084028298</v>
      </c>
      <c r="L382" s="136">
        <f t="shared" si="234"/>
        <v>0</v>
      </c>
      <c r="M382" s="136">
        <f t="shared" si="235"/>
        <v>-1762.4569555111557</v>
      </c>
      <c r="N382" s="136">
        <f t="shared" si="236"/>
        <v>0</v>
      </c>
      <c r="O382" s="136">
        <f t="shared" si="237"/>
        <v>0</v>
      </c>
      <c r="P382" s="136">
        <f t="shared" si="238"/>
        <v>0</v>
      </c>
      <c r="Q382" s="136">
        <f t="shared" si="239"/>
        <v>0</v>
      </c>
      <c r="R382" s="136">
        <f t="shared" si="240"/>
        <v>0</v>
      </c>
      <c r="S382" s="136">
        <f t="shared" si="241"/>
        <v>0</v>
      </c>
      <c r="T382" s="136">
        <f t="shared" si="242"/>
        <v>0</v>
      </c>
      <c r="U382" s="136">
        <f t="shared" si="243"/>
        <v>0</v>
      </c>
      <c r="V382" s="136">
        <f t="shared" si="244"/>
        <v>0</v>
      </c>
      <c r="W382" s="136">
        <f t="shared" si="245"/>
        <v>0</v>
      </c>
      <c r="X382" s="136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7">
        <v>39800</v>
      </c>
      <c r="E383" s="138" t="s">
        <v>324</v>
      </c>
      <c r="G383" s="43">
        <v>6.4</v>
      </c>
      <c r="H383" s="136" t="str">
        <f t="shared" si="231"/>
        <v>P, S, T &amp; D Plant - Demand</v>
      </c>
      <c r="I383" s="42">
        <f>'Dep. Res. Class'!K$118</f>
        <v>386162.94196920318</v>
      </c>
      <c r="J383" s="136">
        <f t="shared" si="232"/>
        <v>208547.04185121926</v>
      </c>
      <c r="K383" s="136">
        <f t="shared" si="233"/>
        <v>116368.52863982547</v>
      </c>
      <c r="L383" s="136">
        <f t="shared" si="234"/>
        <v>0</v>
      </c>
      <c r="M383" s="136">
        <f t="shared" si="235"/>
        <v>61247.37147815842</v>
      </c>
      <c r="N383" s="136">
        <f t="shared" si="236"/>
        <v>0</v>
      </c>
      <c r="O383" s="136">
        <f t="shared" si="237"/>
        <v>0</v>
      </c>
      <c r="P383" s="136">
        <f t="shared" si="238"/>
        <v>0</v>
      </c>
      <c r="Q383" s="136">
        <f t="shared" si="239"/>
        <v>0</v>
      </c>
      <c r="R383" s="136">
        <f t="shared" si="240"/>
        <v>0</v>
      </c>
      <c r="S383" s="136">
        <f t="shared" si="241"/>
        <v>0</v>
      </c>
      <c r="T383" s="136">
        <f t="shared" si="242"/>
        <v>0</v>
      </c>
      <c r="U383" s="136">
        <f t="shared" si="243"/>
        <v>0</v>
      </c>
      <c r="V383" s="136">
        <f t="shared" si="244"/>
        <v>0</v>
      </c>
      <c r="W383" s="136">
        <f t="shared" si="245"/>
        <v>0</v>
      </c>
      <c r="X383" s="136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7">
        <v>39900</v>
      </c>
      <c r="E384" s="138" t="s">
        <v>325</v>
      </c>
      <c r="G384" s="43">
        <v>6.4</v>
      </c>
      <c r="H384" s="136" t="str">
        <f t="shared" si="231"/>
        <v>P, S, T &amp; D Plant - Demand</v>
      </c>
      <c r="I384" s="42">
        <f>'Dep. Res. Class'!K$119</f>
        <v>0</v>
      </c>
      <c r="J384" s="136">
        <f t="shared" si="232"/>
        <v>0</v>
      </c>
      <c r="K384" s="136">
        <f t="shared" si="233"/>
        <v>0</v>
      </c>
      <c r="L384" s="136">
        <f t="shared" si="234"/>
        <v>0</v>
      </c>
      <c r="M384" s="136">
        <f t="shared" si="235"/>
        <v>0</v>
      </c>
      <c r="N384" s="136">
        <f t="shared" si="236"/>
        <v>0</v>
      </c>
      <c r="O384" s="136">
        <f t="shared" si="237"/>
        <v>0</v>
      </c>
      <c r="P384" s="136">
        <f t="shared" si="238"/>
        <v>0</v>
      </c>
      <c r="Q384" s="136">
        <f t="shared" si="239"/>
        <v>0</v>
      </c>
      <c r="R384" s="136">
        <f t="shared" si="240"/>
        <v>0</v>
      </c>
      <c r="S384" s="136">
        <f t="shared" si="241"/>
        <v>0</v>
      </c>
      <c r="T384" s="136">
        <f t="shared" si="242"/>
        <v>0</v>
      </c>
      <c r="U384" s="136">
        <f t="shared" si="243"/>
        <v>0</v>
      </c>
      <c r="V384" s="136">
        <f t="shared" si="244"/>
        <v>0</v>
      </c>
      <c r="W384" s="136">
        <f t="shared" si="245"/>
        <v>0</v>
      </c>
      <c r="X384" s="136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7">
        <v>39901</v>
      </c>
      <c r="E385" s="138" t="s">
        <v>326</v>
      </c>
      <c r="G385" s="43">
        <v>6.4</v>
      </c>
      <c r="H385" s="136" t="str">
        <f t="shared" si="231"/>
        <v>P, S, T &amp; D Plant - Demand</v>
      </c>
      <c r="I385" s="42">
        <f>'Dep. Res. Class'!K$120</f>
        <v>0</v>
      </c>
      <c r="J385" s="136">
        <f t="shared" si="232"/>
        <v>0</v>
      </c>
      <c r="K385" s="136">
        <f t="shared" si="233"/>
        <v>0</v>
      </c>
      <c r="L385" s="136">
        <f t="shared" si="234"/>
        <v>0</v>
      </c>
      <c r="M385" s="136">
        <f t="shared" si="235"/>
        <v>0</v>
      </c>
      <c r="N385" s="136">
        <f t="shared" si="236"/>
        <v>0</v>
      </c>
      <c r="O385" s="136">
        <f t="shared" si="237"/>
        <v>0</v>
      </c>
      <c r="P385" s="136">
        <f t="shared" si="238"/>
        <v>0</v>
      </c>
      <c r="Q385" s="136">
        <f t="shared" si="239"/>
        <v>0</v>
      </c>
      <c r="R385" s="136">
        <f t="shared" si="240"/>
        <v>0</v>
      </c>
      <c r="S385" s="136">
        <f t="shared" si="241"/>
        <v>0</v>
      </c>
      <c r="T385" s="136">
        <f t="shared" si="242"/>
        <v>0</v>
      </c>
      <c r="U385" s="136">
        <f t="shared" si="243"/>
        <v>0</v>
      </c>
      <c r="V385" s="136">
        <f t="shared" si="244"/>
        <v>0</v>
      </c>
      <c r="W385" s="136">
        <f t="shared" si="245"/>
        <v>0</v>
      </c>
      <c r="X385" s="136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7">
        <v>39902</v>
      </c>
      <c r="E386" s="138" t="s">
        <v>327</v>
      </c>
      <c r="G386" s="43">
        <v>6.4</v>
      </c>
      <c r="H386" s="136" t="str">
        <f t="shared" si="231"/>
        <v>P, S, T &amp; D Plant - Demand</v>
      </c>
      <c r="I386" s="42">
        <f>'Dep. Res. Class'!K$121</f>
        <v>0</v>
      </c>
      <c r="J386" s="136">
        <f t="shared" si="232"/>
        <v>0</v>
      </c>
      <c r="K386" s="136">
        <f t="shared" si="233"/>
        <v>0</v>
      </c>
      <c r="L386" s="136">
        <f t="shared" si="234"/>
        <v>0</v>
      </c>
      <c r="M386" s="136">
        <f t="shared" si="235"/>
        <v>0</v>
      </c>
      <c r="N386" s="136">
        <f t="shared" si="236"/>
        <v>0</v>
      </c>
      <c r="O386" s="136">
        <f t="shared" si="237"/>
        <v>0</v>
      </c>
      <c r="P386" s="136">
        <f t="shared" si="238"/>
        <v>0</v>
      </c>
      <c r="Q386" s="136">
        <f t="shared" si="239"/>
        <v>0</v>
      </c>
      <c r="R386" s="136">
        <f t="shared" si="240"/>
        <v>0</v>
      </c>
      <c r="S386" s="136">
        <f t="shared" si="241"/>
        <v>0</v>
      </c>
      <c r="T386" s="136">
        <f t="shared" si="242"/>
        <v>0</v>
      </c>
      <c r="U386" s="136">
        <f t="shared" si="243"/>
        <v>0</v>
      </c>
      <c r="V386" s="136">
        <f t="shared" si="244"/>
        <v>0</v>
      </c>
      <c r="W386" s="136">
        <f t="shared" si="245"/>
        <v>0</v>
      </c>
      <c r="X386" s="136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7">
        <v>39903</v>
      </c>
      <c r="E387" s="138" t="s">
        <v>328</v>
      </c>
      <c r="G387" s="43">
        <v>6.4</v>
      </c>
      <c r="H387" s="136" t="str">
        <f t="shared" si="231"/>
        <v>P, S, T &amp; D Plant - Demand</v>
      </c>
      <c r="I387" s="42">
        <f>'Dep. Res. Class'!K$122</f>
        <v>6958.5184951641886</v>
      </c>
      <c r="J387" s="136">
        <f t="shared" si="232"/>
        <v>3757.9433190386821</v>
      </c>
      <c r="K387" s="136">
        <f t="shared" si="233"/>
        <v>2096.9193850295646</v>
      </c>
      <c r="L387" s="136">
        <f t="shared" si="234"/>
        <v>0</v>
      </c>
      <c r="M387" s="136">
        <f t="shared" si="235"/>
        <v>1103.6557910959414</v>
      </c>
      <c r="N387" s="136">
        <f t="shared" si="236"/>
        <v>0</v>
      </c>
      <c r="O387" s="136">
        <f t="shared" si="237"/>
        <v>0</v>
      </c>
      <c r="P387" s="136">
        <f t="shared" si="238"/>
        <v>0</v>
      </c>
      <c r="Q387" s="136">
        <f t="shared" si="239"/>
        <v>0</v>
      </c>
      <c r="R387" s="136">
        <f t="shared" si="240"/>
        <v>0</v>
      </c>
      <c r="S387" s="136">
        <f t="shared" si="241"/>
        <v>0</v>
      </c>
      <c r="T387" s="136">
        <f t="shared" si="242"/>
        <v>0</v>
      </c>
      <c r="U387" s="136">
        <f t="shared" si="243"/>
        <v>0</v>
      </c>
      <c r="V387" s="136">
        <f t="shared" si="244"/>
        <v>0</v>
      </c>
      <c r="W387" s="136">
        <f t="shared" si="245"/>
        <v>0</v>
      </c>
      <c r="X387" s="136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7">
        <v>39904</v>
      </c>
      <c r="E388" s="138" t="s">
        <v>329</v>
      </c>
      <c r="G388" s="43">
        <v>6.4</v>
      </c>
      <c r="H388" s="136" t="str">
        <f t="shared" si="231"/>
        <v>P, S, T &amp; D Plant - Demand</v>
      </c>
      <c r="I388" s="42">
        <f>'Dep. Res. Class'!K$123</f>
        <v>0</v>
      </c>
      <c r="J388" s="136">
        <f t="shared" si="232"/>
        <v>0</v>
      </c>
      <c r="K388" s="136">
        <f t="shared" si="233"/>
        <v>0</v>
      </c>
      <c r="L388" s="136">
        <f t="shared" si="234"/>
        <v>0</v>
      </c>
      <c r="M388" s="136">
        <f t="shared" si="235"/>
        <v>0</v>
      </c>
      <c r="N388" s="136">
        <f t="shared" si="236"/>
        <v>0</v>
      </c>
      <c r="O388" s="136">
        <f t="shared" si="237"/>
        <v>0</v>
      </c>
      <c r="P388" s="136">
        <f t="shared" si="238"/>
        <v>0</v>
      </c>
      <c r="Q388" s="136">
        <f t="shared" si="239"/>
        <v>0</v>
      </c>
      <c r="R388" s="136">
        <f t="shared" si="240"/>
        <v>0</v>
      </c>
      <c r="S388" s="136">
        <f t="shared" si="241"/>
        <v>0</v>
      </c>
      <c r="T388" s="136">
        <f t="shared" si="242"/>
        <v>0</v>
      </c>
      <c r="U388" s="136">
        <f t="shared" si="243"/>
        <v>0</v>
      </c>
      <c r="V388" s="136">
        <f t="shared" si="244"/>
        <v>0</v>
      </c>
      <c r="W388" s="136">
        <f t="shared" si="245"/>
        <v>0</v>
      </c>
      <c r="X388" s="136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7">
        <v>39905</v>
      </c>
      <c r="E389" s="138" t="s">
        <v>330</v>
      </c>
      <c r="G389" s="43">
        <v>6.4</v>
      </c>
      <c r="H389" s="136" t="str">
        <f t="shared" si="231"/>
        <v>P, S, T &amp; D Plant - Demand</v>
      </c>
      <c r="I389" s="42">
        <f>'Dep. Res. Class'!K$124</f>
        <v>0</v>
      </c>
      <c r="J389" s="136">
        <f t="shared" si="232"/>
        <v>0</v>
      </c>
      <c r="K389" s="136">
        <f t="shared" si="233"/>
        <v>0</v>
      </c>
      <c r="L389" s="136">
        <f t="shared" si="234"/>
        <v>0</v>
      </c>
      <c r="M389" s="136">
        <f t="shared" si="235"/>
        <v>0</v>
      </c>
      <c r="N389" s="136">
        <f t="shared" si="236"/>
        <v>0</v>
      </c>
      <c r="O389" s="136">
        <f t="shared" si="237"/>
        <v>0</v>
      </c>
      <c r="P389" s="136">
        <f t="shared" si="238"/>
        <v>0</v>
      </c>
      <c r="Q389" s="136">
        <f t="shared" si="239"/>
        <v>0</v>
      </c>
      <c r="R389" s="136">
        <f t="shared" si="240"/>
        <v>0</v>
      </c>
      <c r="S389" s="136">
        <f t="shared" si="241"/>
        <v>0</v>
      </c>
      <c r="T389" s="136">
        <f t="shared" si="242"/>
        <v>0</v>
      </c>
      <c r="U389" s="136">
        <f t="shared" si="243"/>
        <v>0</v>
      </c>
      <c r="V389" s="136">
        <f t="shared" si="244"/>
        <v>0</v>
      </c>
      <c r="W389" s="136">
        <f t="shared" si="245"/>
        <v>0</v>
      </c>
      <c r="X389" s="136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7">
        <v>39906</v>
      </c>
      <c r="E390" s="138" t="s">
        <v>331</v>
      </c>
      <c r="G390" s="43">
        <v>6.4</v>
      </c>
      <c r="H390" s="136" t="str">
        <f t="shared" si="231"/>
        <v>P, S, T &amp; D Plant - Demand</v>
      </c>
      <c r="I390" s="42">
        <f>'Dep. Res. Class'!K$125</f>
        <v>155429.67474460241</v>
      </c>
      <c r="J390" s="136">
        <f t="shared" si="232"/>
        <v>83939.69322532526</v>
      </c>
      <c r="K390" s="136">
        <f t="shared" si="233"/>
        <v>46838.058734383907</v>
      </c>
      <c r="L390" s="136">
        <f t="shared" si="234"/>
        <v>0</v>
      </c>
      <c r="M390" s="136">
        <f t="shared" si="235"/>
        <v>24651.922784893231</v>
      </c>
      <c r="N390" s="136">
        <f t="shared" si="236"/>
        <v>0</v>
      </c>
      <c r="O390" s="136">
        <f t="shared" si="237"/>
        <v>0</v>
      </c>
      <c r="P390" s="136">
        <f t="shared" si="238"/>
        <v>0</v>
      </c>
      <c r="Q390" s="136">
        <f t="shared" si="239"/>
        <v>0</v>
      </c>
      <c r="R390" s="136">
        <f t="shared" si="240"/>
        <v>0</v>
      </c>
      <c r="S390" s="136">
        <f t="shared" si="241"/>
        <v>0</v>
      </c>
      <c r="T390" s="136">
        <f t="shared" si="242"/>
        <v>0</v>
      </c>
      <c r="U390" s="136">
        <f t="shared" si="243"/>
        <v>0</v>
      </c>
      <c r="V390" s="136">
        <f t="shared" si="244"/>
        <v>0</v>
      </c>
      <c r="W390" s="136">
        <f t="shared" si="245"/>
        <v>0</v>
      </c>
      <c r="X390" s="136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7">
        <v>39907</v>
      </c>
      <c r="E391" s="138" t="s">
        <v>332</v>
      </c>
      <c r="G391" s="43">
        <v>6.4</v>
      </c>
      <c r="H391" s="136" t="str">
        <f t="shared" si="231"/>
        <v>P, S, T &amp; D Plant - Demand</v>
      </c>
      <c r="I391" s="42">
        <f>'Dep. Res. Class'!K$126</f>
        <v>4378.2580880125306</v>
      </c>
      <c r="J391" s="136">
        <f t="shared" si="232"/>
        <v>2364.4753897410665</v>
      </c>
      <c r="K391" s="136">
        <f t="shared" si="233"/>
        <v>1319.3690961367961</v>
      </c>
      <c r="L391" s="136">
        <f t="shared" si="234"/>
        <v>0</v>
      </c>
      <c r="M391" s="136">
        <f t="shared" si="235"/>
        <v>694.41360213466783</v>
      </c>
      <c r="N391" s="136">
        <f t="shared" si="236"/>
        <v>0</v>
      </c>
      <c r="O391" s="136">
        <f t="shared" si="237"/>
        <v>0</v>
      </c>
      <c r="P391" s="136">
        <f t="shared" si="238"/>
        <v>0</v>
      </c>
      <c r="Q391" s="136">
        <f t="shared" si="239"/>
        <v>0</v>
      </c>
      <c r="R391" s="136">
        <f t="shared" si="240"/>
        <v>0</v>
      </c>
      <c r="S391" s="136">
        <f t="shared" si="241"/>
        <v>0</v>
      </c>
      <c r="T391" s="136">
        <f t="shared" si="242"/>
        <v>0</v>
      </c>
      <c r="U391" s="136">
        <f t="shared" si="243"/>
        <v>0</v>
      </c>
      <c r="V391" s="136">
        <f t="shared" si="244"/>
        <v>0</v>
      </c>
      <c r="W391" s="136">
        <f t="shared" si="245"/>
        <v>0</v>
      </c>
      <c r="X391" s="136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7">
        <v>39908</v>
      </c>
      <c r="E392" s="138" t="s">
        <v>333</v>
      </c>
      <c r="G392" s="43">
        <v>6.4</v>
      </c>
      <c r="H392" s="136" t="str">
        <f t="shared" si="231"/>
        <v>P, S, T &amp; D Plant - Demand</v>
      </c>
      <c r="I392" s="42">
        <f>'Dep. Res. Class'!K$127</f>
        <v>39324.378130014738</v>
      </c>
      <c r="J392" s="136">
        <f t="shared" si="232"/>
        <v>21237.104445686015</v>
      </c>
      <c r="K392" s="136">
        <f t="shared" si="233"/>
        <v>11850.230887848622</v>
      </c>
      <c r="L392" s="136">
        <f t="shared" si="234"/>
        <v>0</v>
      </c>
      <c r="M392" s="136">
        <f t="shared" si="235"/>
        <v>6237.0427964801002</v>
      </c>
      <c r="N392" s="136">
        <f t="shared" si="236"/>
        <v>0</v>
      </c>
      <c r="O392" s="136">
        <f t="shared" si="237"/>
        <v>0</v>
      </c>
      <c r="P392" s="136">
        <f t="shared" si="238"/>
        <v>0</v>
      </c>
      <c r="Q392" s="136">
        <f t="shared" si="239"/>
        <v>0</v>
      </c>
      <c r="R392" s="136">
        <f t="shared" si="240"/>
        <v>0</v>
      </c>
      <c r="S392" s="136">
        <f t="shared" si="241"/>
        <v>0</v>
      </c>
      <c r="T392" s="136">
        <f t="shared" si="242"/>
        <v>0</v>
      </c>
      <c r="U392" s="136">
        <f t="shared" si="243"/>
        <v>0</v>
      </c>
      <c r="V392" s="136">
        <f t="shared" si="244"/>
        <v>0</v>
      </c>
      <c r="W392" s="136">
        <f t="shared" si="245"/>
        <v>0</v>
      </c>
      <c r="X392" s="136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37">
        <v>39909</v>
      </c>
      <c r="E393" s="138" t="s">
        <v>334</v>
      </c>
      <c r="G393" s="43">
        <v>6.4</v>
      </c>
      <c r="H393" s="136" t="str">
        <f t="shared" si="231"/>
        <v>P, S, T &amp; D Plant - Demand</v>
      </c>
      <c r="I393" s="42">
        <f>'Dep. Res. Class'!K$128</f>
        <v>0</v>
      </c>
      <c r="J393" s="136">
        <f t="shared" si="232"/>
        <v>0</v>
      </c>
      <c r="K393" s="136">
        <f t="shared" si="233"/>
        <v>0</v>
      </c>
      <c r="L393" s="136">
        <f t="shared" si="234"/>
        <v>0</v>
      </c>
      <c r="M393" s="136">
        <f t="shared" si="235"/>
        <v>0</v>
      </c>
      <c r="N393" s="136">
        <f t="shared" si="236"/>
        <v>0</v>
      </c>
      <c r="O393" s="136">
        <f t="shared" si="237"/>
        <v>0</v>
      </c>
      <c r="P393" s="136">
        <f t="shared" si="238"/>
        <v>0</v>
      </c>
      <c r="Q393" s="136">
        <f t="shared" si="239"/>
        <v>0</v>
      </c>
      <c r="R393" s="136">
        <f t="shared" si="240"/>
        <v>0</v>
      </c>
      <c r="S393" s="136">
        <f t="shared" si="241"/>
        <v>0</v>
      </c>
      <c r="T393" s="136">
        <f t="shared" si="242"/>
        <v>0</v>
      </c>
      <c r="U393" s="136">
        <f t="shared" si="243"/>
        <v>0</v>
      </c>
      <c r="V393" s="136">
        <f t="shared" si="244"/>
        <v>0</v>
      </c>
      <c r="W393" s="136">
        <f t="shared" si="245"/>
        <v>0</v>
      </c>
      <c r="X393" s="136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7"/>
      <c r="E394" s="138" t="s">
        <v>368</v>
      </c>
      <c r="G394" s="43">
        <v>6.4</v>
      </c>
      <c r="H394" s="136" t="str">
        <f t="shared" si="231"/>
        <v>P, S, T &amp; D Plant - Demand</v>
      </c>
      <c r="I394" s="42">
        <f>'Dep. Res. Class'!K$129</f>
        <v>-2208100.5777317029</v>
      </c>
      <c r="J394" s="136">
        <f t="shared" si="232"/>
        <v>-1192483.2591332381</v>
      </c>
      <c r="K394" s="136">
        <f t="shared" si="233"/>
        <v>-665401.53751956625</v>
      </c>
      <c r="L394" s="136">
        <f t="shared" si="234"/>
        <v>0</v>
      </c>
      <c r="M394" s="136">
        <f t="shared" si="235"/>
        <v>-350215.78107889846</v>
      </c>
      <c r="N394" s="136">
        <f t="shared" si="236"/>
        <v>0</v>
      </c>
      <c r="O394" s="136">
        <f t="shared" si="237"/>
        <v>0</v>
      </c>
      <c r="P394" s="136">
        <f t="shared" si="238"/>
        <v>0</v>
      </c>
      <c r="Q394" s="136">
        <f t="shared" si="239"/>
        <v>0</v>
      </c>
      <c r="R394" s="136">
        <f t="shared" si="240"/>
        <v>0</v>
      </c>
      <c r="S394" s="136">
        <f t="shared" si="241"/>
        <v>0</v>
      </c>
      <c r="T394" s="136">
        <f t="shared" si="242"/>
        <v>0</v>
      </c>
      <c r="U394" s="136">
        <f t="shared" si="243"/>
        <v>0</v>
      </c>
      <c r="V394" s="136">
        <f t="shared" si="244"/>
        <v>0</v>
      </c>
      <c r="W394" s="136">
        <f t="shared" si="245"/>
        <v>0</v>
      </c>
      <c r="X394" s="136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7"/>
      <c r="E395" s="154" t="s">
        <v>476</v>
      </c>
      <c r="G395" s="43">
        <v>6.4</v>
      </c>
      <c r="H395" s="136" t="str">
        <f t="shared" si="231"/>
        <v>P, S, T &amp; D Plant - Demand</v>
      </c>
      <c r="I395" s="42">
        <f>'Dep. Res. Class'!K$130</f>
        <v>187223.54077609346</v>
      </c>
      <c r="J395" s="136">
        <f t="shared" si="232"/>
        <v>101109.94958412991</v>
      </c>
      <c r="K395" s="136">
        <f t="shared" si="233"/>
        <v>56419.002444283971</v>
      </c>
      <c r="L395" s="136">
        <f t="shared" si="234"/>
        <v>0</v>
      </c>
      <c r="M395" s="136">
        <f t="shared" si="235"/>
        <v>29694.588747679565</v>
      </c>
      <c r="N395" s="136">
        <f t="shared" si="236"/>
        <v>0</v>
      </c>
      <c r="O395" s="136">
        <f t="shared" si="237"/>
        <v>0</v>
      </c>
      <c r="P395" s="136">
        <f t="shared" si="238"/>
        <v>0</v>
      </c>
      <c r="Q395" s="136">
        <f t="shared" si="239"/>
        <v>0</v>
      </c>
      <c r="R395" s="136">
        <f t="shared" si="240"/>
        <v>0</v>
      </c>
      <c r="S395" s="136">
        <f t="shared" si="241"/>
        <v>0</v>
      </c>
      <c r="T395" s="136">
        <f t="shared" si="242"/>
        <v>0</v>
      </c>
      <c r="U395" s="136">
        <f t="shared" si="243"/>
        <v>0</v>
      </c>
      <c r="V395" s="136">
        <f t="shared" si="244"/>
        <v>0</v>
      </c>
      <c r="W395" s="136">
        <f t="shared" si="245"/>
        <v>0</v>
      </c>
      <c r="X395" s="136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1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-456044.9272837285</v>
      </c>
      <c r="J397" s="136">
        <f>SUM(J360:J395)</f>
        <v>-246286.76188162278</v>
      </c>
      <c r="K397" s="136">
        <f t="shared" ref="K397:X397" si="249">SUM(K360:K395)</f>
        <v>-137427.16199291853</v>
      </c>
      <c r="L397" s="136">
        <f t="shared" si="249"/>
        <v>0</v>
      </c>
      <c r="M397" s="136">
        <f t="shared" si="249"/>
        <v>-72331.003409187382</v>
      </c>
      <c r="N397" s="136">
        <f t="shared" si="249"/>
        <v>0</v>
      </c>
      <c r="O397" s="136">
        <f t="shared" si="249"/>
        <v>0</v>
      </c>
      <c r="P397" s="136">
        <f t="shared" si="249"/>
        <v>0</v>
      </c>
      <c r="Q397" s="136">
        <f t="shared" si="249"/>
        <v>0</v>
      </c>
      <c r="R397" s="136">
        <f t="shared" si="249"/>
        <v>0</v>
      </c>
      <c r="S397" s="136">
        <f t="shared" si="249"/>
        <v>0</v>
      </c>
      <c r="T397" s="136">
        <f t="shared" si="249"/>
        <v>0</v>
      </c>
      <c r="U397" s="136">
        <f t="shared" si="249"/>
        <v>0</v>
      </c>
      <c r="V397" s="136">
        <f t="shared" si="249"/>
        <v>0</v>
      </c>
      <c r="W397" s="136">
        <f t="shared" si="249"/>
        <v>0</v>
      </c>
      <c r="X397" s="136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1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367</v>
      </c>
      <c r="E399" s="44"/>
      <c r="G399" s="43"/>
      <c r="H399" s="44"/>
      <c r="I399" s="42">
        <f>'Dep. Res. Class'!K$134</f>
        <v>51078768.26831916</v>
      </c>
      <c r="J399" s="42">
        <f>J397+J356+J330+J317+J295+J283</f>
        <v>27585055.079188362</v>
      </c>
      <c r="K399" s="42">
        <f t="shared" ref="K399:X399" si="250">K397+K356+K330+K317+K295+K283</f>
        <v>15392365.403599352</v>
      </c>
      <c r="L399" s="42">
        <f t="shared" si="250"/>
        <v>0</v>
      </c>
      <c r="M399" s="42">
        <f t="shared" si="250"/>
        <v>8101347.7855314538</v>
      </c>
      <c r="N399" s="42">
        <f t="shared" si="250"/>
        <v>0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1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360</v>
      </c>
      <c r="E401" s="44"/>
      <c r="G401" s="43"/>
      <c r="H401" s="44"/>
      <c r="I401" s="42"/>
      <c r="J401" s="151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1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335</v>
      </c>
      <c r="E403" s="44"/>
      <c r="G403" s="43"/>
      <c r="H403" s="44"/>
      <c r="I403" s="42"/>
      <c r="J403" s="151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1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7">
        <v>30100</v>
      </c>
      <c r="D405" s="44"/>
      <c r="E405" s="138" t="s">
        <v>336</v>
      </c>
      <c r="G405" s="43">
        <v>99</v>
      </c>
      <c r="H405" s="136" t="str">
        <f>VLOOKUP($G405,alloc,3)</f>
        <v>-</v>
      </c>
      <c r="I405" s="42">
        <f>'Dep. Res. Class'!K$140</f>
        <v>0</v>
      </c>
      <c r="J405" s="136">
        <f>$I405*VLOOKUP($G405,alloc,6)</f>
        <v>0</v>
      </c>
      <c r="K405" s="136">
        <f>$I405*VLOOKUP($G405,alloc,7)</f>
        <v>0</v>
      </c>
      <c r="L405" s="136">
        <f>$I405*VLOOKUP($G405,alloc,8)</f>
        <v>0</v>
      </c>
      <c r="M405" s="136">
        <f>$I405*VLOOKUP($G405,alloc,9)</f>
        <v>0</v>
      </c>
      <c r="N405" s="136">
        <f>$I405*VLOOKUP($G405,alloc,10)</f>
        <v>0</v>
      </c>
      <c r="O405" s="136">
        <f>$I405*VLOOKUP($G405,alloc,11)</f>
        <v>0</v>
      </c>
      <c r="P405" s="136">
        <f>$I405*VLOOKUP($G405,alloc,12)</f>
        <v>0</v>
      </c>
      <c r="Q405" s="136">
        <f>$I405*VLOOKUP($G405,alloc,13)</f>
        <v>0</v>
      </c>
      <c r="R405" s="136">
        <f>$I405*VLOOKUP($G405,alloc,14)</f>
        <v>0</v>
      </c>
      <c r="S405" s="136">
        <f>$I405*VLOOKUP($G405,alloc,15)</f>
        <v>0</v>
      </c>
      <c r="T405" s="136">
        <f>$I405*VLOOKUP($G405,alloc,16)</f>
        <v>0</v>
      </c>
      <c r="U405" s="136">
        <f>$I405*VLOOKUP($G405,alloc,17)</f>
        <v>0</v>
      </c>
      <c r="V405" s="136">
        <f>$I405*VLOOKUP($G405,alloc,18)</f>
        <v>0</v>
      </c>
      <c r="W405" s="136">
        <f>$I405*VLOOKUP($G405,alloc,19)</f>
        <v>0</v>
      </c>
      <c r="X405" s="136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7">
        <v>30200</v>
      </c>
      <c r="D406" s="44"/>
      <c r="E406" s="138" t="s">
        <v>197</v>
      </c>
      <c r="G406" s="43">
        <v>99</v>
      </c>
      <c r="H406" s="136" t="str">
        <f>VLOOKUP($G406,alloc,3)</f>
        <v>-</v>
      </c>
      <c r="I406" s="42">
        <f>'Dep. Res. Class'!K$141</f>
        <v>0</v>
      </c>
      <c r="J406" s="136">
        <f>$I406*VLOOKUP($G406,alloc,6)</f>
        <v>0</v>
      </c>
      <c r="K406" s="136">
        <f>$I406*VLOOKUP($G406,alloc,7)</f>
        <v>0</v>
      </c>
      <c r="L406" s="136">
        <f>$I406*VLOOKUP($G406,alloc,8)</f>
        <v>0</v>
      </c>
      <c r="M406" s="136">
        <f>$I406*VLOOKUP($G406,alloc,9)</f>
        <v>0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9">
        <v>30300</v>
      </c>
      <c r="D407" s="44"/>
      <c r="E407" s="138" t="s">
        <v>337</v>
      </c>
      <c r="G407" s="43">
        <v>99</v>
      </c>
      <c r="H407" s="136" t="str">
        <f>VLOOKUP($G407,alloc,3)</f>
        <v>-</v>
      </c>
      <c r="I407" s="42">
        <f>'Dep. Res. Class'!K$142</f>
        <v>0</v>
      </c>
      <c r="J407" s="136">
        <f>$I407*VLOOKUP($G407,alloc,6)</f>
        <v>0</v>
      </c>
      <c r="K407" s="136">
        <f>$I407*VLOOKUP($G407,alloc,7)</f>
        <v>0</v>
      </c>
      <c r="L407" s="136">
        <f>$I407*VLOOKUP($G407,alloc,8)</f>
        <v>0</v>
      </c>
      <c r="M407" s="136">
        <f>$I407*VLOOKUP($G407,alloc,9)</f>
        <v>0</v>
      </c>
      <c r="N407" s="136">
        <f>$I407*VLOOKUP($G407,alloc,10)</f>
        <v>0</v>
      </c>
      <c r="O407" s="136">
        <f>$I407*VLOOKUP($G407,alloc,11)</f>
        <v>0</v>
      </c>
      <c r="P407" s="136">
        <f>$I407*VLOOKUP($G407,alloc,12)</f>
        <v>0</v>
      </c>
      <c r="Q407" s="136">
        <f>$I407*VLOOKUP($G407,alloc,13)</f>
        <v>0</v>
      </c>
      <c r="R407" s="136">
        <f>$I407*VLOOKUP($G407,alloc,14)</f>
        <v>0</v>
      </c>
      <c r="S407" s="136">
        <f>$I407*VLOOKUP($G407,alloc,15)</f>
        <v>0</v>
      </c>
      <c r="T407" s="136">
        <f>$I407*VLOOKUP($G407,alloc,16)</f>
        <v>0</v>
      </c>
      <c r="U407" s="136">
        <f>$I407*VLOOKUP($G407,alloc,17)</f>
        <v>0</v>
      </c>
      <c r="V407" s="136">
        <f>$I407*VLOOKUP($G407,alloc,18)</f>
        <v>0</v>
      </c>
      <c r="W407" s="136">
        <f>$I407*VLOOKUP($G407,alloc,19)</f>
        <v>0</v>
      </c>
      <c r="X407" s="136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1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338</v>
      </c>
      <c r="E409" s="44"/>
      <c r="G409" s="43"/>
      <c r="H409" s="44"/>
      <c r="I409" s="42"/>
      <c r="J409" s="151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1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1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1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2">
        <v>37400</v>
      </c>
      <c r="E413" s="138" t="s">
        <v>125</v>
      </c>
      <c r="G413" s="43">
        <v>6.4</v>
      </c>
      <c r="H413" s="136" t="str">
        <f t="shared" ref="H413:H447" si="252">VLOOKUP($G413,alloc,3)</f>
        <v>P, S, T &amp; D Plant - Demand</v>
      </c>
      <c r="I413" s="42">
        <f>'Dep. Res. Class'!K$148</f>
        <v>0</v>
      </c>
      <c r="J413" s="136">
        <f t="shared" ref="J413:J447" si="253">$I413*VLOOKUP($G413,alloc,6)</f>
        <v>0</v>
      </c>
      <c r="K413" s="136">
        <f t="shared" ref="K413:K447" si="254">$I413*VLOOKUP($G413,alloc,7)</f>
        <v>0</v>
      </c>
      <c r="L413" s="136">
        <f t="shared" ref="L413:L447" si="255">$I413*VLOOKUP($G413,alloc,8)</f>
        <v>0</v>
      </c>
      <c r="M413" s="136">
        <f t="shared" ref="M413:M447" si="256">$I413*VLOOKUP($G413,alloc,9)</f>
        <v>0</v>
      </c>
      <c r="N413" s="136">
        <f t="shared" ref="N413:N447" si="257">$I413*VLOOKUP($G413,alloc,10)</f>
        <v>0</v>
      </c>
      <c r="O413" s="136">
        <f t="shared" ref="O413:O447" si="258">$I413*VLOOKUP($G413,alloc,11)</f>
        <v>0</v>
      </c>
      <c r="P413" s="136">
        <f t="shared" ref="P413:P447" si="259">$I413*VLOOKUP($G413,alloc,12)</f>
        <v>0</v>
      </c>
      <c r="Q413" s="136">
        <f t="shared" ref="Q413:Q447" si="260">$I413*VLOOKUP($G413,alloc,13)</f>
        <v>0</v>
      </c>
      <c r="R413" s="136">
        <f t="shared" ref="R413:R447" si="261">$I413*VLOOKUP($G413,alloc,14)</f>
        <v>0</v>
      </c>
      <c r="S413" s="136">
        <f t="shared" ref="S413:S447" si="262">$I413*VLOOKUP($G413,alloc,15)</f>
        <v>0</v>
      </c>
      <c r="T413" s="136">
        <f t="shared" ref="T413:T447" si="263">$I413*VLOOKUP($G413,alloc,16)</f>
        <v>0</v>
      </c>
      <c r="U413" s="136">
        <f t="shared" ref="U413:U447" si="264">$I413*VLOOKUP($G413,alloc,17)</f>
        <v>0</v>
      </c>
      <c r="V413" s="136">
        <f t="shared" ref="V413:V447" si="265">$I413*VLOOKUP($G413,alloc,18)</f>
        <v>0</v>
      </c>
      <c r="W413" s="136">
        <f t="shared" ref="W413:W447" si="266">$I413*VLOOKUP($G413,alloc,19)</f>
        <v>0</v>
      </c>
      <c r="X413" s="136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2">
        <v>39001</v>
      </c>
      <c r="E414" s="138" t="s">
        <v>304</v>
      </c>
      <c r="G414" s="43">
        <v>6.4</v>
      </c>
      <c r="H414" s="136" t="str">
        <f t="shared" si="252"/>
        <v>P, S, T &amp; D Plant - Demand</v>
      </c>
      <c r="I414" s="42">
        <f>'Dep. Res. Class'!K$149</f>
        <v>14455.883979337159</v>
      </c>
      <c r="J414" s="136">
        <f t="shared" si="253"/>
        <v>7806.8905987245762</v>
      </c>
      <c r="K414" s="136">
        <f t="shared" si="254"/>
        <v>4356.2179744260593</v>
      </c>
      <c r="L414" s="136">
        <f t="shared" si="255"/>
        <v>0</v>
      </c>
      <c r="M414" s="136">
        <f t="shared" si="256"/>
        <v>2292.7754061865216</v>
      </c>
      <c r="N414" s="136">
        <f t="shared" si="257"/>
        <v>0</v>
      </c>
      <c r="O414" s="136">
        <f t="shared" si="258"/>
        <v>0</v>
      </c>
      <c r="P414" s="136">
        <f t="shared" si="259"/>
        <v>0</v>
      </c>
      <c r="Q414" s="136">
        <f t="shared" si="260"/>
        <v>0</v>
      </c>
      <c r="R414" s="136">
        <f t="shared" si="261"/>
        <v>0</v>
      </c>
      <c r="S414" s="136">
        <f t="shared" si="262"/>
        <v>0</v>
      </c>
      <c r="T414" s="136">
        <f t="shared" si="263"/>
        <v>0</v>
      </c>
      <c r="U414" s="136">
        <f t="shared" si="264"/>
        <v>0</v>
      </c>
      <c r="V414" s="136">
        <f t="shared" si="265"/>
        <v>0</v>
      </c>
      <c r="W414" s="136">
        <f t="shared" si="266"/>
        <v>0</v>
      </c>
      <c r="X414" s="136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2">
        <v>36602</v>
      </c>
      <c r="E415" s="138" t="s">
        <v>149</v>
      </c>
      <c r="G415" s="43">
        <v>6.4</v>
      </c>
      <c r="H415" s="136" t="str">
        <f t="shared" si="252"/>
        <v>P, S, T &amp; D Plant - Demand</v>
      </c>
      <c r="I415" s="42">
        <f>'Dep. Res. Class'!K$150</f>
        <v>0</v>
      </c>
      <c r="J415" s="136">
        <f t="shared" si="253"/>
        <v>0</v>
      </c>
      <c r="K415" s="136">
        <f t="shared" si="254"/>
        <v>0</v>
      </c>
      <c r="L415" s="136">
        <f t="shared" si="255"/>
        <v>0</v>
      </c>
      <c r="M415" s="136">
        <f t="shared" si="256"/>
        <v>0</v>
      </c>
      <c r="N415" s="136">
        <f t="shared" si="257"/>
        <v>0</v>
      </c>
      <c r="O415" s="136">
        <f t="shared" si="258"/>
        <v>0</v>
      </c>
      <c r="P415" s="136">
        <f t="shared" si="259"/>
        <v>0</v>
      </c>
      <c r="Q415" s="136">
        <f t="shared" si="260"/>
        <v>0</v>
      </c>
      <c r="R415" s="136">
        <f t="shared" si="261"/>
        <v>0</v>
      </c>
      <c r="S415" s="136">
        <f t="shared" si="262"/>
        <v>0</v>
      </c>
      <c r="T415" s="136">
        <f t="shared" si="263"/>
        <v>0</v>
      </c>
      <c r="U415" s="136">
        <f t="shared" si="264"/>
        <v>0</v>
      </c>
      <c r="V415" s="136">
        <f t="shared" si="265"/>
        <v>0</v>
      </c>
      <c r="W415" s="136">
        <f t="shared" si="266"/>
        <v>0</v>
      </c>
      <c r="X415" s="136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2">
        <v>38900</v>
      </c>
      <c r="E416" s="138" t="s">
        <v>125</v>
      </c>
      <c r="G416" s="43">
        <v>6.4</v>
      </c>
      <c r="H416" s="136" t="str">
        <f t="shared" si="252"/>
        <v>P, S, T &amp; D Plant - Demand</v>
      </c>
      <c r="I416" s="42">
        <f>'Dep. Res. Class'!K$151</f>
        <v>0</v>
      </c>
      <c r="J416" s="136">
        <f t="shared" si="253"/>
        <v>0</v>
      </c>
      <c r="K416" s="136">
        <f t="shared" si="254"/>
        <v>0</v>
      </c>
      <c r="L416" s="136">
        <f t="shared" si="255"/>
        <v>0</v>
      </c>
      <c r="M416" s="136">
        <f t="shared" si="256"/>
        <v>0</v>
      </c>
      <c r="N416" s="136">
        <f t="shared" si="257"/>
        <v>0</v>
      </c>
      <c r="O416" s="136">
        <f t="shared" si="258"/>
        <v>0</v>
      </c>
      <c r="P416" s="136">
        <f t="shared" si="259"/>
        <v>0</v>
      </c>
      <c r="Q416" s="136">
        <f t="shared" si="260"/>
        <v>0</v>
      </c>
      <c r="R416" s="136">
        <f t="shared" si="261"/>
        <v>0</v>
      </c>
      <c r="S416" s="136">
        <f t="shared" si="262"/>
        <v>0</v>
      </c>
      <c r="T416" s="136">
        <f t="shared" si="263"/>
        <v>0</v>
      </c>
      <c r="U416" s="136">
        <f t="shared" si="264"/>
        <v>0</v>
      </c>
      <c r="V416" s="136">
        <f t="shared" si="265"/>
        <v>0</v>
      </c>
      <c r="W416" s="136">
        <f t="shared" si="266"/>
        <v>0</v>
      </c>
      <c r="X416" s="136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2">
        <v>39004</v>
      </c>
      <c r="E417" s="138" t="s">
        <v>306</v>
      </c>
      <c r="G417" s="43">
        <v>6.4</v>
      </c>
      <c r="H417" s="136" t="str">
        <f t="shared" si="252"/>
        <v>P, S, T &amp; D Plant - Demand</v>
      </c>
      <c r="I417" s="42">
        <f>'Dep. Res. Class'!K$152</f>
        <v>992.16429793895088</v>
      </c>
      <c r="J417" s="136">
        <f t="shared" si="253"/>
        <v>535.81767403787137</v>
      </c>
      <c r="K417" s="136">
        <f t="shared" si="254"/>
        <v>298.98441039256659</v>
      </c>
      <c r="L417" s="136">
        <f t="shared" si="255"/>
        <v>0</v>
      </c>
      <c r="M417" s="136">
        <f t="shared" si="256"/>
        <v>157.36221350851275</v>
      </c>
      <c r="N417" s="136">
        <f t="shared" si="257"/>
        <v>0</v>
      </c>
      <c r="O417" s="136">
        <f t="shared" si="258"/>
        <v>0</v>
      </c>
      <c r="P417" s="136">
        <f t="shared" si="259"/>
        <v>0</v>
      </c>
      <c r="Q417" s="136">
        <f t="shared" si="260"/>
        <v>0</v>
      </c>
      <c r="R417" s="136">
        <f t="shared" si="261"/>
        <v>0</v>
      </c>
      <c r="S417" s="136">
        <f t="shared" si="262"/>
        <v>0</v>
      </c>
      <c r="T417" s="136">
        <f t="shared" si="263"/>
        <v>0</v>
      </c>
      <c r="U417" s="136">
        <f t="shared" si="264"/>
        <v>0</v>
      </c>
      <c r="V417" s="136">
        <f t="shared" si="265"/>
        <v>0</v>
      </c>
      <c r="W417" s="136">
        <f t="shared" si="266"/>
        <v>0</v>
      </c>
      <c r="X417" s="136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2">
        <v>39009</v>
      </c>
      <c r="E418" s="138" t="s">
        <v>307</v>
      </c>
      <c r="G418" s="43">
        <v>6.4</v>
      </c>
      <c r="H418" s="136" t="str">
        <f t="shared" si="252"/>
        <v>P, S, T &amp; D Plant - Demand</v>
      </c>
      <c r="I418" s="42">
        <f>'Dep. Res. Class'!K$153</f>
        <v>6564.7089088683879</v>
      </c>
      <c r="J418" s="136">
        <f t="shared" si="253"/>
        <v>3545.2667119674848</v>
      </c>
      <c r="K418" s="136">
        <f t="shared" si="254"/>
        <v>1978.2465732682658</v>
      </c>
      <c r="L418" s="136">
        <f t="shared" si="255"/>
        <v>0</v>
      </c>
      <c r="M418" s="136">
        <f t="shared" si="256"/>
        <v>1041.1956236326366</v>
      </c>
      <c r="N418" s="136">
        <f t="shared" si="257"/>
        <v>0</v>
      </c>
      <c r="O418" s="136">
        <f t="shared" si="258"/>
        <v>0</v>
      </c>
      <c r="P418" s="136">
        <f t="shared" si="259"/>
        <v>0</v>
      </c>
      <c r="Q418" s="136">
        <f t="shared" si="260"/>
        <v>0</v>
      </c>
      <c r="R418" s="136">
        <f t="shared" si="261"/>
        <v>0</v>
      </c>
      <c r="S418" s="136">
        <f t="shared" si="262"/>
        <v>0</v>
      </c>
      <c r="T418" s="136">
        <f t="shared" si="263"/>
        <v>0</v>
      </c>
      <c r="U418" s="136">
        <f t="shared" si="264"/>
        <v>0</v>
      </c>
      <c r="V418" s="136">
        <f t="shared" si="265"/>
        <v>0</v>
      </c>
      <c r="W418" s="136">
        <f t="shared" si="266"/>
        <v>0</v>
      </c>
      <c r="X418" s="136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2">
        <v>39100</v>
      </c>
      <c r="E419" s="138" t="s">
        <v>308</v>
      </c>
      <c r="G419" s="43">
        <v>6.4</v>
      </c>
      <c r="H419" s="136" t="str">
        <f t="shared" si="252"/>
        <v>P, S, T &amp; D Plant - Demand</v>
      </c>
      <c r="I419" s="42">
        <f>'Dep. Res. Class'!K$154</f>
        <v>6626.6152876553106</v>
      </c>
      <c r="J419" s="136">
        <f t="shared" si="253"/>
        <v>3578.6992109584507</v>
      </c>
      <c r="K419" s="136">
        <f t="shared" si="254"/>
        <v>1996.9017921665836</v>
      </c>
      <c r="L419" s="136">
        <f t="shared" si="255"/>
        <v>0</v>
      </c>
      <c r="M419" s="136">
        <f t="shared" si="256"/>
        <v>1051.0142845302757</v>
      </c>
      <c r="N419" s="136">
        <f t="shared" si="257"/>
        <v>0</v>
      </c>
      <c r="O419" s="136">
        <f t="shared" si="258"/>
        <v>0</v>
      </c>
      <c r="P419" s="136">
        <f t="shared" si="259"/>
        <v>0</v>
      </c>
      <c r="Q419" s="136">
        <f t="shared" si="260"/>
        <v>0</v>
      </c>
      <c r="R419" s="136">
        <f t="shared" si="261"/>
        <v>0</v>
      </c>
      <c r="S419" s="136">
        <f t="shared" si="262"/>
        <v>0</v>
      </c>
      <c r="T419" s="136">
        <f t="shared" si="263"/>
        <v>0</v>
      </c>
      <c r="U419" s="136">
        <f t="shared" si="264"/>
        <v>0</v>
      </c>
      <c r="V419" s="136">
        <f t="shared" si="265"/>
        <v>0</v>
      </c>
      <c r="W419" s="136">
        <f t="shared" si="266"/>
        <v>0</v>
      </c>
      <c r="X419" s="136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2">
        <v>39102</v>
      </c>
      <c r="E420" s="138" t="s">
        <v>309</v>
      </c>
      <c r="G420" s="43">
        <v>6.4</v>
      </c>
      <c r="H420" s="136" t="str">
        <f t="shared" si="252"/>
        <v>P, S, T &amp; D Plant - Demand</v>
      </c>
      <c r="I420" s="42">
        <f>'Dep. Res. Class'!K$155</f>
        <v>0</v>
      </c>
      <c r="J420" s="136">
        <f t="shared" si="253"/>
        <v>0</v>
      </c>
      <c r="K420" s="136">
        <f t="shared" si="254"/>
        <v>0</v>
      </c>
      <c r="L420" s="136">
        <f t="shared" si="255"/>
        <v>0</v>
      </c>
      <c r="M420" s="136">
        <f t="shared" si="256"/>
        <v>0</v>
      </c>
      <c r="N420" s="136">
        <f t="shared" si="257"/>
        <v>0</v>
      </c>
      <c r="O420" s="136">
        <f t="shared" si="258"/>
        <v>0</v>
      </c>
      <c r="P420" s="136">
        <f t="shared" si="259"/>
        <v>0</v>
      </c>
      <c r="Q420" s="136">
        <f t="shared" si="260"/>
        <v>0</v>
      </c>
      <c r="R420" s="136">
        <f t="shared" si="261"/>
        <v>0</v>
      </c>
      <c r="S420" s="136">
        <f t="shared" si="262"/>
        <v>0</v>
      </c>
      <c r="T420" s="136">
        <f t="shared" si="263"/>
        <v>0</v>
      </c>
      <c r="U420" s="136">
        <f t="shared" si="264"/>
        <v>0</v>
      </c>
      <c r="V420" s="136">
        <f t="shared" si="265"/>
        <v>0</v>
      </c>
      <c r="W420" s="136">
        <f t="shared" si="266"/>
        <v>0</v>
      </c>
      <c r="X420" s="136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2">
        <v>39103</v>
      </c>
      <c r="E421" s="138" t="s">
        <v>310</v>
      </c>
      <c r="G421" s="43">
        <v>6.4</v>
      </c>
      <c r="H421" s="136" t="str">
        <f t="shared" si="252"/>
        <v>P, S, T &amp; D Plant - Demand</v>
      </c>
      <c r="I421" s="42">
        <f>'Dep. Res. Class'!K$156</f>
        <v>0</v>
      </c>
      <c r="J421" s="136">
        <f t="shared" si="253"/>
        <v>0</v>
      </c>
      <c r="K421" s="136">
        <f t="shared" si="254"/>
        <v>0</v>
      </c>
      <c r="L421" s="136">
        <f t="shared" si="255"/>
        <v>0</v>
      </c>
      <c r="M421" s="136">
        <f t="shared" si="256"/>
        <v>0</v>
      </c>
      <c r="N421" s="136">
        <f t="shared" si="257"/>
        <v>0</v>
      </c>
      <c r="O421" s="136">
        <f t="shared" si="258"/>
        <v>0</v>
      </c>
      <c r="P421" s="136">
        <f t="shared" si="259"/>
        <v>0</v>
      </c>
      <c r="Q421" s="136">
        <f t="shared" si="260"/>
        <v>0</v>
      </c>
      <c r="R421" s="136">
        <f t="shared" si="261"/>
        <v>0</v>
      </c>
      <c r="S421" s="136">
        <f t="shared" si="262"/>
        <v>0</v>
      </c>
      <c r="T421" s="136">
        <f t="shared" si="263"/>
        <v>0</v>
      </c>
      <c r="U421" s="136">
        <f t="shared" si="264"/>
        <v>0</v>
      </c>
      <c r="V421" s="136">
        <f t="shared" si="265"/>
        <v>0</v>
      </c>
      <c r="W421" s="136">
        <f t="shared" si="266"/>
        <v>0</v>
      </c>
      <c r="X421" s="136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2">
        <v>39200</v>
      </c>
      <c r="E422" s="138" t="s">
        <v>311</v>
      </c>
      <c r="G422" s="43">
        <v>6.4</v>
      </c>
      <c r="H422" s="136" t="str">
        <f t="shared" si="252"/>
        <v>P, S, T &amp; D Plant - Demand</v>
      </c>
      <c r="I422" s="42">
        <f>'Dep. Res. Class'!K$157</f>
        <v>642.33299657037662</v>
      </c>
      <c r="J422" s="136">
        <f t="shared" si="253"/>
        <v>346.89151070551088</v>
      </c>
      <c r="K422" s="136">
        <f t="shared" si="254"/>
        <v>193.5642641588999</v>
      </c>
      <c r="L422" s="136">
        <f t="shared" si="255"/>
        <v>0</v>
      </c>
      <c r="M422" s="136">
        <f t="shared" si="256"/>
        <v>101.87722170596579</v>
      </c>
      <c r="N422" s="136">
        <f t="shared" si="257"/>
        <v>0</v>
      </c>
      <c r="O422" s="136">
        <f t="shared" si="258"/>
        <v>0</v>
      </c>
      <c r="P422" s="136">
        <f t="shared" si="259"/>
        <v>0</v>
      </c>
      <c r="Q422" s="136">
        <f t="shared" si="260"/>
        <v>0</v>
      </c>
      <c r="R422" s="136">
        <f t="shared" si="261"/>
        <v>0</v>
      </c>
      <c r="S422" s="136">
        <f t="shared" si="262"/>
        <v>0</v>
      </c>
      <c r="T422" s="136">
        <f t="shared" si="263"/>
        <v>0</v>
      </c>
      <c r="U422" s="136">
        <f t="shared" si="264"/>
        <v>0</v>
      </c>
      <c r="V422" s="136">
        <f t="shared" si="265"/>
        <v>0</v>
      </c>
      <c r="W422" s="136">
        <f t="shared" si="266"/>
        <v>0</v>
      </c>
      <c r="X422" s="136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2">
        <v>39201</v>
      </c>
      <c r="E423" s="138" t="s">
        <v>312</v>
      </c>
      <c r="G423" s="43">
        <v>6.4</v>
      </c>
      <c r="H423" s="136" t="str">
        <f t="shared" si="252"/>
        <v>P, S, T &amp; D Plant - Demand</v>
      </c>
      <c r="I423" s="42">
        <f>'Dep. Res. Class'!K$158</f>
        <v>0</v>
      </c>
      <c r="J423" s="136">
        <f t="shared" si="253"/>
        <v>0</v>
      </c>
      <c r="K423" s="136">
        <f t="shared" si="254"/>
        <v>0</v>
      </c>
      <c r="L423" s="136">
        <f t="shared" si="255"/>
        <v>0</v>
      </c>
      <c r="M423" s="136">
        <f t="shared" si="256"/>
        <v>0</v>
      </c>
      <c r="N423" s="136">
        <f t="shared" si="257"/>
        <v>0</v>
      </c>
      <c r="O423" s="136">
        <f t="shared" si="258"/>
        <v>0</v>
      </c>
      <c r="P423" s="136">
        <f t="shared" si="259"/>
        <v>0</v>
      </c>
      <c r="Q423" s="136">
        <f t="shared" si="260"/>
        <v>0</v>
      </c>
      <c r="R423" s="136">
        <f t="shared" si="261"/>
        <v>0</v>
      </c>
      <c r="S423" s="136">
        <f t="shared" si="262"/>
        <v>0</v>
      </c>
      <c r="T423" s="136">
        <f t="shared" si="263"/>
        <v>0</v>
      </c>
      <c r="U423" s="136">
        <f t="shared" si="264"/>
        <v>0</v>
      </c>
      <c r="V423" s="136">
        <f t="shared" si="265"/>
        <v>0</v>
      </c>
      <c r="W423" s="136">
        <f t="shared" si="266"/>
        <v>0</v>
      </c>
      <c r="X423" s="136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2">
        <v>39202</v>
      </c>
      <c r="E424" s="138" t="s">
        <v>313</v>
      </c>
      <c r="G424" s="43">
        <v>6.4</v>
      </c>
      <c r="H424" s="136" t="str">
        <f t="shared" si="252"/>
        <v>P, S, T &amp; D Plant - Demand</v>
      </c>
      <c r="I424" s="42">
        <f>'Dep. Res. Class'!K$159</f>
        <v>0</v>
      </c>
      <c r="J424" s="136">
        <f t="shared" si="253"/>
        <v>0</v>
      </c>
      <c r="K424" s="136">
        <f t="shared" si="254"/>
        <v>0</v>
      </c>
      <c r="L424" s="136">
        <f t="shared" si="255"/>
        <v>0</v>
      </c>
      <c r="M424" s="136">
        <f t="shared" si="256"/>
        <v>0</v>
      </c>
      <c r="N424" s="136">
        <f t="shared" si="257"/>
        <v>0</v>
      </c>
      <c r="O424" s="136">
        <f t="shared" si="258"/>
        <v>0</v>
      </c>
      <c r="P424" s="136">
        <f t="shared" si="259"/>
        <v>0</v>
      </c>
      <c r="Q424" s="136">
        <f t="shared" si="260"/>
        <v>0</v>
      </c>
      <c r="R424" s="136">
        <f t="shared" si="261"/>
        <v>0</v>
      </c>
      <c r="S424" s="136">
        <f t="shared" si="262"/>
        <v>0</v>
      </c>
      <c r="T424" s="136">
        <f t="shared" si="263"/>
        <v>0</v>
      </c>
      <c r="U424" s="136">
        <f t="shared" si="264"/>
        <v>0</v>
      </c>
      <c r="V424" s="136">
        <f t="shared" si="265"/>
        <v>0</v>
      </c>
      <c r="W424" s="136">
        <f t="shared" si="266"/>
        <v>0</v>
      </c>
      <c r="X424" s="136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2">
        <v>39300</v>
      </c>
      <c r="E425" s="138" t="s">
        <v>198</v>
      </c>
      <c r="G425" s="43">
        <v>6.4</v>
      </c>
      <c r="H425" s="136" t="str">
        <f t="shared" si="252"/>
        <v>P, S, T &amp; D Plant - Demand</v>
      </c>
      <c r="I425" s="42">
        <f>'Dep. Res. Class'!K$160</f>
        <v>0</v>
      </c>
      <c r="J425" s="136">
        <f t="shared" si="253"/>
        <v>0</v>
      </c>
      <c r="K425" s="136">
        <f t="shared" si="254"/>
        <v>0</v>
      </c>
      <c r="L425" s="136">
        <f t="shared" si="255"/>
        <v>0</v>
      </c>
      <c r="M425" s="136">
        <f t="shared" si="256"/>
        <v>0</v>
      </c>
      <c r="N425" s="136">
        <f t="shared" si="257"/>
        <v>0</v>
      </c>
      <c r="O425" s="136">
        <f t="shared" si="258"/>
        <v>0</v>
      </c>
      <c r="P425" s="136">
        <f t="shared" si="259"/>
        <v>0</v>
      </c>
      <c r="Q425" s="136">
        <f t="shared" si="260"/>
        <v>0</v>
      </c>
      <c r="R425" s="136">
        <f t="shared" si="261"/>
        <v>0</v>
      </c>
      <c r="S425" s="136">
        <f t="shared" si="262"/>
        <v>0</v>
      </c>
      <c r="T425" s="136">
        <f t="shared" si="263"/>
        <v>0</v>
      </c>
      <c r="U425" s="136">
        <f t="shared" si="264"/>
        <v>0</v>
      </c>
      <c r="V425" s="136">
        <f t="shared" si="265"/>
        <v>0</v>
      </c>
      <c r="W425" s="136">
        <f t="shared" si="266"/>
        <v>0</v>
      </c>
      <c r="X425" s="136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2">
        <v>39400</v>
      </c>
      <c r="E426" s="138" t="s">
        <v>314</v>
      </c>
      <c r="G426" s="43">
        <v>6.4</v>
      </c>
      <c r="H426" s="136" t="str">
        <f t="shared" si="252"/>
        <v>P, S, T &amp; D Plant - Demand</v>
      </c>
      <c r="I426" s="42">
        <f>'Dep. Res. Class'!K$161</f>
        <v>22416.472568766694</v>
      </c>
      <c r="J426" s="136">
        <f t="shared" si="253"/>
        <v>12106.001210567021</v>
      </c>
      <c r="K426" s="136">
        <f t="shared" si="254"/>
        <v>6755.1068386319284</v>
      </c>
      <c r="L426" s="136">
        <f t="shared" si="255"/>
        <v>0</v>
      </c>
      <c r="M426" s="136">
        <f t="shared" si="256"/>
        <v>3555.3645195677418</v>
      </c>
      <c r="N426" s="136">
        <f t="shared" si="257"/>
        <v>0</v>
      </c>
      <c r="O426" s="136">
        <f t="shared" si="258"/>
        <v>0</v>
      </c>
      <c r="P426" s="136">
        <f t="shared" si="259"/>
        <v>0</v>
      </c>
      <c r="Q426" s="136">
        <f t="shared" si="260"/>
        <v>0</v>
      </c>
      <c r="R426" s="136">
        <f t="shared" si="261"/>
        <v>0</v>
      </c>
      <c r="S426" s="136">
        <f t="shared" si="262"/>
        <v>0</v>
      </c>
      <c r="T426" s="136">
        <f t="shared" si="263"/>
        <v>0</v>
      </c>
      <c r="U426" s="136">
        <f t="shared" si="264"/>
        <v>0</v>
      </c>
      <c r="V426" s="136">
        <f t="shared" si="265"/>
        <v>0</v>
      </c>
      <c r="W426" s="136">
        <f t="shared" si="266"/>
        <v>0</v>
      </c>
      <c r="X426" s="136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2">
        <v>39600</v>
      </c>
      <c r="E427" s="138" t="s">
        <v>315</v>
      </c>
      <c r="G427" s="43">
        <v>6.4</v>
      </c>
      <c r="H427" s="136" t="str">
        <f t="shared" si="252"/>
        <v>P, S, T &amp; D Plant - Demand</v>
      </c>
      <c r="I427" s="42">
        <f>'Dep. Res. Class'!K$162</f>
        <v>882.73777134239708</v>
      </c>
      <c r="J427" s="136">
        <f t="shared" si="253"/>
        <v>476.72195059689705</v>
      </c>
      <c r="K427" s="136">
        <f t="shared" si="254"/>
        <v>266.0092009401194</v>
      </c>
      <c r="L427" s="136">
        <f t="shared" si="255"/>
        <v>0</v>
      </c>
      <c r="M427" s="136">
        <f t="shared" si="256"/>
        <v>140.00661980538055</v>
      </c>
      <c r="N427" s="136">
        <f t="shared" si="257"/>
        <v>0</v>
      </c>
      <c r="O427" s="136">
        <f t="shared" si="258"/>
        <v>0</v>
      </c>
      <c r="P427" s="136">
        <f t="shared" si="259"/>
        <v>0</v>
      </c>
      <c r="Q427" s="136">
        <f t="shared" si="260"/>
        <v>0</v>
      </c>
      <c r="R427" s="136">
        <f t="shared" si="261"/>
        <v>0</v>
      </c>
      <c r="S427" s="136">
        <f t="shared" si="262"/>
        <v>0</v>
      </c>
      <c r="T427" s="136">
        <f t="shared" si="263"/>
        <v>0</v>
      </c>
      <c r="U427" s="136">
        <f t="shared" si="264"/>
        <v>0</v>
      </c>
      <c r="V427" s="136">
        <f t="shared" si="265"/>
        <v>0</v>
      </c>
      <c r="W427" s="136">
        <f t="shared" si="266"/>
        <v>0</v>
      </c>
      <c r="X427" s="136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2">
        <v>39603</v>
      </c>
      <c r="E428" s="138" t="s">
        <v>316</v>
      </c>
      <c r="G428" s="43">
        <v>6.4</v>
      </c>
      <c r="H428" s="136" t="str">
        <f t="shared" si="252"/>
        <v>P, S, T &amp; D Plant - Demand</v>
      </c>
      <c r="I428" s="42">
        <f>'Dep. Res. Class'!K$163</f>
        <v>0</v>
      </c>
      <c r="J428" s="136">
        <f t="shared" si="253"/>
        <v>0</v>
      </c>
      <c r="K428" s="136">
        <f t="shared" si="254"/>
        <v>0</v>
      </c>
      <c r="L428" s="136">
        <f t="shared" si="255"/>
        <v>0</v>
      </c>
      <c r="M428" s="136">
        <f t="shared" si="256"/>
        <v>0</v>
      </c>
      <c r="N428" s="136">
        <f t="shared" si="257"/>
        <v>0</v>
      </c>
      <c r="O428" s="136">
        <f t="shared" si="258"/>
        <v>0</v>
      </c>
      <c r="P428" s="136">
        <f t="shared" si="259"/>
        <v>0</v>
      </c>
      <c r="Q428" s="136">
        <f t="shared" si="260"/>
        <v>0</v>
      </c>
      <c r="R428" s="136">
        <f t="shared" si="261"/>
        <v>0</v>
      </c>
      <c r="S428" s="136">
        <f t="shared" si="262"/>
        <v>0</v>
      </c>
      <c r="T428" s="136">
        <f t="shared" si="263"/>
        <v>0</v>
      </c>
      <c r="U428" s="136">
        <f t="shared" si="264"/>
        <v>0</v>
      </c>
      <c r="V428" s="136">
        <f t="shared" si="265"/>
        <v>0</v>
      </c>
      <c r="W428" s="136">
        <f t="shared" si="266"/>
        <v>0</v>
      </c>
      <c r="X428" s="136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2">
        <v>39604</v>
      </c>
      <c r="E429" s="138" t="s">
        <v>317</v>
      </c>
      <c r="G429" s="43">
        <v>6.4</v>
      </c>
      <c r="H429" s="136" t="str">
        <f t="shared" si="252"/>
        <v>P, S, T &amp; D Plant - Demand</v>
      </c>
      <c r="I429" s="42">
        <f>'Dep. Res. Class'!K$164</f>
        <v>0</v>
      </c>
      <c r="J429" s="136">
        <f t="shared" si="253"/>
        <v>0</v>
      </c>
      <c r="K429" s="136">
        <f t="shared" si="254"/>
        <v>0</v>
      </c>
      <c r="L429" s="136">
        <f t="shared" si="255"/>
        <v>0</v>
      </c>
      <c r="M429" s="136">
        <f t="shared" si="256"/>
        <v>0</v>
      </c>
      <c r="N429" s="136">
        <f t="shared" si="257"/>
        <v>0</v>
      </c>
      <c r="O429" s="136">
        <f t="shared" si="258"/>
        <v>0</v>
      </c>
      <c r="P429" s="136">
        <f t="shared" si="259"/>
        <v>0</v>
      </c>
      <c r="Q429" s="136">
        <f t="shared" si="260"/>
        <v>0</v>
      </c>
      <c r="R429" s="136">
        <f t="shared" si="261"/>
        <v>0</v>
      </c>
      <c r="S429" s="136">
        <f t="shared" si="262"/>
        <v>0</v>
      </c>
      <c r="T429" s="136">
        <f t="shared" si="263"/>
        <v>0</v>
      </c>
      <c r="U429" s="136">
        <f t="shared" si="264"/>
        <v>0</v>
      </c>
      <c r="V429" s="136">
        <f t="shared" si="265"/>
        <v>0</v>
      </c>
      <c r="W429" s="136">
        <f t="shared" si="266"/>
        <v>0</v>
      </c>
      <c r="X429" s="136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2">
        <v>39605</v>
      </c>
      <c r="E430" s="141" t="s">
        <v>318</v>
      </c>
      <c r="G430" s="43">
        <v>6.4</v>
      </c>
      <c r="H430" s="136" t="str">
        <f t="shared" si="252"/>
        <v>P, S, T &amp; D Plant - Demand</v>
      </c>
      <c r="I430" s="42">
        <f>'Dep. Res. Class'!K$165</f>
        <v>0</v>
      </c>
      <c r="J430" s="136">
        <f t="shared" si="253"/>
        <v>0</v>
      </c>
      <c r="K430" s="136">
        <f t="shared" si="254"/>
        <v>0</v>
      </c>
      <c r="L430" s="136">
        <f t="shared" si="255"/>
        <v>0</v>
      </c>
      <c r="M430" s="136">
        <f t="shared" si="256"/>
        <v>0</v>
      </c>
      <c r="N430" s="136">
        <f t="shared" si="257"/>
        <v>0</v>
      </c>
      <c r="O430" s="136">
        <f t="shared" si="258"/>
        <v>0</v>
      </c>
      <c r="P430" s="136">
        <f t="shared" si="259"/>
        <v>0</v>
      </c>
      <c r="Q430" s="136">
        <f t="shared" si="260"/>
        <v>0</v>
      </c>
      <c r="R430" s="136">
        <f t="shared" si="261"/>
        <v>0</v>
      </c>
      <c r="S430" s="136">
        <f t="shared" si="262"/>
        <v>0</v>
      </c>
      <c r="T430" s="136">
        <f t="shared" si="263"/>
        <v>0</v>
      </c>
      <c r="U430" s="136">
        <f t="shared" si="264"/>
        <v>0</v>
      </c>
      <c r="V430" s="136">
        <f t="shared" si="265"/>
        <v>0</v>
      </c>
      <c r="W430" s="136">
        <f t="shared" si="266"/>
        <v>0</v>
      </c>
      <c r="X430" s="136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2">
        <v>39700</v>
      </c>
      <c r="E431" s="138" t="s">
        <v>319</v>
      </c>
      <c r="G431" s="43">
        <v>6.4</v>
      </c>
      <c r="H431" s="136" t="str">
        <f t="shared" si="252"/>
        <v>P, S, T &amp; D Plant - Demand</v>
      </c>
      <c r="I431" s="42">
        <f>'Dep. Res. Class'!K$166</f>
        <v>35014.640161521849</v>
      </c>
      <c r="J431" s="136">
        <f t="shared" si="253"/>
        <v>18909.633301251979</v>
      </c>
      <c r="K431" s="136">
        <f t="shared" si="254"/>
        <v>10551.510032710987</v>
      </c>
      <c r="L431" s="136">
        <f t="shared" si="255"/>
        <v>0</v>
      </c>
      <c r="M431" s="136">
        <f t="shared" si="256"/>
        <v>5553.4968275588799</v>
      </c>
      <c r="N431" s="136">
        <f t="shared" si="257"/>
        <v>0</v>
      </c>
      <c r="O431" s="136">
        <f t="shared" si="258"/>
        <v>0</v>
      </c>
      <c r="P431" s="136">
        <f t="shared" si="259"/>
        <v>0</v>
      </c>
      <c r="Q431" s="136">
        <f t="shared" si="260"/>
        <v>0</v>
      </c>
      <c r="R431" s="136">
        <f t="shared" si="261"/>
        <v>0</v>
      </c>
      <c r="S431" s="136">
        <f t="shared" si="262"/>
        <v>0</v>
      </c>
      <c r="T431" s="136">
        <f t="shared" si="263"/>
        <v>0</v>
      </c>
      <c r="U431" s="136">
        <f t="shared" si="264"/>
        <v>0</v>
      </c>
      <c r="V431" s="136">
        <f t="shared" si="265"/>
        <v>0</v>
      </c>
      <c r="W431" s="136">
        <f t="shared" si="266"/>
        <v>0</v>
      </c>
      <c r="X431" s="136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2">
        <v>39701</v>
      </c>
      <c r="E432" s="138" t="s">
        <v>320</v>
      </c>
      <c r="G432" s="43">
        <v>6.4</v>
      </c>
      <c r="H432" s="136" t="str">
        <f t="shared" si="252"/>
        <v>P, S, T &amp; D Plant - Demand</v>
      </c>
      <c r="I432" s="42">
        <f>'Dep. Res. Class'!K$167</f>
        <v>0</v>
      </c>
      <c r="J432" s="136">
        <f t="shared" si="253"/>
        <v>0</v>
      </c>
      <c r="K432" s="136">
        <f t="shared" si="254"/>
        <v>0</v>
      </c>
      <c r="L432" s="136">
        <f t="shared" si="255"/>
        <v>0</v>
      </c>
      <c r="M432" s="136">
        <f t="shared" si="256"/>
        <v>0</v>
      </c>
      <c r="N432" s="136">
        <f t="shared" si="257"/>
        <v>0</v>
      </c>
      <c r="O432" s="136">
        <f t="shared" si="258"/>
        <v>0</v>
      </c>
      <c r="P432" s="136">
        <f t="shared" si="259"/>
        <v>0</v>
      </c>
      <c r="Q432" s="136">
        <f t="shared" si="260"/>
        <v>0</v>
      </c>
      <c r="R432" s="136">
        <f t="shared" si="261"/>
        <v>0</v>
      </c>
      <c r="S432" s="136">
        <f t="shared" si="262"/>
        <v>0</v>
      </c>
      <c r="T432" s="136">
        <f t="shared" si="263"/>
        <v>0</v>
      </c>
      <c r="U432" s="136">
        <f t="shared" si="264"/>
        <v>0</v>
      </c>
      <c r="V432" s="136">
        <f t="shared" si="265"/>
        <v>0</v>
      </c>
      <c r="W432" s="136">
        <f t="shared" si="266"/>
        <v>0</v>
      </c>
      <c r="X432" s="136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2">
        <v>39702</v>
      </c>
      <c r="E433" s="138" t="s">
        <v>321</v>
      </c>
      <c r="G433" s="43">
        <v>6.4</v>
      </c>
      <c r="H433" s="136" t="str">
        <f t="shared" si="252"/>
        <v>P, S, T &amp; D Plant - Demand</v>
      </c>
      <c r="I433" s="42">
        <f>'Dep. Res. Class'!K$168</f>
        <v>0</v>
      </c>
      <c r="J433" s="136">
        <f t="shared" si="253"/>
        <v>0</v>
      </c>
      <c r="K433" s="136">
        <f t="shared" si="254"/>
        <v>0</v>
      </c>
      <c r="L433" s="136">
        <f t="shared" si="255"/>
        <v>0</v>
      </c>
      <c r="M433" s="136">
        <f t="shared" si="256"/>
        <v>0</v>
      </c>
      <c r="N433" s="136">
        <f t="shared" si="257"/>
        <v>0</v>
      </c>
      <c r="O433" s="136">
        <f t="shared" si="258"/>
        <v>0</v>
      </c>
      <c r="P433" s="136">
        <f t="shared" si="259"/>
        <v>0</v>
      </c>
      <c r="Q433" s="136">
        <f t="shared" si="260"/>
        <v>0</v>
      </c>
      <c r="R433" s="136">
        <f t="shared" si="261"/>
        <v>0</v>
      </c>
      <c r="S433" s="136">
        <f t="shared" si="262"/>
        <v>0</v>
      </c>
      <c r="T433" s="136">
        <f t="shared" si="263"/>
        <v>0</v>
      </c>
      <c r="U433" s="136">
        <f t="shared" si="264"/>
        <v>0</v>
      </c>
      <c r="V433" s="136">
        <f t="shared" si="265"/>
        <v>0</v>
      </c>
      <c r="W433" s="136">
        <f t="shared" si="266"/>
        <v>0</v>
      </c>
      <c r="X433" s="136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2">
        <v>39705</v>
      </c>
      <c r="E434" s="138" t="s">
        <v>322</v>
      </c>
      <c r="G434" s="43">
        <v>6.4</v>
      </c>
      <c r="H434" s="136" t="str">
        <f t="shared" si="252"/>
        <v>P, S, T &amp; D Plant - Demand</v>
      </c>
      <c r="I434" s="42">
        <f>'Dep. Res. Class'!K$169</f>
        <v>0</v>
      </c>
      <c r="J434" s="136">
        <f t="shared" si="253"/>
        <v>0</v>
      </c>
      <c r="K434" s="136">
        <f t="shared" si="254"/>
        <v>0</v>
      </c>
      <c r="L434" s="136">
        <f t="shared" si="255"/>
        <v>0</v>
      </c>
      <c r="M434" s="136">
        <f t="shared" si="256"/>
        <v>0</v>
      </c>
      <c r="N434" s="136">
        <f t="shared" si="257"/>
        <v>0</v>
      </c>
      <c r="O434" s="136">
        <f t="shared" si="258"/>
        <v>0</v>
      </c>
      <c r="P434" s="136">
        <f t="shared" si="259"/>
        <v>0</v>
      </c>
      <c r="Q434" s="136">
        <f t="shared" si="260"/>
        <v>0</v>
      </c>
      <c r="R434" s="136">
        <f t="shared" si="261"/>
        <v>0</v>
      </c>
      <c r="S434" s="136">
        <f t="shared" si="262"/>
        <v>0</v>
      </c>
      <c r="T434" s="136">
        <f t="shared" si="263"/>
        <v>0</v>
      </c>
      <c r="U434" s="136">
        <f t="shared" si="264"/>
        <v>0</v>
      </c>
      <c r="V434" s="136">
        <f t="shared" si="265"/>
        <v>0</v>
      </c>
      <c r="W434" s="136">
        <f t="shared" si="266"/>
        <v>0</v>
      </c>
      <c r="X434" s="136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2">
        <v>39800</v>
      </c>
      <c r="E435" s="138" t="s">
        <v>323</v>
      </c>
      <c r="G435" s="43">
        <v>6.4</v>
      </c>
      <c r="H435" s="136" t="str">
        <f t="shared" si="252"/>
        <v>P, S, T &amp; D Plant - Demand</v>
      </c>
      <c r="I435" s="42">
        <f>'Dep. Res. Class'!K$170</f>
        <v>101820.66695215234</v>
      </c>
      <c r="J435" s="136">
        <f t="shared" si="253"/>
        <v>54988.183961688985</v>
      </c>
      <c r="K435" s="136">
        <f t="shared" si="254"/>
        <v>30683.216618161707</v>
      </c>
      <c r="L435" s="136">
        <f t="shared" si="255"/>
        <v>0</v>
      </c>
      <c r="M435" s="136">
        <f t="shared" si="256"/>
        <v>16149.266372301641</v>
      </c>
      <c r="N435" s="136">
        <f t="shared" si="257"/>
        <v>0</v>
      </c>
      <c r="O435" s="136">
        <f t="shared" si="258"/>
        <v>0</v>
      </c>
      <c r="P435" s="136">
        <f t="shared" si="259"/>
        <v>0</v>
      </c>
      <c r="Q435" s="136">
        <f t="shared" si="260"/>
        <v>0</v>
      </c>
      <c r="R435" s="136">
        <f t="shared" si="261"/>
        <v>0</v>
      </c>
      <c r="S435" s="136">
        <f t="shared" si="262"/>
        <v>0</v>
      </c>
      <c r="T435" s="136">
        <f t="shared" si="263"/>
        <v>0</v>
      </c>
      <c r="U435" s="136">
        <f t="shared" si="264"/>
        <v>0</v>
      </c>
      <c r="V435" s="136">
        <f t="shared" si="265"/>
        <v>0</v>
      </c>
      <c r="W435" s="136">
        <f t="shared" si="266"/>
        <v>0</v>
      </c>
      <c r="X435" s="136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2">
        <v>39900</v>
      </c>
      <c r="E436" s="138" t="s">
        <v>324</v>
      </c>
      <c r="G436" s="43">
        <v>6.4</v>
      </c>
      <c r="H436" s="136" t="str">
        <f t="shared" si="252"/>
        <v>P, S, T &amp; D Plant - Demand</v>
      </c>
      <c r="I436" s="42">
        <f>'Dep. Res. Class'!K$171</f>
        <v>12033.509879705609</v>
      </c>
      <c r="J436" s="136">
        <f t="shared" si="253"/>
        <v>6498.6890655607367</v>
      </c>
      <c r="K436" s="136">
        <f t="shared" si="254"/>
        <v>3626.2460399056667</v>
      </c>
      <c r="L436" s="136">
        <f t="shared" si="255"/>
        <v>0</v>
      </c>
      <c r="M436" s="136">
        <f t="shared" si="256"/>
        <v>1908.5747742392043</v>
      </c>
      <c r="N436" s="136">
        <f t="shared" si="257"/>
        <v>0</v>
      </c>
      <c r="O436" s="136">
        <f t="shared" si="258"/>
        <v>0</v>
      </c>
      <c r="P436" s="136">
        <f t="shared" si="259"/>
        <v>0</v>
      </c>
      <c r="Q436" s="136">
        <f t="shared" si="260"/>
        <v>0</v>
      </c>
      <c r="R436" s="136">
        <f t="shared" si="261"/>
        <v>0</v>
      </c>
      <c r="S436" s="136">
        <f t="shared" si="262"/>
        <v>0</v>
      </c>
      <c r="T436" s="136">
        <f t="shared" si="263"/>
        <v>0</v>
      </c>
      <c r="U436" s="136">
        <f t="shared" si="264"/>
        <v>0</v>
      </c>
      <c r="V436" s="136">
        <f t="shared" si="265"/>
        <v>0</v>
      </c>
      <c r="W436" s="136">
        <f t="shared" si="266"/>
        <v>0</v>
      </c>
      <c r="X436" s="136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2">
        <v>39901</v>
      </c>
      <c r="E437" s="138" t="s">
        <v>325</v>
      </c>
      <c r="G437" s="43">
        <v>6.4</v>
      </c>
      <c r="H437" s="136" t="str">
        <f t="shared" si="252"/>
        <v>P, S, T &amp; D Plant - Demand</v>
      </c>
      <c r="I437" s="42">
        <f>'Dep. Res. Class'!K$172</f>
        <v>51472.576795177309</v>
      </c>
      <c r="J437" s="136">
        <f t="shared" si="253"/>
        <v>27797.731114110949</v>
      </c>
      <c r="K437" s="136">
        <f t="shared" si="254"/>
        <v>15511.037896103704</v>
      </c>
      <c r="L437" s="136">
        <f t="shared" si="255"/>
        <v>0</v>
      </c>
      <c r="M437" s="136">
        <f t="shared" si="256"/>
        <v>8163.8077849626525</v>
      </c>
      <c r="N437" s="136">
        <f t="shared" si="257"/>
        <v>0</v>
      </c>
      <c r="O437" s="136">
        <f t="shared" si="258"/>
        <v>0</v>
      </c>
      <c r="P437" s="136">
        <f t="shared" si="259"/>
        <v>0</v>
      </c>
      <c r="Q437" s="136">
        <f t="shared" si="260"/>
        <v>0</v>
      </c>
      <c r="R437" s="136">
        <f t="shared" si="261"/>
        <v>0</v>
      </c>
      <c r="S437" s="136">
        <f t="shared" si="262"/>
        <v>0</v>
      </c>
      <c r="T437" s="136">
        <f t="shared" si="263"/>
        <v>0</v>
      </c>
      <c r="U437" s="136">
        <f t="shared" si="264"/>
        <v>0</v>
      </c>
      <c r="V437" s="136">
        <f t="shared" si="265"/>
        <v>0</v>
      </c>
      <c r="W437" s="136">
        <f t="shared" si="266"/>
        <v>0</v>
      </c>
      <c r="X437" s="136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2">
        <v>39902</v>
      </c>
      <c r="E438" s="138" t="s">
        <v>326</v>
      </c>
      <c r="G438" s="43">
        <v>6.4</v>
      </c>
      <c r="H438" s="136" t="str">
        <f t="shared" si="252"/>
        <v>P, S, T &amp; D Plant - Demand</v>
      </c>
      <c r="I438" s="42">
        <f>'Dep. Res. Class'!K$173</f>
        <v>1293.0347883383456</v>
      </c>
      <c r="J438" s="136">
        <f t="shared" si="253"/>
        <v>698.30258373208915</v>
      </c>
      <c r="K438" s="136">
        <f t="shared" si="254"/>
        <v>389.65042847389901</v>
      </c>
      <c r="L438" s="136">
        <f t="shared" si="255"/>
        <v>0</v>
      </c>
      <c r="M438" s="136">
        <f t="shared" si="256"/>
        <v>205.08177613235728</v>
      </c>
      <c r="N438" s="136">
        <f t="shared" si="257"/>
        <v>0</v>
      </c>
      <c r="O438" s="136">
        <f t="shared" si="258"/>
        <v>0</v>
      </c>
      <c r="P438" s="136">
        <f t="shared" si="259"/>
        <v>0</v>
      </c>
      <c r="Q438" s="136">
        <f t="shared" si="260"/>
        <v>0</v>
      </c>
      <c r="R438" s="136">
        <f t="shared" si="261"/>
        <v>0</v>
      </c>
      <c r="S438" s="136">
        <f t="shared" si="262"/>
        <v>0</v>
      </c>
      <c r="T438" s="136">
        <f t="shared" si="263"/>
        <v>0</v>
      </c>
      <c r="U438" s="136">
        <f t="shared" si="264"/>
        <v>0</v>
      </c>
      <c r="V438" s="136">
        <f t="shared" si="265"/>
        <v>0</v>
      </c>
      <c r="W438" s="136">
        <f t="shared" si="266"/>
        <v>0</v>
      </c>
      <c r="X438" s="136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2">
        <v>39903</v>
      </c>
      <c r="E439" s="138" t="s">
        <v>327</v>
      </c>
      <c r="G439" s="43">
        <v>6.4</v>
      </c>
      <c r="H439" s="136" t="str">
        <f t="shared" si="252"/>
        <v>P, S, T &amp; D Plant - Demand</v>
      </c>
      <c r="I439" s="42">
        <f>'Dep. Res. Class'!K$174</f>
        <v>32721.15999307534</v>
      </c>
      <c r="J439" s="136">
        <f t="shared" si="253"/>
        <v>17671.040850524016</v>
      </c>
      <c r="K439" s="136">
        <f t="shared" si="254"/>
        <v>9860.379725629311</v>
      </c>
      <c r="L439" s="136">
        <f t="shared" si="255"/>
        <v>0</v>
      </c>
      <c r="M439" s="136">
        <f t="shared" si="256"/>
        <v>5189.7394169220115</v>
      </c>
      <c r="N439" s="136">
        <f t="shared" si="257"/>
        <v>0</v>
      </c>
      <c r="O439" s="136">
        <f t="shared" si="258"/>
        <v>0</v>
      </c>
      <c r="P439" s="136">
        <f t="shared" si="259"/>
        <v>0</v>
      </c>
      <c r="Q439" s="136">
        <f t="shared" si="260"/>
        <v>0</v>
      </c>
      <c r="R439" s="136">
        <f t="shared" si="261"/>
        <v>0</v>
      </c>
      <c r="S439" s="136">
        <f t="shared" si="262"/>
        <v>0</v>
      </c>
      <c r="T439" s="136">
        <f t="shared" si="263"/>
        <v>0</v>
      </c>
      <c r="U439" s="136">
        <f t="shared" si="264"/>
        <v>0</v>
      </c>
      <c r="V439" s="136">
        <f t="shared" si="265"/>
        <v>0</v>
      </c>
      <c r="W439" s="136">
        <f t="shared" si="266"/>
        <v>0</v>
      </c>
      <c r="X439" s="136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2">
        <v>39904</v>
      </c>
      <c r="E440" s="138" t="s">
        <v>328</v>
      </c>
      <c r="G440" s="43">
        <v>6.4</v>
      </c>
      <c r="H440" s="136" t="str">
        <f t="shared" si="252"/>
        <v>P, S, T &amp; D Plant - Demand</v>
      </c>
      <c r="I440" s="42">
        <f>'Dep. Res. Class'!K$175</f>
        <v>0</v>
      </c>
      <c r="J440" s="136">
        <f t="shared" si="253"/>
        <v>0</v>
      </c>
      <c r="K440" s="136">
        <f t="shared" si="254"/>
        <v>0</v>
      </c>
      <c r="L440" s="136">
        <f t="shared" si="255"/>
        <v>0</v>
      </c>
      <c r="M440" s="136">
        <f t="shared" si="256"/>
        <v>0</v>
      </c>
      <c r="N440" s="136">
        <f t="shared" si="257"/>
        <v>0</v>
      </c>
      <c r="O440" s="136">
        <f t="shared" si="258"/>
        <v>0</v>
      </c>
      <c r="P440" s="136">
        <f t="shared" si="259"/>
        <v>0</v>
      </c>
      <c r="Q440" s="136">
        <f t="shared" si="260"/>
        <v>0</v>
      </c>
      <c r="R440" s="136">
        <f t="shared" si="261"/>
        <v>0</v>
      </c>
      <c r="S440" s="136">
        <f t="shared" si="262"/>
        <v>0</v>
      </c>
      <c r="T440" s="136">
        <f t="shared" si="263"/>
        <v>0</v>
      </c>
      <c r="U440" s="136">
        <f t="shared" si="264"/>
        <v>0</v>
      </c>
      <c r="V440" s="136">
        <f t="shared" si="265"/>
        <v>0</v>
      </c>
      <c r="W440" s="136">
        <f t="shared" si="266"/>
        <v>0</v>
      </c>
      <c r="X440" s="136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2">
        <v>39905</v>
      </c>
      <c r="E441" s="138" t="s">
        <v>329</v>
      </c>
      <c r="G441" s="43">
        <v>6.4</v>
      </c>
      <c r="H441" s="136" t="str">
        <f t="shared" si="252"/>
        <v>P, S, T &amp; D Plant - Demand</v>
      </c>
      <c r="I441" s="42">
        <f>'Dep. Res. Class'!K$176</f>
        <v>0</v>
      </c>
      <c r="J441" s="136">
        <f t="shared" si="253"/>
        <v>0</v>
      </c>
      <c r="K441" s="136">
        <f t="shared" si="254"/>
        <v>0</v>
      </c>
      <c r="L441" s="136">
        <f t="shared" si="255"/>
        <v>0</v>
      </c>
      <c r="M441" s="136">
        <f t="shared" si="256"/>
        <v>0</v>
      </c>
      <c r="N441" s="136">
        <f t="shared" si="257"/>
        <v>0</v>
      </c>
      <c r="O441" s="136">
        <f t="shared" si="258"/>
        <v>0</v>
      </c>
      <c r="P441" s="136">
        <f t="shared" si="259"/>
        <v>0</v>
      </c>
      <c r="Q441" s="136">
        <f t="shared" si="260"/>
        <v>0</v>
      </c>
      <c r="R441" s="136">
        <f t="shared" si="261"/>
        <v>0</v>
      </c>
      <c r="S441" s="136">
        <f t="shared" si="262"/>
        <v>0</v>
      </c>
      <c r="T441" s="136">
        <f t="shared" si="263"/>
        <v>0</v>
      </c>
      <c r="U441" s="136">
        <f t="shared" si="264"/>
        <v>0</v>
      </c>
      <c r="V441" s="136">
        <f t="shared" si="265"/>
        <v>0</v>
      </c>
      <c r="W441" s="136">
        <f t="shared" si="266"/>
        <v>0</v>
      </c>
      <c r="X441" s="136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2">
        <v>39906</v>
      </c>
      <c r="E442" s="138" t="s">
        <v>330</v>
      </c>
      <c r="G442" s="43">
        <v>6.4</v>
      </c>
      <c r="H442" s="136" t="str">
        <f t="shared" si="252"/>
        <v>P, S, T &amp; D Plant - Demand</v>
      </c>
      <c r="I442" s="42">
        <f>'Dep. Res. Class'!K$177</f>
        <v>50807.817663530084</v>
      </c>
      <c r="J442" s="136">
        <f t="shared" si="253"/>
        <v>27438.72838396376</v>
      </c>
      <c r="K442" s="136">
        <f t="shared" si="254"/>
        <v>15310.715613351247</v>
      </c>
      <c r="L442" s="136">
        <f t="shared" si="255"/>
        <v>0</v>
      </c>
      <c r="M442" s="136">
        <f t="shared" si="256"/>
        <v>8058.3736662150723</v>
      </c>
      <c r="N442" s="136">
        <f t="shared" si="257"/>
        <v>0</v>
      </c>
      <c r="O442" s="136">
        <f t="shared" si="258"/>
        <v>0</v>
      </c>
      <c r="P442" s="136">
        <f t="shared" si="259"/>
        <v>0</v>
      </c>
      <c r="Q442" s="136">
        <f t="shared" si="260"/>
        <v>0</v>
      </c>
      <c r="R442" s="136">
        <f t="shared" si="261"/>
        <v>0</v>
      </c>
      <c r="S442" s="136">
        <f t="shared" si="262"/>
        <v>0</v>
      </c>
      <c r="T442" s="136">
        <f t="shared" si="263"/>
        <v>0</v>
      </c>
      <c r="U442" s="136">
        <f t="shared" si="264"/>
        <v>0</v>
      </c>
      <c r="V442" s="136">
        <f t="shared" si="265"/>
        <v>0</v>
      </c>
      <c r="W442" s="136">
        <f t="shared" si="266"/>
        <v>0</v>
      </c>
      <c r="X442" s="136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2">
        <v>39907</v>
      </c>
      <c r="E443" s="138" t="s">
        <v>331</v>
      </c>
      <c r="G443" s="43">
        <v>6.4</v>
      </c>
      <c r="H443" s="136" t="str">
        <f t="shared" si="252"/>
        <v>P, S, T &amp; D Plant - Demand</v>
      </c>
      <c r="I443" s="42">
        <f>'Dep. Res. Class'!K$178</f>
        <v>9224.4615151370017</v>
      </c>
      <c r="J443" s="136">
        <f t="shared" si="253"/>
        <v>4981.6643509144833</v>
      </c>
      <c r="K443" s="136">
        <f t="shared" si="254"/>
        <v>2779.7514917855465</v>
      </c>
      <c r="L443" s="136">
        <f t="shared" si="255"/>
        <v>0</v>
      </c>
      <c r="M443" s="136">
        <f t="shared" si="256"/>
        <v>1463.0456724369715</v>
      </c>
      <c r="N443" s="136">
        <f t="shared" si="257"/>
        <v>0</v>
      </c>
      <c r="O443" s="136">
        <f t="shared" si="258"/>
        <v>0</v>
      </c>
      <c r="P443" s="136">
        <f t="shared" si="259"/>
        <v>0</v>
      </c>
      <c r="Q443" s="136">
        <f t="shared" si="260"/>
        <v>0</v>
      </c>
      <c r="R443" s="136">
        <f t="shared" si="261"/>
        <v>0</v>
      </c>
      <c r="S443" s="136">
        <f t="shared" si="262"/>
        <v>0</v>
      </c>
      <c r="T443" s="136">
        <f t="shared" si="263"/>
        <v>0</v>
      </c>
      <c r="U443" s="136">
        <f t="shared" si="264"/>
        <v>0</v>
      </c>
      <c r="V443" s="136">
        <f t="shared" si="265"/>
        <v>0</v>
      </c>
      <c r="W443" s="136">
        <f t="shared" si="266"/>
        <v>0</v>
      </c>
      <c r="X443" s="136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2">
        <v>39908</v>
      </c>
      <c r="E444" s="138" t="s">
        <v>332</v>
      </c>
      <c r="G444" s="43">
        <v>6.4</v>
      </c>
      <c r="H444" s="136" t="str">
        <f t="shared" si="252"/>
        <v>P, S, T &amp; D Plant - Demand</v>
      </c>
      <c r="I444" s="42">
        <f>'Dep. Res. Class'!K$179</f>
        <v>140425.16063758635</v>
      </c>
      <c r="J444" s="136">
        <f t="shared" si="253"/>
        <v>75836.515288373863</v>
      </c>
      <c r="K444" s="136">
        <f t="shared" si="254"/>
        <v>42316.513449160208</v>
      </c>
      <c r="L444" s="136">
        <f t="shared" si="255"/>
        <v>0</v>
      </c>
      <c r="M444" s="136">
        <f t="shared" si="256"/>
        <v>22272.131900052264</v>
      </c>
      <c r="N444" s="136">
        <f t="shared" si="257"/>
        <v>0</v>
      </c>
      <c r="O444" s="136">
        <f t="shared" si="258"/>
        <v>0</v>
      </c>
      <c r="P444" s="136">
        <f t="shared" si="259"/>
        <v>0</v>
      </c>
      <c r="Q444" s="136">
        <f t="shared" si="260"/>
        <v>0</v>
      </c>
      <c r="R444" s="136">
        <f t="shared" si="261"/>
        <v>0</v>
      </c>
      <c r="S444" s="136">
        <f t="shared" si="262"/>
        <v>0</v>
      </c>
      <c r="T444" s="136">
        <f t="shared" si="263"/>
        <v>0</v>
      </c>
      <c r="U444" s="136">
        <f t="shared" si="264"/>
        <v>0</v>
      </c>
      <c r="V444" s="136">
        <f t="shared" si="265"/>
        <v>0</v>
      </c>
      <c r="W444" s="136">
        <f t="shared" si="266"/>
        <v>0</v>
      </c>
      <c r="X444" s="136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2">
        <v>39909</v>
      </c>
      <c r="E445" s="138" t="s">
        <v>333</v>
      </c>
      <c r="G445" s="43">
        <v>6.4</v>
      </c>
      <c r="H445" s="136" t="str">
        <f t="shared" si="252"/>
        <v>P, S, T &amp; D Plant - Demand</v>
      </c>
      <c r="I445" s="42">
        <f>'Dep. Res. Class'!K$180</f>
        <v>0</v>
      </c>
      <c r="J445" s="136">
        <f t="shared" si="253"/>
        <v>0</v>
      </c>
      <c r="K445" s="136">
        <f t="shared" si="254"/>
        <v>0</v>
      </c>
      <c r="L445" s="136">
        <f t="shared" si="255"/>
        <v>0</v>
      </c>
      <c r="M445" s="136">
        <f t="shared" si="256"/>
        <v>0</v>
      </c>
      <c r="N445" s="136">
        <f t="shared" si="257"/>
        <v>0</v>
      </c>
      <c r="O445" s="136">
        <f t="shared" si="258"/>
        <v>0</v>
      </c>
      <c r="P445" s="136">
        <f t="shared" si="259"/>
        <v>0</v>
      </c>
      <c r="Q445" s="136">
        <f t="shared" si="260"/>
        <v>0</v>
      </c>
      <c r="R445" s="136">
        <f t="shared" si="261"/>
        <v>0</v>
      </c>
      <c r="S445" s="136">
        <f t="shared" si="262"/>
        <v>0</v>
      </c>
      <c r="T445" s="136">
        <f t="shared" si="263"/>
        <v>0</v>
      </c>
      <c r="U445" s="136">
        <f t="shared" si="264"/>
        <v>0</v>
      </c>
      <c r="V445" s="136">
        <f t="shared" si="265"/>
        <v>0</v>
      </c>
      <c r="W445" s="136">
        <f t="shared" si="266"/>
        <v>0</v>
      </c>
      <c r="X445" s="136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2">
        <v>39924</v>
      </c>
      <c r="E446" s="138" t="s">
        <v>334</v>
      </c>
      <c r="G446" s="43">
        <v>6.4</v>
      </c>
      <c r="H446" s="136" t="str">
        <f t="shared" si="252"/>
        <v>P, S, T &amp; D Plant - Demand</v>
      </c>
      <c r="I446" s="42">
        <f>'Dep. Res. Class'!K$181</f>
        <v>0</v>
      </c>
      <c r="J446" s="136">
        <f t="shared" si="253"/>
        <v>0</v>
      </c>
      <c r="K446" s="136">
        <f t="shared" si="254"/>
        <v>0</v>
      </c>
      <c r="L446" s="136">
        <f t="shared" si="255"/>
        <v>0</v>
      </c>
      <c r="M446" s="136">
        <f t="shared" si="256"/>
        <v>0</v>
      </c>
      <c r="N446" s="136">
        <f t="shared" si="257"/>
        <v>0</v>
      </c>
      <c r="O446" s="136">
        <f t="shared" si="258"/>
        <v>0</v>
      </c>
      <c r="P446" s="136">
        <f t="shared" si="259"/>
        <v>0</v>
      </c>
      <c r="Q446" s="136">
        <f t="shared" si="260"/>
        <v>0</v>
      </c>
      <c r="R446" s="136">
        <f t="shared" si="261"/>
        <v>0</v>
      </c>
      <c r="S446" s="136">
        <f t="shared" si="262"/>
        <v>0</v>
      </c>
      <c r="T446" s="136">
        <f t="shared" si="263"/>
        <v>0</v>
      </c>
      <c r="U446" s="136">
        <f t="shared" si="264"/>
        <v>0</v>
      </c>
      <c r="V446" s="136">
        <f t="shared" si="265"/>
        <v>0</v>
      </c>
      <c r="W446" s="136">
        <f t="shared" si="266"/>
        <v>0</v>
      </c>
      <c r="X446" s="136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8" t="s">
        <v>368</v>
      </c>
      <c r="G447" s="43">
        <v>6.4</v>
      </c>
      <c r="H447" s="136" t="str">
        <f t="shared" si="252"/>
        <v>P, S, T &amp; D Plant - Demand</v>
      </c>
      <c r="I447" s="42">
        <f>'Dep. Res. Class'!K$182</f>
        <v>8987.8713506512595</v>
      </c>
      <c r="J447" s="136">
        <f t="shared" si="253"/>
        <v>4853.8939887896531</v>
      </c>
      <c r="K447" s="136">
        <f t="shared" si="254"/>
        <v>2708.4560712786874</v>
      </c>
      <c r="L447" s="136">
        <f t="shared" si="255"/>
        <v>0</v>
      </c>
      <c r="M447" s="136">
        <f t="shared" si="256"/>
        <v>1425.5212905829185</v>
      </c>
      <c r="N447" s="136">
        <f t="shared" si="257"/>
        <v>0</v>
      </c>
      <c r="O447" s="136">
        <f t="shared" si="258"/>
        <v>0</v>
      </c>
      <c r="P447" s="136">
        <f t="shared" si="259"/>
        <v>0</v>
      </c>
      <c r="Q447" s="136">
        <f t="shared" si="260"/>
        <v>0</v>
      </c>
      <c r="R447" s="136">
        <f t="shared" si="261"/>
        <v>0</v>
      </c>
      <c r="S447" s="136">
        <f t="shared" si="262"/>
        <v>0</v>
      </c>
      <c r="T447" s="136">
        <f t="shared" si="263"/>
        <v>0</v>
      </c>
      <c r="U447" s="136">
        <f t="shared" si="264"/>
        <v>0</v>
      </c>
      <c r="V447" s="136">
        <f t="shared" si="265"/>
        <v>0</v>
      </c>
      <c r="W447" s="136">
        <f t="shared" si="266"/>
        <v>0</v>
      </c>
      <c r="X447" s="136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1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496381.81554735475</v>
      </c>
      <c r="J449" s="136">
        <f t="shared" ref="J449:X449" si="269">SUM(J413:J447)</f>
        <v>268070.67175646831</v>
      </c>
      <c r="K449" s="136">
        <f t="shared" si="269"/>
        <v>149582.5084205454</v>
      </c>
      <c r="L449" s="136">
        <f t="shared" si="269"/>
        <v>0</v>
      </c>
      <c r="M449" s="136">
        <f t="shared" si="269"/>
        <v>78728.635370341013</v>
      </c>
      <c r="N449" s="136">
        <f t="shared" si="269"/>
        <v>0</v>
      </c>
      <c r="O449" s="136">
        <f t="shared" si="269"/>
        <v>0</v>
      </c>
      <c r="P449" s="136">
        <f t="shared" si="269"/>
        <v>0</v>
      </c>
      <c r="Q449" s="136">
        <f t="shared" si="269"/>
        <v>0</v>
      </c>
      <c r="R449" s="136">
        <f t="shared" si="269"/>
        <v>0</v>
      </c>
      <c r="S449" s="136">
        <f t="shared" si="269"/>
        <v>0</v>
      </c>
      <c r="T449" s="136">
        <f t="shared" si="269"/>
        <v>0</v>
      </c>
      <c r="U449" s="136">
        <f t="shared" si="269"/>
        <v>0</v>
      </c>
      <c r="V449" s="136">
        <f t="shared" si="269"/>
        <v>0</v>
      </c>
      <c r="W449" s="136">
        <f t="shared" si="269"/>
        <v>0</v>
      </c>
      <c r="X449" s="136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1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363</v>
      </c>
      <c r="E451" s="44"/>
      <c r="G451" s="43"/>
      <c r="H451" s="44"/>
      <c r="I451" s="42"/>
      <c r="J451" s="151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1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1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1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9">
        <v>37400</v>
      </c>
      <c r="E455" s="138" t="s">
        <v>125</v>
      </c>
      <c r="G455" s="43">
        <v>6.4</v>
      </c>
      <c r="H455" s="136" t="str">
        <f t="shared" ref="H455:H489" si="270">VLOOKUP($G455,alloc,3)</f>
        <v>P, S, T &amp; D Plant - Demand</v>
      </c>
      <c r="I455" s="42">
        <f>'Dep. Res. Class'!K$190</f>
        <v>0</v>
      </c>
      <c r="J455" s="136">
        <f t="shared" ref="J455:J489" si="271">$I455*VLOOKUP($G455,alloc,6)</f>
        <v>0</v>
      </c>
      <c r="K455" s="136">
        <f t="shared" ref="K455:K489" si="272">$I455*VLOOKUP($G455,alloc,7)</f>
        <v>0</v>
      </c>
      <c r="L455" s="136">
        <f t="shared" ref="L455:L489" si="273">$I455*VLOOKUP($G455,alloc,8)</f>
        <v>0</v>
      </c>
      <c r="M455" s="136">
        <f t="shared" ref="M455:M489" si="274">$I455*VLOOKUP($G455,alloc,9)</f>
        <v>0</v>
      </c>
      <c r="N455" s="136">
        <f t="shared" ref="N455:N489" si="275">$I455*VLOOKUP($G455,alloc,10)</f>
        <v>0</v>
      </c>
      <c r="O455" s="136">
        <f t="shared" ref="O455:O489" si="276">$I455*VLOOKUP($G455,alloc,11)</f>
        <v>0</v>
      </c>
      <c r="P455" s="136">
        <f t="shared" ref="P455:P489" si="277">$I455*VLOOKUP($G455,alloc,12)</f>
        <v>0</v>
      </c>
      <c r="Q455" s="136">
        <f t="shared" ref="Q455:Q489" si="278">$I455*VLOOKUP($G455,alloc,13)</f>
        <v>0</v>
      </c>
      <c r="R455" s="136">
        <f t="shared" ref="R455:R489" si="279">$I455*VLOOKUP($G455,alloc,14)</f>
        <v>0</v>
      </c>
      <c r="S455" s="136">
        <f t="shared" ref="S455:S489" si="280">$I455*VLOOKUP($G455,alloc,15)</f>
        <v>0</v>
      </c>
      <c r="T455" s="136">
        <f t="shared" ref="T455:T489" si="281">$I455*VLOOKUP($G455,alloc,16)</f>
        <v>0</v>
      </c>
      <c r="U455" s="136">
        <f t="shared" ref="U455:U489" si="282">$I455*VLOOKUP($G455,alloc,17)</f>
        <v>0</v>
      </c>
      <c r="V455" s="136">
        <f t="shared" ref="V455:V489" si="283">$I455*VLOOKUP($G455,alloc,18)</f>
        <v>0</v>
      </c>
      <c r="W455" s="136">
        <f t="shared" ref="W455:W489" si="284">$I455*VLOOKUP($G455,alloc,19)</f>
        <v>0</v>
      </c>
      <c r="X455" s="136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9">
        <v>39000</v>
      </c>
      <c r="E456" s="138" t="s">
        <v>149</v>
      </c>
      <c r="G456" s="43">
        <v>6.4</v>
      </c>
      <c r="H456" s="136" t="str">
        <f t="shared" si="270"/>
        <v>P, S, T &amp; D Plant - Demand</v>
      </c>
      <c r="I456" s="42">
        <f>'Dep. Res. Class'!K$191</f>
        <v>26741.504006764579</v>
      </c>
      <c r="J456" s="136">
        <f t="shared" si="271"/>
        <v>14441.731583109908</v>
      </c>
      <c r="K456" s="136">
        <f t="shared" si="272"/>
        <v>8058.4363145114157</v>
      </c>
      <c r="L456" s="136">
        <f t="shared" si="273"/>
        <v>0</v>
      </c>
      <c r="M456" s="136">
        <f t="shared" si="274"/>
        <v>4241.3361091432535</v>
      </c>
      <c r="N456" s="136">
        <f t="shared" si="275"/>
        <v>0</v>
      </c>
      <c r="O456" s="136">
        <f t="shared" si="276"/>
        <v>0</v>
      </c>
      <c r="P456" s="136">
        <f t="shared" si="277"/>
        <v>0</v>
      </c>
      <c r="Q456" s="136">
        <f t="shared" si="278"/>
        <v>0</v>
      </c>
      <c r="R456" s="136">
        <f t="shared" si="279"/>
        <v>0</v>
      </c>
      <c r="S456" s="136">
        <f t="shared" si="280"/>
        <v>0</v>
      </c>
      <c r="T456" s="136">
        <f t="shared" si="281"/>
        <v>0</v>
      </c>
      <c r="U456" s="136">
        <f t="shared" si="282"/>
        <v>0</v>
      </c>
      <c r="V456" s="136">
        <f t="shared" si="283"/>
        <v>0</v>
      </c>
      <c r="W456" s="136">
        <f t="shared" si="284"/>
        <v>0</v>
      </c>
      <c r="X456" s="136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9">
        <v>36602</v>
      </c>
      <c r="E457" s="138" t="s">
        <v>149</v>
      </c>
      <c r="G457" s="43">
        <v>6.4</v>
      </c>
      <c r="H457" s="136" t="str">
        <f t="shared" si="270"/>
        <v>P, S, T &amp; D Plant - Demand</v>
      </c>
      <c r="I457" s="42">
        <f>'Dep. Res. Class'!K$192</f>
        <v>0</v>
      </c>
      <c r="J457" s="136">
        <f t="shared" si="271"/>
        <v>0</v>
      </c>
      <c r="K457" s="136">
        <f t="shared" si="272"/>
        <v>0</v>
      </c>
      <c r="L457" s="136">
        <f t="shared" si="273"/>
        <v>0</v>
      </c>
      <c r="M457" s="136">
        <f t="shared" si="274"/>
        <v>0</v>
      </c>
      <c r="N457" s="136">
        <f t="shared" si="275"/>
        <v>0</v>
      </c>
      <c r="O457" s="136">
        <f t="shared" si="276"/>
        <v>0</v>
      </c>
      <c r="P457" s="136">
        <f t="shared" si="277"/>
        <v>0</v>
      </c>
      <c r="Q457" s="136">
        <f t="shared" si="278"/>
        <v>0</v>
      </c>
      <c r="R457" s="136">
        <f t="shared" si="279"/>
        <v>0</v>
      </c>
      <c r="S457" s="136">
        <f t="shared" si="280"/>
        <v>0</v>
      </c>
      <c r="T457" s="136">
        <f t="shared" si="281"/>
        <v>0</v>
      </c>
      <c r="U457" s="136">
        <f t="shared" si="282"/>
        <v>0</v>
      </c>
      <c r="V457" s="136">
        <f t="shared" si="283"/>
        <v>0</v>
      </c>
      <c r="W457" s="136">
        <f t="shared" si="284"/>
        <v>0</v>
      </c>
      <c r="X457" s="136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9">
        <v>37503</v>
      </c>
      <c r="E458" s="138" t="s">
        <v>291</v>
      </c>
      <c r="G458" s="43">
        <v>6.4</v>
      </c>
      <c r="H458" s="136" t="str">
        <f t="shared" si="270"/>
        <v>P, S, T &amp; D Plant - Demand</v>
      </c>
      <c r="I458" s="42">
        <f>'Dep. Res. Class'!K$193</f>
        <v>0</v>
      </c>
      <c r="J458" s="136">
        <f t="shared" si="271"/>
        <v>0</v>
      </c>
      <c r="K458" s="136">
        <f t="shared" si="272"/>
        <v>0</v>
      </c>
      <c r="L458" s="136">
        <f t="shared" si="273"/>
        <v>0</v>
      </c>
      <c r="M458" s="136">
        <f t="shared" si="274"/>
        <v>0</v>
      </c>
      <c r="N458" s="136">
        <f t="shared" si="275"/>
        <v>0</v>
      </c>
      <c r="O458" s="136">
        <f t="shared" si="276"/>
        <v>0</v>
      </c>
      <c r="P458" s="136">
        <f t="shared" si="277"/>
        <v>0</v>
      </c>
      <c r="Q458" s="136">
        <f t="shared" si="278"/>
        <v>0</v>
      </c>
      <c r="R458" s="136">
        <f t="shared" si="279"/>
        <v>0</v>
      </c>
      <c r="S458" s="136">
        <f t="shared" si="280"/>
        <v>0</v>
      </c>
      <c r="T458" s="136">
        <f t="shared" si="281"/>
        <v>0</v>
      </c>
      <c r="U458" s="136">
        <f t="shared" si="282"/>
        <v>0</v>
      </c>
      <c r="V458" s="136">
        <f t="shared" si="283"/>
        <v>0</v>
      </c>
      <c r="W458" s="136">
        <f t="shared" si="284"/>
        <v>0</v>
      </c>
      <c r="X458" s="136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9">
        <v>39004</v>
      </c>
      <c r="E459" s="138" t="s">
        <v>306</v>
      </c>
      <c r="G459" s="43">
        <v>6.4</v>
      </c>
      <c r="H459" s="136" t="str">
        <f t="shared" si="270"/>
        <v>P, S, T &amp; D Plant - Demand</v>
      </c>
      <c r="I459" s="42">
        <f>'Dep. Res. Class'!K$194</f>
        <v>0</v>
      </c>
      <c r="J459" s="136">
        <f t="shared" si="271"/>
        <v>0</v>
      </c>
      <c r="K459" s="136">
        <f t="shared" si="272"/>
        <v>0</v>
      </c>
      <c r="L459" s="136">
        <f t="shared" si="273"/>
        <v>0</v>
      </c>
      <c r="M459" s="136">
        <f t="shared" si="274"/>
        <v>0</v>
      </c>
      <c r="N459" s="136">
        <f t="shared" si="275"/>
        <v>0</v>
      </c>
      <c r="O459" s="136">
        <f t="shared" si="276"/>
        <v>0</v>
      </c>
      <c r="P459" s="136">
        <f t="shared" si="277"/>
        <v>0</v>
      </c>
      <c r="Q459" s="136">
        <f t="shared" si="278"/>
        <v>0</v>
      </c>
      <c r="R459" s="136">
        <f t="shared" si="279"/>
        <v>0</v>
      </c>
      <c r="S459" s="136">
        <f t="shared" si="280"/>
        <v>0</v>
      </c>
      <c r="T459" s="136">
        <f t="shared" si="281"/>
        <v>0</v>
      </c>
      <c r="U459" s="136">
        <f t="shared" si="282"/>
        <v>0</v>
      </c>
      <c r="V459" s="136">
        <f t="shared" si="283"/>
        <v>0</v>
      </c>
      <c r="W459" s="136">
        <f t="shared" si="284"/>
        <v>0</v>
      </c>
      <c r="X459" s="136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9">
        <v>39009</v>
      </c>
      <c r="E460" s="138" t="s">
        <v>307</v>
      </c>
      <c r="G460" s="43">
        <v>6.4</v>
      </c>
      <c r="H460" s="136" t="str">
        <f t="shared" si="270"/>
        <v>P, S, T &amp; D Plant - Demand</v>
      </c>
      <c r="I460" s="42">
        <f>'Dep. Res. Class'!K$195</f>
        <v>156948.656413066</v>
      </c>
      <c r="J460" s="136">
        <f t="shared" si="271"/>
        <v>84760.018272490386</v>
      </c>
      <c r="K460" s="136">
        <f t="shared" si="272"/>
        <v>47295.797275758683</v>
      </c>
      <c r="L460" s="136">
        <f t="shared" si="273"/>
        <v>0</v>
      </c>
      <c r="M460" s="136">
        <f t="shared" si="274"/>
        <v>24892.840864816917</v>
      </c>
      <c r="N460" s="136">
        <f t="shared" si="275"/>
        <v>0</v>
      </c>
      <c r="O460" s="136">
        <f t="shared" si="276"/>
        <v>0</v>
      </c>
      <c r="P460" s="136">
        <f t="shared" si="277"/>
        <v>0</v>
      </c>
      <c r="Q460" s="136">
        <f t="shared" si="278"/>
        <v>0</v>
      </c>
      <c r="R460" s="136">
        <f t="shared" si="279"/>
        <v>0</v>
      </c>
      <c r="S460" s="136">
        <f t="shared" si="280"/>
        <v>0</v>
      </c>
      <c r="T460" s="136">
        <f t="shared" si="281"/>
        <v>0</v>
      </c>
      <c r="U460" s="136">
        <f t="shared" si="282"/>
        <v>0</v>
      </c>
      <c r="V460" s="136">
        <f t="shared" si="283"/>
        <v>0</v>
      </c>
      <c r="W460" s="136">
        <f t="shared" si="284"/>
        <v>0</v>
      </c>
      <c r="X460" s="136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9">
        <v>39100</v>
      </c>
      <c r="E461" s="138" t="s">
        <v>308</v>
      </c>
      <c r="G461" s="43">
        <v>6.4</v>
      </c>
      <c r="H461" s="136" t="str">
        <f t="shared" si="270"/>
        <v>P, S, T &amp; D Plant - Demand</v>
      </c>
      <c r="I461" s="42">
        <f>'Dep. Res. Class'!K$196</f>
        <v>109518.74454552832</v>
      </c>
      <c r="J461" s="136">
        <f t="shared" si="271"/>
        <v>59145.525683432301</v>
      </c>
      <c r="K461" s="136">
        <f t="shared" si="272"/>
        <v>33002.998931628266</v>
      </c>
      <c r="L461" s="136">
        <f t="shared" si="273"/>
        <v>0</v>
      </c>
      <c r="M461" s="136">
        <f t="shared" si="274"/>
        <v>17370.219930467738</v>
      </c>
      <c r="N461" s="136">
        <f t="shared" si="275"/>
        <v>0</v>
      </c>
      <c r="O461" s="136">
        <f t="shared" si="276"/>
        <v>0</v>
      </c>
      <c r="P461" s="136">
        <f t="shared" si="277"/>
        <v>0</v>
      </c>
      <c r="Q461" s="136">
        <f t="shared" si="278"/>
        <v>0</v>
      </c>
      <c r="R461" s="136">
        <f t="shared" si="279"/>
        <v>0</v>
      </c>
      <c r="S461" s="136">
        <f t="shared" si="280"/>
        <v>0</v>
      </c>
      <c r="T461" s="136">
        <f t="shared" si="281"/>
        <v>0</v>
      </c>
      <c r="U461" s="136">
        <f t="shared" si="282"/>
        <v>0</v>
      </c>
      <c r="V461" s="136">
        <f t="shared" si="283"/>
        <v>0</v>
      </c>
      <c r="W461" s="136">
        <f t="shared" si="284"/>
        <v>0</v>
      </c>
      <c r="X461" s="136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9">
        <v>39102</v>
      </c>
      <c r="E462" s="138" t="s">
        <v>309</v>
      </c>
      <c r="G462" s="43">
        <v>6.4</v>
      </c>
      <c r="H462" s="136" t="str">
        <f t="shared" si="270"/>
        <v>P, S, T &amp; D Plant - Demand</v>
      </c>
      <c r="I462" s="42">
        <f>'Dep. Res. Class'!K$197</f>
        <v>98.085472524594792</v>
      </c>
      <c r="J462" s="136">
        <f t="shared" si="271"/>
        <v>52.970994677201901</v>
      </c>
      <c r="K462" s="136">
        <f t="shared" si="272"/>
        <v>29.557631968578185</v>
      </c>
      <c r="L462" s="136">
        <f t="shared" si="273"/>
        <v>0</v>
      </c>
      <c r="M462" s="136">
        <f t="shared" si="274"/>
        <v>15.5568458788147</v>
      </c>
      <c r="N462" s="136">
        <f t="shared" si="275"/>
        <v>0</v>
      </c>
      <c r="O462" s="136">
        <f t="shared" si="276"/>
        <v>0</v>
      </c>
      <c r="P462" s="136">
        <f t="shared" si="277"/>
        <v>0</v>
      </c>
      <c r="Q462" s="136">
        <f t="shared" si="278"/>
        <v>0</v>
      </c>
      <c r="R462" s="136">
        <f t="shared" si="279"/>
        <v>0</v>
      </c>
      <c r="S462" s="136">
        <f t="shared" si="280"/>
        <v>0</v>
      </c>
      <c r="T462" s="136">
        <f t="shared" si="281"/>
        <v>0</v>
      </c>
      <c r="U462" s="136">
        <f t="shared" si="282"/>
        <v>0</v>
      </c>
      <c r="V462" s="136">
        <f t="shared" si="283"/>
        <v>0</v>
      </c>
      <c r="W462" s="136">
        <f t="shared" si="284"/>
        <v>0</v>
      </c>
      <c r="X462" s="136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6">
        <v>39103</v>
      </c>
      <c r="E463" s="138" t="s">
        <v>310</v>
      </c>
      <c r="G463" s="43">
        <v>6.4</v>
      </c>
      <c r="H463" s="136" t="str">
        <f t="shared" si="270"/>
        <v>P, S, T &amp; D Plant - Demand</v>
      </c>
      <c r="I463" s="42">
        <f>'Dep. Res. Class'!K$198</f>
        <v>48.350244155475828</v>
      </c>
      <c r="J463" s="136">
        <f t="shared" si="271"/>
        <v>26.111517433521207</v>
      </c>
      <c r="K463" s="136">
        <f t="shared" si="272"/>
        <v>14.570136489683561</v>
      </c>
      <c r="L463" s="136">
        <f t="shared" si="273"/>
        <v>0</v>
      </c>
      <c r="M463" s="136">
        <f t="shared" si="274"/>
        <v>7.6685902322710557</v>
      </c>
      <c r="N463" s="136">
        <f t="shared" si="275"/>
        <v>0</v>
      </c>
      <c r="O463" s="136">
        <f t="shared" si="276"/>
        <v>0</v>
      </c>
      <c r="P463" s="136">
        <f t="shared" si="277"/>
        <v>0</v>
      </c>
      <c r="Q463" s="136">
        <f t="shared" si="278"/>
        <v>0</v>
      </c>
      <c r="R463" s="136">
        <f t="shared" si="279"/>
        <v>0</v>
      </c>
      <c r="S463" s="136">
        <f t="shared" si="280"/>
        <v>0</v>
      </c>
      <c r="T463" s="136">
        <f t="shared" si="281"/>
        <v>0</v>
      </c>
      <c r="U463" s="136">
        <f t="shared" si="282"/>
        <v>0</v>
      </c>
      <c r="V463" s="136">
        <f t="shared" si="283"/>
        <v>0</v>
      </c>
      <c r="W463" s="136">
        <f t="shared" si="284"/>
        <v>0</v>
      </c>
      <c r="X463" s="136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9">
        <v>39200</v>
      </c>
      <c r="E464" s="138" t="s">
        <v>311</v>
      </c>
      <c r="G464" s="43">
        <v>6.4</v>
      </c>
      <c r="H464" s="136" t="str">
        <f t="shared" si="270"/>
        <v>P, S, T &amp; D Plant - Demand</v>
      </c>
      <c r="I464" s="42">
        <f>'Dep. Res. Class'!K$199</f>
        <v>1732.003539489795</v>
      </c>
      <c r="J464" s="136">
        <f t="shared" si="271"/>
        <v>935.36736796780599</v>
      </c>
      <c r="K464" s="136">
        <f t="shared" si="272"/>
        <v>521.93175881043271</v>
      </c>
      <c r="L464" s="136">
        <f t="shared" si="273"/>
        <v>0</v>
      </c>
      <c r="M464" s="136">
        <f t="shared" si="274"/>
        <v>274.70441271155619</v>
      </c>
      <c r="N464" s="136">
        <f t="shared" si="275"/>
        <v>0</v>
      </c>
      <c r="O464" s="136">
        <f t="shared" si="276"/>
        <v>0</v>
      </c>
      <c r="P464" s="136">
        <f t="shared" si="277"/>
        <v>0</v>
      </c>
      <c r="Q464" s="136">
        <f t="shared" si="278"/>
        <v>0</v>
      </c>
      <c r="R464" s="136">
        <f t="shared" si="279"/>
        <v>0</v>
      </c>
      <c r="S464" s="136">
        <f t="shared" si="280"/>
        <v>0</v>
      </c>
      <c r="T464" s="136">
        <f t="shared" si="281"/>
        <v>0</v>
      </c>
      <c r="U464" s="136">
        <f t="shared" si="282"/>
        <v>0</v>
      </c>
      <c r="V464" s="136">
        <f t="shared" si="283"/>
        <v>0</v>
      </c>
      <c r="W464" s="136">
        <f t="shared" si="284"/>
        <v>0</v>
      </c>
      <c r="X464" s="136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9">
        <v>39201</v>
      </c>
      <c r="E465" s="138" t="s">
        <v>312</v>
      </c>
      <c r="G465" s="43">
        <v>6.4</v>
      </c>
      <c r="H465" s="136" t="str">
        <f t="shared" si="270"/>
        <v>P, S, T &amp; D Plant - Demand</v>
      </c>
      <c r="I465" s="42">
        <f>'Dep. Res. Class'!K$200</f>
        <v>0</v>
      </c>
      <c r="J465" s="136">
        <f t="shared" si="271"/>
        <v>0</v>
      </c>
      <c r="K465" s="136">
        <f t="shared" si="272"/>
        <v>0</v>
      </c>
      <c r="L465" s="136">
        <f t="shared" si="273"/>
        <v>0</v>
      </c>
      <c r="M465" s="136">
        <f t="shared" si="274"/>
        <v>0</v>
      </c>
      <c r="N465" s="136">
        <f t="shared" si="275"/>
        <v>0</v>
      </c>
      <c r="O465" s="136">
        <f t="shared" si="276"/>
        <v>0</v>
      </c>
      <c r="P465" s="136">
        <f t="shared" si="277"/>
        <v>0</v>
      </c>
      <c r="Q465" s="136">
        <f t="shared" si="278"/>
        <v>0</v>
      </c>
      <c r="R465" s="136">
        <f t="shared" si="279"/>
        <v>0</v>
      </c>
      <c r="S465" s="136">
        <f t="shared" si="280"/>
        <v>0</v>
      </c>
      <c r="T465" s="136">
        <f t="shared" si="281"/>
        <v>0</v>
      </c>
      <c r="U465" s="136">
        <f t="shared" si="282"/>
        <v>0</v>
      </c>
      <c r="V465" s="136">
        <f t="shared" si="283"/>
        <v>0</v>
      </c>
      <c r="W465" s="136">
        <f t="shared" si="284"/>
        <v>0</v>
      </c>
      <c r="X465" s="136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9">
        <v>39202</v>
      </c>
      <c r="E466" s="138" t="s">
        <v>313</v>
      </c>
      <c r="G466" s="43">
        <v>6.4</v>
      </c>
      <c r="H466" s="136" t="str">
        <f t="shared" si="270"/>
        <v>P, S, T &amp; D Plant - Demand</v>
      </c>
      <c r="I466" s="42">
        <f>'Dep. Res. Class'!K$201</f>
        <v>0</v>
      </c>
      <c r="J466" s="136">
        <f t="shared" si="271"/>
        <v>0</v>
      </c>
      <c r="K466" s="136">
        <f t="shared" si="272"/>
        <v>0</v>
      </c>
      <c r="L466" s="136">
        <f t="shared" si="273"/>
        <v>0</v>
      </c>
      <c r="M466" s="136">
        <f t="shared" si="274"/>
        <v>0</v>
      </c>
      <c r="N466" s="136">
        <f t="shared" si="275"/>
        <v>0</v>
      </c>
      <c r="O466" s="136">
        <f t="shared" si="276"/>
        <v>0</v>
      </c>
      <c r="P466" s="136">
        <f t="shared" si="277"/>
        <v>0</v>
      </c>
      <c r="Q466" s="136">
        <f t="shared" si="278"/>
        <v>0</v>
      </c>
      <c r="R466" s="136">
        <f t="shared" si="279"/>
        <v>0</v>
      </c>
      <c r="S466" s="136">
        <f t="shared" si="280"/>
        <v>0</v>
      </c>
      <c r="T466" s="136">
        <f t="shared" si="281"/>
        <v>0</v>
      </c>
      <c r="U466" s="136">
        <f t="shared" si="282"/>
        <v>0</v>
      </c>
      <c r="V466" s="136">
        <f t="shared" si="283"/>
        <v>0</v>
      </c>
      <c r="W466" s="136">
        <f t="shared" si="284"/>
        <v>0</v>
      </c>
      <c r="X466" s="136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9">
        <v>39300</v>
      </c>
      <c r="E467" s="138" t="s">
        <v>198</v>
      </c>
      <c r="G467" s="43">
        <v>6.4</v>
      </c>
      <c r="H467" s="136" t="str">
        <f t="shared" si="270"/>
        <v>P, S, T &amp; D Plant - Demand</v>
      </c>
      <c r="I467" s="42">
        <f>'Dep. Res. Class'!K$202</f>
        <v>12.679953972405727</v>
      </c>
      <c r="J467" s="136">
        <f t="shared" si="271"/>
        <v>6.8478007710168152</v>
      </c>
      <c r="K467" s="136">
        <f t="shared" si="272"/>
        <v>3.8210491650626608</v>
      </c>
      <c r="L467" s="136">
        <f t="shared" si="273"/>
        <v>0</v>
      </c>
      <c r="M467" s="136">
        <f t="shared" si="274"/>
        <v>2.0111040363262505</v>
      </c>
      <c r="N467" s="136">
        <f t="shared" si="275"/>
        <v>0</v>
      </c>
      <c r="O467" s="136">
        <f t="shared" si="276"/>
        <v>0</v>
      </c>
      <c r="P467" s="136">
        <f t="shared" si="277"/>
        <v>0</v>
      </c>
      <c r="Q467" s="136">
        <f t="shared" si="278"/>
        <v>0</v>
      </c>
      <c r="R467" s="136">
        <f t="shared" si="279"/>
        <v>0</v>
      </c>
      <c r="S467" s="136">
        <f t="shared" si="280"/>
        <v>0</v>
      </c>
      <c r="T467" s="136">
        <f t="shared" si="281"/>
        <v>0</v>
      </c>
      <c r="U467" s="136">
        <f t="shared" si="282"/>
        <v>0</v>
      </c>
      <c r="V467" s="136">
        <f t="shared" si="283"/>
        <v>0</v>
      </c>
      <c r="W467" s="136">
        <f t="shared" si="284"/>
        <v>0</v>
      </c>
      <c r="X467" s="136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9">
        <v>39400</v>
      </c>
      <c r="E468" s="138" t="s">
        <v>314</v>
      </c>
      <c r="G468" s="43">
        <v>6.4</v>
      </c>
      <c r="H468" s="136" t="str">
        <f t="shared" si="270"/>
        <v>P, S, T &amp; D Plant - Demand</v>
      </c>
      <c r="I468" s="42">
        <f>'Dep. Res. Class'!K$203</f>
        <v>3773.6841311089875</v>
      </c>
      <c r="J468" s="136">
        <f t="shared" si="271"/>
        <v>2037.9756234776955</v>
      </c>
      <c r="K468" s="136">
        <f t="shared" si="272"/>
        <v>1137.1833549052274</v>
      </c>
      <c r="L468" s="136">
        <f t="shared" si="273"/>
        <v>0</v>
      </c>
      <c r="M468" s="136">
        <f t="shared" si="274"/>
        <v>598.52515272606433</v>
      </c>
      <c r="N468" s="136">
        <f t="shared" si="275"/>
        <v>0</v>
      </c>
      <c r="O468" s="136">
        <f t="shared" si="276"/>
        <v>0</v>
      </c>
      <c r="P468" s="136">
        <f t="shared" si="277"/>
        <v>0</v>
      </c>
      <c r="Q468" s="136">
        <f t="shared" si="278"/>
        <v>0</v>
      </c>
      <c r="R468" s="136">
        <f t="shared" si="279"/>
        <v>0</v>
      </c>
      <c r="S468" s="136">
        <f t="shared" si="280"/>
        <v>0</v>
      </c>
      <c r="T468" s="136">
        <f t="shared" si="281"/>
        <v>0</v>
      </c>
      <c r="U468" s="136">
        <f t="shared" si="282"/>
        <v>0</v>
      </c>
      <c r="V468" s="136">
        <f t="shared" si="283"/>
        <v>0</v>
      </c>
      <c r="W468" s="136">
        <f t="shared" si="284"/>
        <v>0</v>
      </c>
      <c r="X468" s="136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9">
        <v>39600</v>
      </c>
      <c r="E469" s="138" t="s">
        <v>315</v>
      </c>
      <c r="G469" s="43">
        <v>6.4</v>
      </c>
      <c r="H469" s="136" t="str">
        <f t="shared" si="270"/>
        <v>P, S, T &amp; D Plant - Demand</v>
      </c>
      <c r="I469" s="42">
        <f>'Dep. Res. Class'!K$204</f>
        <v>184.64140790107959</v>
      </c>
      <c r="J469" s="136">
        <f t="shared" si="271"/>
        <v>99.715470429799581</v>
      </c>
      <c r="K469" s="136">
        <f t="shared" si="272"/>
        <v>55.640887895317611</v>
      </c>
      <c r="L469" s="136">
        <f t="shared" si="273"/>
        <v>0</v>
      </c>
      <c r="M469" s="136">
        <f t="shared" si="274"/>
        <v>29.285049575962375</v>
      </c>
      <c r="N469" s="136">
        <f t="shared" si="275"/>
        <v>0</v>
      </c>
      <c r="O469" s="136">
        <f t="shared" si="276"/>
        <v>0</v>
      </c>
      <c r="P469" s="136">
        <f t="shared" si="277"/>
        <v>0</v>
      </c>
      <c r="Q469" s="136">
        <f t="shared" si="278"/>
        <v>0</v>
      </c>
      <c r="R469" s="136">
        <f t="shared" si="279"/>
        <v>0</v>
      </c>
      <c r="S469" s="136">
        <f t="shared" si="280"/>
        <v>0</v>
      </c>
      <c r="T469" s="136">
        <f t="shared" si="281"/>
        <v>0</v>
      </c>
      <c r="U469" s="136">
        <f t="shared" si="282"/>
        <v>0</v>
      </c>
      <c r="V469" s="136">
        <f t="shared" si="283"/>
        <v>0</v>
      </c>
      <c r="W469" s="136">
        <f t="shared" si="284"/>
        <v>0</v>
      </c>
      <c r="X469" s="136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9">
        <v>39603</v>
      </c>
      <c r="E470" s="138" t="s">
        <v>316</v>
      </c>
      <c r="G470" s="43">
        <v>6.4</v>
      </c>
      <c r="H470" s="136" t="str">
        <f t="shared" si="270"/>
        <v>P, S, T &amp; D Plant - Demand</v>
      </c>
      <c r="I470" s="42">
        <f>'Dep. Res. Class'!K$205</f>
        <v>0</v>
      </c>
      <c r="J470" s="136">
        <f t="shared" si="271"/>
        <v>0</v>
      </c>
      <c r="K470" s="136">
        <f t="shared" si="272"/>
        <v>0</v>
      </c>
      <c r="L470" s="136">
        <f t="shared" si="273"/>
        <v>0</v>
      </c>
      <c r="M470" s="136">
        <f t="shared" si="274"/>
        <v>0</v>
      </c>
      <c r="N470" s="136">
        <f t="shared" si="275"/>
        <v>0</v>
      </c>
      <c r="O470" s="136">
        <f t="shared" si="276"/>
        <v>0</v>
      </c>
      <c r="P470" s="136">
        <f t="shared" si="277"/>
        <v>0</v>
      </c>
      <c r="Q470" s="136">
        <f t="shared" si="278"/>
        <v>0</v>
      </c>
      <c r="R470" s="136">
        <f t="shared" si="279"/>
        <v>0</v>
      </c>
      <c r="S470" s="136">
        <f t="shared" si="280"/>
        <v>0</v>
      </c>
      <c r="T470" s="136">
        <f t="shared" si="281"/>
        <v>0</v>
      </c>
      <c r="U470" s="136">
        <f t="shared" si="282"/>
        <v>0</v>
      </c>
      <c r="V470" s="136">
        <f t="shared" si="283"/>
        <v>0</v>
      </c>
      <c r="W470" s="136">
        <f t="shared" si="284"/>
        <v>0</v>
      </c>
      <c r="X470" s="136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7">
        <v>39604</v>
      </c>
      <c r="E471" s="138" t="s">
        <v>317</v>
      </c>
      <c r="G471" s="43">
        <v>6.4</v>
      </c>
      <c r="H471" s="136" t="str">
        <f t="shared" si="270"/>
        <v>P, S, T &amp; D Plant - Demand</v>
      </c>
      <c r="I471" s="42">
        <f>'Dep. Res. Class'!K$206</f>
        <v>0</v>
      </c>
      <c r="J471" s="136">
        <f t="shared" si="271"/>
        <v>0</v>
      </c>
      <c r="K471" s="136">
        <f t="shared" si="272"/>
        <v>0</v>
      </c>
      <c r="L471" s="136">
        <f t="shared" si="273"/>
        <v>0</v>
      </c>
      <c r="M471" s="136">
        <f t="shared" si="274"/>
        <v>0</v>
      </c>
      <c r="N471" s="136">
        <f t="shared" si="275"/>
        <v>0</v>
      </c>
      <c r="O471" s="136">
        <f t="shared" si="276"/>
        <v>0</v>
      </c>
      <c r="P471" s="136">
        <f t="shared" si="277"/>
        <v>0</v>
      </c>
      <c r="Q471" s="136">
        <f t="shared" si="278"/>
        <v>0</v>
      </c>
      <c r="R471" s="136">
        <f t="shared" si="279"/>
        <v>0</v>
      </c>
      <c r="S471" s="136">
        <f t="shared" si="280"/>
        <v>0</v>
      </c>
      <c r="T471" s="136">
        <f t="shared" si="281"/>
        <v>0</v>
      </c>
      <c r="U471" s="136">
        <f t="shared" si="282"/>
        <v>0</v>
      </c>
      <c r="V471" s="136">
        <f t="shared" si="283"/>
        <v>0</v>
      </c>
      <c r="W471" s="136">
        <f t="shared" si="284"/>
        <v>0</v>
      </c>
      <c r="X471" s="136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7">
        <v>39605</v>
      </c>
      <c r="E472" s="141" t="s">
        <v>318</v>
      </c>
      <c r="G472" s="43">
        <v>6.4</v>
      </c>
      <c r="H472" s="136" t="str">
        <f t="shared" si="270"/>
        <v>P, S, T &amp; D Plant - Demand</v>
      </c>
      <c r="I472" s="42">
        <f>'Dep. Res. Class'!K$207</f>
        <v>0</v>
      </c>
      <c r="J472" s="136">
        <f t="shared" si="271"/>
        <v>0</v>
      </c>
      <c r="K472" s="136">
        <f t="shared" si="272"/>
        <v>0</v>
      </c>
      <c r="L472" s="136">
        <f t="shared" si="273"/>
        <v>0</v>
      </c>
      <c r="M472" s="136">
        <f t="shared" si="274"/>
        <v>0</v>
      </c>
      <c r="N472" s="136">
        <f t="shared" si="275"/>
        <v>0</v>
      </c>
      <c r="O472" s="136">
        <f t="shared" si="276"/>
        <v>0</v>
      </c>
      <c r="P472" s="136">
        <f t="shared" si="277"/>
        <v>0</v>
      </c>
      <c r="Q472" s="136">
        <f t="shared" si="278"/>
        <v>0</v>
      </c>
      <c r="R472" s="136">
        <f t="shared" si="279"/>
        <v>0</v>
      </c>
      <c r="S472" s="136">
        <f t="shared" si="280"/>
        <v>0</v>
      </c>
      <c r="T472" s="136">
        <f t="shared" si="281"/>
        <v>0</v>
      </c>
      <c r="U472" s="136">
        <f t="shared" si="282"/>
        <v>0</v>
      </c>
      <c r="V472" s="136">
        <f t="shared" si="283"/>
        <v>0</v>
      </c>
      <c r="W472" s="136">
        <f t="shared" si="284"/>
        <v>0</v>
      </c>
      <c r="X472" s="136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7">
        <v>39700</v>
      </c>
      <c r="E473" s="138" t="s">
        <v>319</v>
      </c>
      <c r="G473" s="43">
        <v>6.4</v>
      </c>
      <c r="H473" s="136" t="str">
        <f t="shared" si="270"/>
        <v>P, S, T &amp; D Plant - Demand</v>
      </c>
      <c r="I473" s="42">
        <f>'Dep. Res. Class'!K$208</f>
        <v>23945.340618908649</v>
      </c>
      <c r="J473" s="136">
        <f t="shared" si="271"/>
        <v>12931.665391630191</v>
      </c>
      <c r="K473" s="136">
        <f t="shared" si="272"/>
        <v>7215.8245982704148</v>
      </c>
      <c r="L473" s="136">
        <f t="shared" si="273"/>
        <v>0</v>
      </c>
      <c r="M473" s="136">
        <f t="shared" si="274"/>
        <v>3797.8506290080409</v>
      </c>
      <c r="N473" s="136">
        <f t="shared" si="275"/>
        <v>0</v>
      </c>
      <c r="O473" s="136">
        <f t="shared" si="276"/>
        <v>0</v>
      </c>
      <c r="P473" s="136">
        <f t="shared" si="277"/>
        <v>0</v>
      </c>
      <c r="Q473" s="136">
        <f t="shared" si="278"/>
        <v>0</v>
      </c>
      <c r="R473" s="136">
        <f t="shared" si="279"/>
        <v>0</v>
      </c>
      <c r="S473" s="136">
        <f t="shared" si="280"/>
        <v>0</v>
      </c>
      <c r="T473" s="136">
        <f t="shared" si="281"/>
        <v>0</v>
      </c>
      <c r="U473" s="136">
        <f t="shared" si="282"/>
        <v>0</v>
      </c>
      <c r="V473" s="136">
        <f t="shared" si="283"/>
        <v>0</v>
      </c>
      <c r="W473" s="136">
        <f t="shared" si="284"/>
        <v>0</v>
      </c>
      <c r="X473" s="136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7">
        <v>39701</v>
      </c>
      <c r="E474" s="138" t="s">
        <v>320</v>
      </c>
      <c r="G474" s="43">
        <v>6.4</v>
      </c>
      <c r="H474" s="136" t="str">
        <f t="shared" si="270"/>
        <v>P, S, T &amp; D Plant - Demand</v>
      </c>
      <c r="I474" s="42">
        <f>'Dep. Res. Class'!K$209</f>
        <v>0</v>
      </c>
      <c r="J474" s="136">
        <f t="shared" si="271"/>
        <v>0</v>
      </c>
      <c r="K474" s="136">
        <f t="shared" si="272"/>
        <v>0</v>
      </c>
      <c r="L474" s="136">
        <f t="shared" si="273"/>
        <v>0</v>
      </c>
      <c r="M474" s="136">
        <f t="shared" si="274"/>
        <v>0</v>
      </c>
      <c r="N474" s="136">
        <f t="shared" si="275"/>
        <v>0</v>
      </c>
      <c r="O474" s="136">
        <f t="shared" si="276"/>
        <v>0</v>
      </c>
      <c r="P474" s="136">
        <f t="shared" si="277"/>
        <v>0</v>
      </c>
      <c r="Q474" s="136">
        <f t="shared" si="278"/>
        <v>0</v>
      </c>
      <c r="R474" s="136">
        <f t="shared" si="279"/>
        <v>0</v>
      </c>
      <c r="S474" s="136">
        <f t="shared" si="280"/>
        <v>0</v>
      </c>
      <c r="T474" s="136">
        <f t="shared" si="281"/>
        <v>0</v>
      </c>
      <c r="U474" s="136">
        <f t="shared" si="282"/>
        <v>0</v>
      </c>
      <c r="V474" s="136">
        <f t="shared" si="283"/>
        <v>0</v>
      </c>
      <c r="W474" s="136">
        <f t="shared" si="284"/>
        <v>0</v>
      </c>
      <c r="X474" s="136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7">
        <v>39702</v>
      </c>
      <c r="E475" s="138" t="s">
        <v>321</v>
      </c>
      <c r="G475" s="43">
        <v>6.4</v>
      </c>
      <c r="H475" s="136" t="str">
        <f t="shared" si="270"/>
        <v>P, S, T &amp; D Plant - Demand</v>
      </c>
      <c r="I475" s="42">
        <f>'Dep. Res. Class'!K$210</f>
        <v>0</v>
      </c>
      <c r="J475" s="136">
        <f t="shared" si="271"/>
        <v>0</v>
      </c>
      <c r="K475" s="136">
        <f t="shared" si="272"/>
        <v>0</v>
      </c>
      <c r="L475" s="136">
        <f t="shared" si="273"/>
        <v>0</v>
      </c>
      <c r="M475" s="136">
        <f t="shared" si="274"/>
        <v>0</v>
      </c>
      <c r="N475" s="136">
        <f t="shared" si="275"/>
        <v>0</v>
      </c>
      <c r="O475" s="136">
        <f t="shared" si="276"/>
        <v>0</v>
      </c>
      <c r="P475" s="136">
        <f t="shared" si="277"/>
        <v>0</v>
      </c>
      <c r="Q475" s="136">
        <f t="shared" si="278"/>
        <v>0</v>
      </c>
      <c r="R475" s="136">
        <f t="shared" si="279"/>
        <v>0</v>
      </c>
      <c r="S475" s="136">
        <f t="shared" si="280"/>
        <v>0</v>
      </c>
      <c r="T475" s="136">
        <f t="shared" si="281"/>
        <v>0</v>
      </c>
      <c r="U475" s="136">
        <f t="shared" si="282"/>
        <v>0</v>
      </c>
      <c r="V475" s="136">
        <f t="shared" si="283"/>
        <v>0</v>
      </c>
      <c r="W475" s="136">
        <f t="shared" si="284"/>
        <v>0</v>
      </c>
      <c r="X475" s="136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7">
        <v>39705</v>
      </c>
      <c r="E476" s="138" t="s">
        <v>322</v>
      </c>
      <c r="G476" s="43">
        <v>6.4</v>
      </c>
      <c r="H476" s="136" t="str">
        <f t="shared" si="270"/>
        <v>P, S, T &amp; D Plant - Demand</v>
      </c>
      <c r="I476" s="42">
        <f>'Dep. Res. Class'!K$211</f>
        <v>0</v>
      </c>
      <c r="J476" s="136">
        <f t="shared" si="271"/>
        <v>0</v>
      </c>
      <c r="K476" s="136">
        <f t="shared" si="272"/>
        <v>0</v>
      </c>
      <c r="L476" s="136">
        <f t="shared" si="273"/>
        <v>0</v>
      </c>
      <c r="M476" s="136">
        <f t="shared" si="274"/>
        <v>0</v>
      </c>
      <c r="N476" s="136">
        <f t="shared" si="275"/>
        <v>0</v>
      </c>
      <c r="O476" s="136">
        <f t="shared" si="276"/>
        <v>0</v>
      </c>
      <c r="P476" s="136">
        <f t="shared" si="277"/>
        <v>0</v>
      </c>
      <c r="Q476" s="136">
        <f t="shared" si="278"/>
        <v>0</v>
      </c>
      <c r="R476" s="136">
        <f t="shared" si="279"/>
        <v>0</v>
      </c>
      <c r="S476" s="136">
        <f t="shared" si="280"/>
        <v>0</v>
      </c>
      <c r="T476" s="136">
        <f t="shared" si="281"/>
        <v>0</v>
      </c>
      <c r="U476" s="136">
        <f t="shared" si="282"/>
        <v>0</v>
      </c>
      <c r="V476" s="136">
        <f t="shared" si="283"/>
        <v>0</v>
      </c>
      <c r="W476" s="136">
        <f t="shared" si="284"/>
        <v>0</v>
      </c>
      <c r="X476" s="136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7">
        <v>39800</v>
      </c>
      <c r="E477" s="138" t="s">
        <v>323</v>
      </c>
      <c r="G477" s="43">
        <v>6.4</v>
      </c>
      <c r="H477" s="136" t="str">
        <f t="shared" si="270"/>
        <v>P, S, T &amp; D Plant - Demand</v>
      </c>
      <c r="I477" s="42">
        <f>'Dep. Res. Class'!K$212</f>
        <v>2350.7846743172117</v>
      </c>
      <c r="J477" s="136">
        <f t="shared" si="271"/>
        <v>1269.5397112888534</v>
      </c>
      <c r="K477" s="136">
        <f t="shared" si="272"/>
        <v>708.39877152469398</v>
      </c>
      <c r="L477" s="136">
        <f t="shared" si="273"/>
        <v>0</v>
      </c>
      <c r="M477" s="136">
        <f t="shared" si="274"/>
        <v>372.84619150366427</v>
      </c>
      <c r="N477" s="136">
        <f t="shared" si="275"/>
        <v>0</v>
      </c>
      <c r="O477" s="136">
        <f t="shared" si="276"/>
        <v>0</v>
      </c>
      <c r="P477" s="136">
        <f t="shared" si="277"/>
        <v>0</v>
      </c>
      <c r="Q477" s="136">
        <f t="shared" si="278"/>
        <v>0</v>
      </c>
      <c r="R477" s="136">
        <f t="shared" si="279"/>
        <v>0</v>
      </c>
      <c r="S477" s="136">
        <f t="shared" si="280"/>
        <v>0</v>
      </c>
      <c r="T477" s="136">
        <f t="shared" si="281"/>
        <v>0</v>
      </c>
      <c r="U477" s="136">
        <f t="shared" si="282"/>
        <v>0</v>
      </c>
      <c r="V477" s="136">
        <f t="shared" si="283"/>
        <v>0</v>
      </c>
      <c r="W477" s="136">
        <f t="shared" si="284"/>
        <v>0</v>
      </c>
      <c r="X477" s="136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7">
        <v>39900</v>
      </c>
      <c r="E478" s="138" t="s">
        <v>324</v>
      </c>
      <c r="G478" s="43">
        <v>6.4</v>
      </c>
      <c r="H478" s="136" t="str">
        <f t="shared" si="270"/>
        <v>P, S, T &amp; D Plant - Demand</v>
      </c>
      <c r="I478" s="42">
        <f>'Dep. Res. Class'!K$213</f>
        <v>2337.2416768793287</v>
      </c>
      <c r="J478" s="136">
        <f t="shared" si="271"/>
        <v>1262.2258244641191</v>
      </c>
      <c r="K478" s="136">
        <f t="shared" si="272"/>
        <v>704.3176479523936</v>
      </c>
      <c r="L478" s="136">
        <f t="shared" si="273"/>
        <v>0</v>
      </c>
      <c r="M478" s="136">
        <f t="shared" si="274"/>
        <v>370.6982044628158</v>
      </c>
      <c r="N478" s="136">
        <f t="shared" si="275"/>
        <v>0</v>
      </c>
      <c r="O478" s="136">
        <f t="shared" si="276"/>
        <v>0</v>
      </c>
      <c r="P478" s="136">
        <f t="shared" si="277"/>
        <v>0</v>
      </c>
      <c r="Q478" s="136">
        <f t="shared" si="278"/>
        <v>0</v>
      </c>
      <c r="R478" s="136">
        <f t="shared" si="279"/>
        <v>0</v>
      </c>
      <c r="S478" s="136">
        <f t="shared" si="280"/>
        <v>0</v>
      </c>
      <c r="T478" s="136">
        <f t="shared" si="281"/>
        <v>0</v>
      </c>
      <c r="U478" s="136">
        <f t="shared" si="282"/>
        <v>0</v>
      </c>
      <c r="V478" s="136">
        <f t="shared" si="283"/>
        <v>0</v>
      </c>
      <c r="W478" s="136">
        <f t="shared" si="284"/>
        <v>0</v>
      </c>
      <c r="X478" s="136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7">
        <v>39901</v>
      </c>
      <c r="E479" s="138" t="s">
        <v>325</v>
      </c>
      <c r="G479" s="43">
        <v>6.4</v>
      </c>
      <c r="H479" s="136" t="str">
        <f t="shared" si="270"/>
        <v>P, S, T &amp; D Plant - Demand</v>
      </c>
      <c r="I479" s="42">
        <f>'Dep. Res. Class'!K$214</f>
        <v>148940.89756240201</v>
      </c>
      <c r="J479" s="136">
        <f t="shared" si="271"/>
        <v>80435.433392211853</v>
      </c>
      <c r="K479" s="136">
        <f t="shared" si="272"/>
        <v>44882.693857801438</v>
      </c>
      <c r="L479" s="136">
        <f t="shared" si="273"/>
        <v>0</v>
      </c>
      <c r="M479" s="136">
        <f t="shared" si="274"/>
        <v>23622.770312388708</v>
      </c>
      <c r="N479" s="136">
        <f t="shared" si="275"/>
        <v>0</v>
      </c>
      <c r="O479" s="136">
        <f t="shared" si="276"/>
        <v>0</v>
      </c>
      <c r="P479" s="136">
        <f t="shared" si="277"/>
        <v>0</v>
      </c>
      <c r="Q479" s="136">
        <f t="shared" si="278"/>
        <v>0</v>
      </c>
      <c r="R479" s="136">
        <f t="shared" si="279"/>
        <v>0</v>
      </c>
      <c r="S479" s="136">
        <f t="shared" si="280"/>
        <v>0</v>
      </c>
      <c r="T479" s="136">
        <f t="shared" si="281"/>
        <v>0</v>
      </c>
      <c r="U479" s="136">
        <f t="shared" si="282"/>
        <v>0</v>
      </c>
      <c r="V479" s="136">
        <f t="shared" si="283"/>
        <v>0</v>
      </c>
      <c r="W479" s="136">
        <f t="shared" si="284"/>
        <v>0</v>
      </c>
      <c r="X479" s="136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7">
        <v>39902</v>
      </c>
      <c r="E480" s="138" t="s">
        <v>326</v>
      </c>
      <c r="G480" s="43">
        <v>6.4</v>
      </c>
      <c r="H480" s="136" t="str">
        <f t="shared" si="270"/>
        <v>P, S, T &amp; D Plant - Demand</v>
      </c>
      <c r="I480" s="42">
        <f>'Dep. Res. Class'!K$215</f>
        <v>152749.49367454107</v>
      </c>
      <c r="J480" s="136">
        <f t="shared" si="271"/>
        <v>82492.263207994634</v>
      </c>
      <c r="K480" s="136">
        <f t="shared" si="272"/>
        <v>46030.397786855116</v>
      </c>
      <c r="L480" s="136">
        <f t="shared" si="273"/>
        <v>0</v>
      </c>
      <c r="M480" s="136">
        <f t="shared" si="274"/>
        <v>24226.832679691299</v>
      </c>
      <c r="N480" s="136">
        <f t="shared" si="275"/>
        <v>0</v>
      </c>
      <c r="O480" s="136">
        <f t="shared" si="276"/>
        <v>0</v>
      </c>
      <c r="P480" s="136">
        <f t="shared" si="277"/>
        <v>0</v>
      </c>
      <c r="Q480" s="136">
        <f t="shared" si="278"/>
        <v>0</v>
      </c>
      <c r="R480" s="136">
        <f t="shared" si="279"/>
        <v>0</v>
      </c>
      <c r="S480" s="136">
        <f t="shared" si="280"/>
        <v>0</v>
      </c>
      <c r="T480" s="136">
        <f t="shared" si="281"/>
        <v>0</v>
      </c>
      <c r="U480" s="136">
        <f t="shared" si="282"/>
        <v>0</v>
      </c>
      <c r="V480" s="136">
        <f t="shared" si="283"/>
        <v>0</v>
      </c>
      <c r="W480" s="136">
        <f t="shared" si="284"/>
        <v>0</v>
      </c>
      <c r="X480" s="136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7">
        <v>39903</v>
      </c>
      <c r="E481" s="138" t="s">
        <v>327</v>
      </c>
      <c r="G481" s="43">
        <v>6.4</v>
      </c>
      <c r="H481" s="136" t="str">
        <f t="shared" si="270"/>
        <v>P, S, T &amp; D Plant - Demand</v>
      </c>
      <c r="I481" s="42">
        <f>'Dep. Res. Class'!K$216</f>
        <v>24914.644027125065</v>
      </c>
      <c r="J481" s="136">
        <f t="shared" si="271"/>
        <v>13455.137057267024</v>
      </c>
      <c r="K481" s="136">
        <f t="shared" si="272"/>
        <v>7507.919978641502</v>
      </c>
      <c r="L481" s="136">
        <f t="shared" si="273"/>
        <v>0</v>
      </c>
      <c r="M481" s="136">
        <f t="shared" si="274"/>
        <v>3951.5869912165372</v>
      </c>
      <c r="N481" s="136">
        <f t="shared" si="275"/>
        <v>0</v>
      </c>
      <c r="O481" s="136">
        <f t="shared" si="276"/>
        <v>0</v>
      </c>
      <c r="P481" s="136">
        <f t="shared" si="277"/>
        <v>0</v>
      </c>
      <c r="Q481" s="136">
        <f t="shared" si="278"/>
        <v>0</v>
      </c>
      <c r="R481" s="136">
        <f t="shared" si="279"/>
        <v>0</v>
      </c>
      <c r="S481" s="136">
        <f t="shared" si="280"/>
        <v>0</v>
      </c>
      <c r="T481" s="136">
        <f t="shared" si="281"/>
        <v>0</v>
      </c>
      <c r="U481" s="136">
        <f t="shared" si="282"/>
        <v>0</v>
      </c>
      <c r="V481" s="136">
        <f t="shared" si="283"/>
        <v>0</v>
      </c>
      <c r="W481" s="136">
        <f t="shared" si="284"/>
        <v>0</v>
      </c>
      <c r="X481" s="136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7">
        <v>39904</v>
      </c>
      <c r="E482" s="138" t="s">
        <v>328</v>
      </c>
      <c r="G482" s="43">
        <v>6.4</v>
      </c>
      <c r="H482" s="136" t="str">
        <f t="shared" si="270"/>
        <v>P, S, T &amp; D Plant - Demand</v>
      </c>
      <c r="I482" s="42">
        <f>'Dep. Res. Class'!K$217</f>
        <v>287.11405699704517</v>
      </c>
      <c r="J482" s="136">
        <f t="shared" si="271"/>
        <v>155.05575691779185</v>
      </c>
      <c r="K482" s="136">
        <f t="shared" si="272"/>
        <v>86.520576506333143</v>
      </c>
      <c r="L482" s="136">
        <f t="shared" si="273"/>
        <v>0</v>
      </c>
      <c r="M482" s="136">
        <f t="shared" si="274"/>
        <v>45.537723572920143</v>
      </c>
      <c r="N482" s="136">
        <f t="shared" si="275"/>
        <v>0</v>
      </c>
      <c r="O482" s="136">
        <f t="shared" si="276"/>
        <v>0</v>
      </c>
      <c r="P482" s="136">
        <f t="shared" si="277"/>
        <v>0</v>
      </c>
      <c r="Q482" s="136">
        <f t="shared" si="278"/>
        <v>0</v>
      </c>
      <c r="R482" s="136">
        <f t="shared" si="279"/>
        <v>0</v>
      </c>
      <c r="S482" s="136">
        <f t="shared" si="280"/>
        <v>0</v>
      </c>
      <c r="T482" s="136">
        <f t="shared" si="281"/>
        <v>0</v>
      </c>
      <c r="U482" s="136">
        <f t="shared" si="282"/>
        <v>0</v>
      </c>
      <c r="V482" s="136">
        <f t="shared" si="283"/>
        <v>0</v>
      </c>
      <c r="W482" s="136">
        <f t="shared" si="284"/>
        <v>0</v>
      </c>
      <c r="X482" s="136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7">
        <v>39905</v>
      </c>
      <c r="E483" s="138" t="s">
        <v>329</v>
      </c>
      <c r="G483" s="43">
        <v>6.4</v>
      </c>
      <c r="H483" s="136" t="str">
        <f t="shared" si="270"/>
        <v>P, S, T &amp; D Plant - Demand</v>
      </c>
      <c r="I483" s="42">
        <f>'Dep. Res. Class'!K$218</f>
        <v>257.93983490233188</v>
      </c>
      <c r="J483" s="136">
        <f t="shared" si="271"/>
        <v>139.30023753745692</v>
      </c>
      <c r="K483" s="136">
        <f t="shared" si="272"/>
        <v>77.729051141260641</v>
      </c>
      <c r="L483" s="136">
        <f t="shared" si="273"/>
        <v>0</v>
      </c>
      <c r="M483" s="136">
        <f t="shared" si="274"/>
        <v>40.910546223614304</v>
      </c>
      <c r="N483" s="136">
        <f t="shared" si="275"/>
        <v>0</v>
      </c>
      <c r="O483" s="136">
        <f t="shared" si="276"/>
        <v>0</v>
      </c>
      <c r="P483" s="136">
        <f t="shared" si="277"/>
        <v>0</v>
      </c>
      <c r="Q483" s="136">
        <f t="shared" si="278"/>
        <v>0</v>
      </c>
      <c r="R483" s="136">
        <f t="shared" si="279"/>
        <v>0</v>
      </c>
      <c r="S483" s="136">
        <f t="shared" si="280"/>
        <v>0</v>
      </c>
      <c r="T483" s="136">
        <f t="shared" si="281"/>
        <v>0</v>
      </c>
      <c r="U483" s="136">
        <f t="shared" si="282"/>
        <v>0</v>
      </c>
      <c r="V483" s="136">
        <f t="shared" si="283"/>
        <v>0</v>
      </c>
      <c r="W483" s="136">
        <f t="shared" si="284"/>
        <v>0</v>
      </c>
      <c r="X483" s="136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7">
        <v>39906</v>
      </c>
      <c r="E484" s="138" t="s">
        <v>330</v>
      </c>
      <c r="G484" s="43">
        <v>6.4</v>
      </c>
      <c r="H484" s="136" t="str">
        <f t="shared" si="270"/>
        <v>P, S, T &amp; D Plant - Demand</v>
      </c>
      <c r="I484" s="42">
        <f>'Dep. Res. Class'!K$219</f>
        <v>25037.376574041606</v>
      </c>
      <c r="J484" s="136">
        <f t="shared" si="271"/>
        <v>13521.418688196674</v>
      </c>
      <c r="K484" s="136">
        <f t="shared" si="272"/>
        <v>7544.9048996390102</v>
      </c>
      <c r="L484" s="136">
        <f t="shared" si="273"/>
        <v>0</v>
      </c>
      <c r="M484" s="136">
        <f t="shared" si="274"/>
        <v>3971.0529862059202</v>
      </c>
      <c r="N484" s="136">
        <f t="shared" si="275"/>
        <v>0</v>
      </c>
      <c r="O484" s="136">
        <f t="shared" si="276"/>
        <v>0</v>
      </c>
      <c r="P484" s="136">
        <f t="shared" si="277"/>
        <v>0</v>
      </c>
      <c r="Q484" s="136">
        <f t="shared" si="278"/>
        <v>0</v>
      </c>
      <c r="R484" s="136">
        <f t="shared" si="279"/>
        <v>0</v>
      </c>
      <c r="S484" s="136">
        <f t="shared" si="280"/>
        <v>0</v>
      </c>
      <c r="T484" s="136">
        <f t="shared" si="281"/>
        <v>0</v>
      </c>
      <c r="U484" s="136">
        <f t="shared" si="282"/>
        <v>0</v>
      </c>
      <c r="V484" s="136">
        <f t="shared" si="283"/>
        <v>0</v>
      </c>
      <c r="W484" s="136">
        <f t="shared" si="284"/>
        <v>0</v>
      </c>
      <c r="X484" s="136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7">
        <v>39907</v>
      </c>
      <c r="E485" s="138" t="s">
        <v>331</v>
      </c>
      <c r="G485" s="43">
        <v>6.4</v>
      </c>
      <c r="H485" s="136" t="str">
        <f t="shared" si="270"/>
        <v>P, S, T &amp; D Plant - Demand</v>
      </c>
      <c r="I485" s="42">
        <f>'Dep. Res. Class'!K$220</f>
        <v>9458.9843088355119</v>
      </c>
      <c r="J485" s="136">
        <f t="shared" si="271"/>
        <v>5108.3182308106243</v>
      </c>
      <c r="K485" s="136">
        <f t="shared" si="272"/>
        <v>2850.4239190672233</v>
      </c>
      <c r="L485" s="136">
        <f t="shared" si="273"/>
        <v>0</v>
      </c>
      <c r="M485" s="136">
        <f t="shared" si="274"/>
        <v>1500.2421589576632</v>
      </c>
      <c r="N485" s="136">
        <f t="shared" si="275"/>
        <v>0</v>
      </c>
      <c r="O485" s="136">
        <f t="shared" si="276"/>
        <v>0</v>
      </c>
      <c r="P485" s="136">
        <f t="shared" si="277"/>
        <v>0</v>
      </c>
      <c r="Q485" s="136">
        <f t="shared" si="278"/>
        <v>0</v>
      </c>
      <c r="R485" s="136">
        <f t="shared" si="279"/>
        <v>0</v>
      </c>
      <c r="S485" s="136">
        <f t="shared" si="280"/>
        <v>0</v>
      </c>
      <c r="T485" s="136">
        <f t="shared" si="281"/>
        <v>0</v>
      </c>
      <c r="U485" s="136">
        <f t="shared" si="282"/>
        <v>0</v>
      </c>
      <c r="V485" s="136">
        <f t="shared" si="283"/>
        <v>0</v>
      </c>
      <c r="W485" s="136">
        <f t="shared" si="284"/>
        <v>0</v>
      </c>
      <c r="X485" s="136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7">
        <v>39908</v>
      </c>
      <c r="E486" s="138" t="s">
        <v>332</v>
      </c>
      <c r="G486" s="43">
        <v>6.4</v>
      </c>
      <c r="H486" s="136" t="str">
        <f t="shared" si="270"/>
        <v>P, S, T &amp; D Plant - Demand</v>
      </c>
      <c r="I486" s="42">
        <f>'Dep. Res. Class'!K$221</f>
        <v>1452056.8322803851</v>
      </c>
      <c r="J486" s="136">
        <f t="shared" si="271"/>
        <v>784182.33357067348</v>
      </c>
      <c r="K486" s="136">
        <f t="shared" si="272"/>
        <v>437571.03209388233</v>
      </c>
      <c r="L486" s="136">
        <f t="shared" si="273"/>
        <v>0</v>
      </c>
      <c r="M486" s="136">
        <f t="shared" si="274"/>
        <v>230303.46661582906</v>
      </c>
      <c r="N486" s="136">
        <f t="shared" si="275"/>
        <v>0</v>
      </c>
      <c r="O486" s="136">
        <f t="shared" si="276"/>
        <v>0</v>
      </c>
      <c r="P486" s="136">
        <f t="shared" si="277"/>
        <v>0</v>
      </c>
      <c r="Q486" s="136">
        <f t="shared" si="278"/>
        <v>0</v>
      </c>
      <c r="R486" s="136">
        <f t="shared" si="279"/>
        <v>0</v>
      </c>
      <c r="S486" s="136">
        <f t="shared" si="280"/>
        <v>0</v>
      </c>
      <c r="T486" s="136">
        <f t="shared" si="281"/>
        <v>0</v>
      </c>
      <c r="U486" s="136">
        <f t="shared" si="282"/>
        <v>0</v>
      </c>
      <c r="V486" s="136">
        <f t="shared" si="283"/>
        <v>0</v>
      </c>
      <c r="W486" s="136">
        <f t="shared" si="284"/>
        <v>0</v>
      </c>
      <c r="X486" s="136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7">
        <v>39909</v>
      </c>
      <c r="E487" s="138" t="s">
        <v>333</v>
      </c>
      <c r="G487" s="43">
        <v>6.4</v>
      </c>
      <c r="H487" s="136" t="str">
        <f t="shared" si="270"/>
        <v>P, S, T &amp; D Plant - Demand</v>
      </c>
      <c r="I487" s="42">
        <f>'Dep. Res. Class'!K$222</f>
        <v>18390.558578309712</v>
      </c>
      <c r="J487" s="136">
        <f t="shared" si="271"/>
        <v>9931.80901808005</v>
      </c>
      <c r="K487" s="136">
        <f t="shared" si="272"/>
        <v>5541.9151089673824</v>
      </c>
      <c r="L487" s="136">
        <f t="shared" si="273"/>
        <v>0</v>
      </c>
      <c r="M487" s="136">
        <f t="shared" si="274"/>
        <v>2916.8344512622789</v>
      </c>
      <c r="N487" s="136">
        <f t="shared" si="275"/>
        <v>0</v>
      </c>
      <c r="O487" s="136">
        <f t="shared" si="276"/>
        <v>0</v>
      </c>
      <c r="P487" s="136">
        <f t="shared" si="277"/>
        <v>0</v>
      </c>
      <c r="Q487" s="136">
        <f t="shared" si="278"/>
        <v>0</v>
      </c>
      <c r="R487" s="136">
        <f t="shared" si="279"/>
        <v>0</v>
      </c>
      <c r="S487" s="136">
        <f t="shared" si="280"/>
        <v>0</v>
      </c>
      <c r="T487" s="136">
        <f t="shared" si="281"/>
        <v>0</v>
      </c>
      <c r="U487" s="136">
        <f t="shared" si="282"/>
        <v>0</v>
      </c>
      <c r="V487" s="136">
        <f t="shared" si="283"/>
        <v>0</v>
      </c>
      <c r="W487" s="136">
        <f t="shared" si="284"/>
        <v>0</v>
      </c>
      <c r="X487" s="136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7">
        <v>39924</v>
      </c>
      <c r="E488" s="138" t="s">
        <v>334</v>
      </c>
      <c r="G488" s="43">
        <v>6.4</v>
      </c>
      <c r="H488" s="136" t="str">
        <f t="shared" si="270"/>
        <v>P, S, T &amp; D Plant - Demand</v>
      </c>
      <c r="I488" s="42">
        <f>'Dep. Res. Class'!K$223</f>
        <v>0</v>
      </c>
      <c r="J488" s="136">
        <f t="shared" si="271"/>
        <v>0</v>
      </c>
      <c r="K488" s="136">
        <f t="shared" si="272"/>
        <v>0</v>
      </c>
      <c r="L488" s="136">
        <f t="shared" si="273"/>
        <v>0</v>
      </c>
      <c r="M488" s="136">
        <f t="shared" si="274"/>
        <v>0</v>
      </c>
      <c r="N488" s="136">
        <f t="shared" si="275"/>
        <v>0</v>
      </c>
      <c r="O488" s="136">
        <f t="shared" si="276"/>
        <v>0</v>
      </c>
      <c r="P488" s="136">
        <f t="shared" si="277"/>
        <v>0</v>
      </c>
      <c r="Q488" s="136">
        <f t="shared" si="278"/>
        <v>0</v>
      </c>
      <c r="R488" s="136">
        <f t="shared" si="279"/>
        <v>0</v>
      </c>
      <c r="S488" s="136">
        <f t="shared" si="280"/>
        <v>0</v>
      </c>
      <c r="T488" s="136">
        <f t="shared" si="281"/>
        <v>0</v>
      </c>
      <c r="U488" s="136">
        <f t="shared" si="282"/>
        <v>0</v>
      </c>
      <c r="V488" s="136">
        <f t="shared" si="283"/>
        <v>0</v>
      </c>
      <c r="W488" s="136">
        <f t="shared" si="284"/>
        <v>0</v>
      </c>
      <c r="X488" s="136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7"/>
      <c r="E489" s="138" t="s">
        <v>368</v>
      </c>
      <c r="G489" s="43">
        <v>6.4</v>
      </c>
      <c r="H489" s="136" t="str">
        <f t="shared" si="270"/>
        <v>P, S, T &amp; D Plant - Demand</v>
      </c>
      <c r="I489" s="42">
        <f>'Dep. Res. Class'!K$224</f>
        <v>0</v>
      </c>
      <c r="J489" s="136">
        <f t="shared" si="271"/>
        <v>0</v>
      </c>
      <c r="K489" s="136">
        <f t="shared" si="272"/>
        <v>0</v>
      </c>
      <c r="L489" s="136">
        <f t="shared" si="273"/>
        <v>0</v>
      </c>
      <c r="M489" s="136">
        <f t="shared" si="274"/>
        <v>0</v>
      </c>
      <c r="N489" s="136">
        <f t="shared" si="275"/>
        <v>0</v>
      </c>
      <c r="O489" s="136">
        <f t="shared" si="276"/>
        <v>0</v>
      </c>
      <c r="P489" s="136">
        <f t="shared" si="277"/>
        <v>0</v>
      </c>
      <c r="Q489" s="136">
        <f t="shared" si="278"/>
        <v>0</v>
      </c>
      <c r="R489" s="136">
        <f t="shared" si="279"/>
        <v>0</v>
      </c>
      <c r="S489" s="136">
        <f t="shared" si="280"/>
        <v>0</v>
      </c>
      <c r="T489" s="136">
        <f t="shared" si="281"/>
        <v>0</v>
      </c>
      <c r="U489" s="136">
        <f t="shared" si="282"/>
        <v>0</v>
      </c>
      <c r="V489" s="136">
        <f t="shared" si="283"/>
        <v>0</v>
      </c>
      <c r="W489" s="136">
        <f t="shared" si="284"/>
        <v>0</v>
      </c>
      <c r="X489" s="136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1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2159785.5575821558</v>
      </c>
      <c r="J491" s="136">
        <f>SUM(J455:J489)</f>
        <v>1166390.7644008624</v>
      </c>
      <c r="K491" s="136">
        <f t="shared" ref="K491:X491" si="288">SUM(K455:K489)</f>
        <v>650842.01563138177</v>
      </c>
      <c r="L491" s="136">
        <f t="shared" si="288"/>
        <v>0</v>
      </c>
      <c r="M491" s="136">
        <f t="shared" si="288"/>
        <v>342552.77754991141</v>
      </c>
      <c r="N491" s="136">
        <f t="shared" si="288"/>
        <v>0</v>
      </c>
      <c r="O491" s="136">
        <f t="shared" si="288"/>
        <v>0</v>
      </c>
      <c r="P491" s="136">
        <f t="shared" si="288"/>
        <v>0</v>
      </c>
      <c r="Q491" s="136">
        <f t="shared" si="288"/>
        <v>0</v>
      </c>
      <c r="R491" s="136">
        <f t="shared" si="288"/>
        <v>0</v>
      </c>
      <c r="S491" s="136">
        <f t="shared" si="288"/>
        <v>0</v>
      </c>
      <c r="T491" s="136">
        <f t="shared" si="288"/>
        <v>0</v>
      </c>
      <c r="U491" s="136">
        <f t="shared" si="288"/>
        <v>0</v>
      </c>
      <c r="V491" s="136">
        <f t="shared" si="288"/>
        <v>0</v>
      </c>
      <c r="W491" s="136">
        <f t="shared" si="288"/>
        <v>0</v>
      </c>
      <c r="X491" s="136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6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365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6"/>
      <c r="I495" s="42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6"/>
      <c r="I496" s="42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9">
        <v>37400</v>
      </c>
      <c r="E497" s="138" t="s">
        <v>125</v>
      </c>
      <c r="G497" s="43">
        <v>6.4</v>
      </c>
      <c r="H497" s="136" t="str">
        <f t="shared" ref="H497:H531" si="289">VLOOKUP($G497,alloc,3)</f>
        <v>P, S, T &amp; D Plant - Demand</v>
      </c>
      <c r="I497" s="42">
        <f>'Dep. Res. Class'!K$232</f>
        <v>0</v>
      </c>
      <c r="J497" s="136">
        <f t="shared" ref="J497:J531" si="290">$I497*VLOOKUP($G497,alloc,6)</f>
        <v>0</v>
      </c>
      <c r="K497" s="136">
        <f t="shared" ref="K497:K531" si="291">$I497*VLOOKUP($G497,alloc,7)</f>
        <v>0</v>
      </c>
      <c r="L497" s="136">
        <f t="shared" ref="L497:L531" si="292">$I497*VLOOKUP($G497,alloc,8)</f>
        <v>0</v>
      </c>
      <c r="M497" s="136">
        <f t="shared" ref="M497:M531" si="293">$I497*VLOOKUP($G497,alloc,9)</f>
        <v>0</v>
      </c>
      <c r="N497" s="136">
        <f t="shared" ref="N497:N531" si="294">$I497*VLOOKUP($G497,alloc,10)</f>
        <v>0</v>
      </c>
      <c r="O497" s="136">
        <f t="shared" ref="O497:O531" si="295">$I497*VLOOKUP($G497,alloc,11)</f>
        <v>0</v>
      </c>
      <c r="P497" s="136">
        <f t="shared" ref="P497:P531" si="296">$I497*VLOOKUP($G497,alloc,12)</f>
        <v>0</v>
      </c>
      <c r="Q497" s="136">
        <f t="shared" ref="Q497:Q531" si="297">$I497*VLOOKUP($G497,alloc,13)</f>
        <v>0</v>
      </c>
      <c r="R497" s="136">
        <f t="shared" ref="R497:R531" si="298">$I497*VLOOKUP($G497,alloc,14)</f>
        <v>0</v>
      </c>
      <c r="S497" s="136">
        <f t="shared" ref="S497:S531" si="299">$I497*VLOOKUP($G497,alloc,15)</f>
        <v>0</v>
      </c>
      <c r="T497" s="136">
        <f t="shared" ref="T497:T531" si="300">$I497*VLOOKUP($G497,alloc,16)</f>
        <v>0</v>
      </c>
      <c r="U497" s="136">
        <f t="shared" ref="U497:U531" si="301">$I497*VLOOKUP($G497,alloc,17)</f>
        <v>0</v>
      </c>
      <c r="V497" s="136">
        <f t="shared" ref="V497:V531" si="302">$I497*VLOOKUP($G497,alloc,18)</f>
        <v>0</v>
      </c>
      <c r="W497" s="136">
        <f t="shared" ref="W497:W531" si="303">$I497*VLOOKUP($G497,alloc,19)</f>
        <v>0</v>
      </c>
      <c r="X497" s="136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9">
        <v>39001</v>
      </c>
      <c r="E498" s="138" t="s">
        <v>304</v>
      </c>
      <c r="G498" s="43">
        <v>6.4</v>
      </c>
      <c r="H498" s="136" t="str">
        <f t="shared" si="289"/>
        <v>P, S, T &amp; D Plant - Demand</v>
      </c>
      <c r="I498" s="42">
        <f>'Dep. Res. Class'!K$233</f>
        <v>0</v>
      </c>
      <c r="J498" s="136">
        <f t="shared" si="290"/>
        <v>0</v>
      </c>
      <c r="K498" s="136">
        <f t="shared" si="291"/>
        <v>0</v>
      </c>
      <c r="L498" s="136">
        <f t="shared" si="292"/>
        <v>0</v>
      </c>
      <c r="M498" s="136">
        <f t="shared" si="293"/>
        <v>0</v>
      </c>
      <c r="N498" s="136">
        <f t="shared" si="294"/>
        <v>0</v>
      </c>
      <c r="O498" s="136">
        <f t="shared" si="295"/>
        <v>0</v>
      </c>
      <c r="P498" s="136">
        <f t="shared" si="296"/>
        <v>0</v>
      </c>
      <c r="Q498" s="136">
        <f t="shared" si="297"/>
        <v>0</v>
      </c>
      <c r="R498" s="136">
        <f t="shared" si="298"/>
        <v>0</v>
      </c>
      <c r="S498" s="136">
        <f t="shared" si="299"/>
        <v>0</v>
      </c>
      <c r="T498" s="136">
        <f t="shared" si="300"/>
        <v>0</v>
      </c>
      <c r="U498" s="136">
        <f t="shared" si="301"/>
        <v>0</v>
      </c>
      <c r="V498" s="136">
        <f t="shared" si="302"/>
        <v>0</v>
      </c>
      <c r="W498" s="136">
        <f t="shared" si="303"/>
        <v>0</v>
      </c>
      <c r="X498" s="136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9">
        <v>36602</v>
      </c>
      <c r="E499" s="138" t="s">
        <v>149</v>
      </c>
      <c r="G499" s="43">
        <v>6.4</v>
      </c>
      <c r="H499" s="136" t="str">
        <f t="shared" si="289"/>
        <v>P, S, T &amp; D Plant - Demand</v>
      </c>
      <c r="I499" s="42">
        <f>'Dep. Res. Class'!K$234</f>
        <v>77754.053282853216</v>
      </c>
      <c r="J499" s="136">
        <f t="shared" si="290"/>
        <v>41991.025139264428</v>
      </c>
      <c r="K499" s="136">
        <f t="shared" si="291"/>
        <v>23430.84691184535</v>
      </c>
      <c r="L499" s="136">
        <f t="shared" si="292"/>
        <v>0</v>
      </c>
      <c r="M499" s="136">
        <f t="shared" si="293"/>
        <v>12332.181231743429</v>
      </c>
      <c r="N499" s="136">
        <f t="shared" si="294"/>
        <v>0</v>
      </c>
      <c r="O499" s="136">
        <f t="shared" si="295"/>
        <v>0</v>
      </c>
      <c r="P499" s="136">
        <f t="shared" si="296"/>
        <v>0</v>
      </c>
      <c r="Q499" s="136">
        <f t="shared" si="297"/>
        <v>0</v>
      </c>
      <c r="R499" s="136">
        <f t="shared" si="298"/>
        <v>0</v>
      </c>
      <c r="S499" s="136">
        <f t="shared" si="299"/>
        <v>0</v>
      </c>
      <c r="T499" s="136">
        <f t="shared" si="300"/>
        <v>0</v>
      </c>
      <c r="U499" s="136">
        <f t="shared" si="301"/>
        <v>0</v>
      </c>
      <c r="V499" s="136">
        <f t="shared" si="302"/>
        <v>0</v>
      </c>
      <c r="W499" s="136">
        <f t="shared" si="303"/>
        <v>0</v>
      </c>
      <c r="X499" s="136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9">
        <v>37503</v>
      </c>
      <c r="E500" s="138" t="s">
        <v>291</v>
      </c>
      <c r="G500" s="43">
        <v>6.4</v>
      </c>
      <c r="H500" s="136" t="str">
        <f t="shared" si="289"/>
        <v>P, S, T &amp; D Plant - Demand</v>
      </c>
      <c r="I500" s="42">
        <f>'Dep. Res. Class'!K$235</f>
        <v>0</v>
      </c>
      <c r="J500" s="136">
        <f t="shared" si="290"/>
        <v>0</v>
      </c>
      <c r="K500" s="136">
        <f t="shared" si="291"/>
        <v>0</v>
      </c>
      <c r="L500" s="136">
        <f t="shared" si="292"/>
        <v>0</v>
      </c>
      <c r="M500" s="136">
        <f t="shared" si="293"/>
        <v>0</v>
      </c>
      <c r="N500" s="136">
        <f t="shared" si="294"/>
        <v>0</v>
      </c>
      <c r="O500" s="136">
        <f t="shared" si="295"/>
        <v>0</v>
      </c>
      <c r="P500" s="136">
        <f t="shared" si="296"/>
        <v>0</v>
      </c>
      <c r="Q500" s="136">
        <f t="shared" si="297"/>
        <v>0</v>
      </c>
      <c r="R500" s="136">
        <f t="shared" si="298"/>
        <v>0</v>
      </c>
      <c r="S500" s="136">
        <f t="shared" si="299"/>
        <v>0</v>
      </c>
      <c r="T500" s="136">
        <f t="shared" si="300"/>
        <v>0</v>
      </c>
      <c r="U500" s="136">
        <f t="shared" si="301"/>
        <v>0</v>
      </c>
      <c r="V500" s="136">
        <f t="shared" si="302"/>
        <v>0</v>
      </c>
      <c r="W500" s="136">
        <f t="shared" si="303"/>
        <v>0</v>
      </c>
      <c r="X500" s="136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9">
        <v>39004</v>
      </c>
      <c r="E501" s="138" t="s">
        <v>306</v>
      </c>
      <c r="G501" s="43">
        <v>6.4</v>
      </c>
      <c r="H501" s="136" t="str">
        <f t="shared" si="289"/>
        <v>P, S, T &amp; D Plant - Demand</v>
      </c>
      <c r="I501" s="42">
        <f>'Dep. Res. Class'!K$236</f>
        <v>0</v>
      </c>
      <c r="J501" s="136">
        <f t="shared" si="290"/>
        <v>0</v>
      </c>
      <c r="K501" s="136">
        <f t="shared" si="291"/>
        <v>0</v>
      </c>
      <c r="L501" s="136">
        <f t="shared" si="292"/>
        <v>0</v>
      </c>
      <c r="M501" s="136">
        <f t="shared" si="293"/>
        <v>0</v>
      </c>
      <c r="N501" s="136">
        <f t="shared" si="294"/>
        <v>0</v>
      </c>
      <c r="O501" s="136">
        <f t="shared" si="295"/>
        <v>0</v>
      </c>
      <c r="P501" s="136">
        <f t="shared" si="296"/>
        <v>0</v>
      </c>
      <c r="Q501" s="136">
        <f t="shared" si="297"/>
        <v>0</v>
      </c>
      <c r="R501" s="136">
        <f t="shared" si="298"/>
        <v>0</v>
      </c>
      <c r="S501" s="136">
        <f t="shared" si="299"/>
        <v>0</v>
      </c>
      <c r="T501" s="136">
        <f t="shared" si="300"/>
        <v>0</v>
      </c>
      <c r="U501" s="136">
        <f t="shared" si="301"/>
        <v>0</v>
      </c>
      <c r="V501" s="136">
        <f t="shared" si="302"/>
        <v>0</v>
      </c>
      <c r="W501" s="136">
        <f t="shared" si="303"/>
        <v>0</v>
      </c>
      <c r="X501" s="136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9">
        <v>39009</v>
      </c>
      <c r="E502" s="138" t="s">
        <v>307</v>
      </c>
      <c r="G502" s="43">
        <v>6.4</v>
      </c>
      <c r="H502" s="136" t="str">
        <f t="shared" si="289"/>
        <v>P, S, T &amp; D Plant - Demand</v>
      </c>
      <c r="I502" s="42">
        <f>'Dep. Res. Class'!K$237</f>
        <v>69376.868745338172</v>
      </c>
      <c r="J502" s="136">
        <f t="shared" si="290"/>
        <v>37466.932160710669</v>
      </c>
      <c r="K502" s="136">
        <f t="shared" si="291"/>
        <v>20906.418664526198</v>
      </c>
      <c r="L502" s="136">
        <f t="shared" si="292"/>
        <v>0</v>
      </c>
      <c r="M502" s="136">
        <f t="shared" si="293"/>
        <v>11003.5179201013</v>
      </c>
      <c r="N502" s="136">
        <f t="shared" si="294"/>
        <v>0</v>
      </c>
      <c r="O502" s="136">
        <f t="shared" si="295"/>
        <v>0</v>
      </c>
      <c r="P502" s="136">
        <f t="shared" si="296"/>
        <v>0</v>
      </c>
      <c r="Q502" s="136">
        <f t="shared" si="297"/>
        <v>0</v>
      </c>
      <c r="R502" s="136">
        <f t="shared" si="298"/>
        <v>0</v>
      </c>
      <c r="S502" s="136">
        <f t="shared" si="299"/>
        <v>0</v>
      </c>
      <c r="T502" s="136">
        <f t="shared" si="300"/>
        <v>0</v>
      </c>
      <c r="U502" s="136">
        <f t="shared" si="301"/>
        <v>0</v>
      </c>
      <c r="V502" s="136">
        <f t="shared" si="302"/>
        <v>0</v>
      </c>
      <c r="W502" s="136">
        <f t="shared" si="303"/>
        <v>0</v>
      </c>
      <c r="X502" s="136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9">
        <v>39100</v>
      </c>
      <c r="E503" s="138" t="s">
        <v>308</v>
      </c>
      <c r="G503" s="43">
        <v>6.4</v>
      </c>
      <c r="H503" s="136" t="str">
        <f t="shared" si="289"/>
        <v>P, S, T &amp; D Plant - Demand</v>
      </c>
      <c r="I503" s="42">
        <f>'Dep. Res. Class'!K$238</f>
        <v>8125.3460571887263</v>
      </c>
      <c r="J503" s="136">
        <f t="shared" si="290"/>
        <v>4388.0877735267404</v>
      </c>
      <c r="K503" s="136">
        <f t="shared" si="291"/>
        <v>2448.5378129314809</v>
      </c>
      <c r="L503" s="136">
        <f t="shared" si="292"/>
        <v>0</v>
      </c>
      <c r="M503" s="136">
        <f t="shared" si="293"/>
        <v>1288.7204707305038</v>
      </c>
      <c r="N503" s="136">
        <f t="shared" si="294"/>
        <v>0</v>
      </c>
      <c r="O503" s="136">
        <f t="shared" si="295"/>
        <v>0</v>
      </c>
      <c r="P503" s="136">
        <f t="shared" si="296"/>
        <v>0</v>
      </c>
      <c r="Q503" s="136">
        <f t="shared" si="297"/>
        <v>0</v>
      </c>
      <c r="R503" s="136">
        <f t="shared" si="298"/>
        <v>0</v>
      </c>
      <c r="S503" s="136">
        <f t="shared" si="299"/>
        <v>0</v>
      </c>
      <c r="T503" s="136">
        <f t="shared" si="300"/>
        <v>0</v>
      </c>
      <c r="U503" s="136">
        <f t="shared" si="301"/>
        <v>0</v>
      </c>
      <c r="V503" s="136">
        <f t="shared" si="302"/>
        <v>0</v>
      </c>
      <c r="W503" s="136">
        <f t="shared" si="303"/>
        <v>0</v>
      </c>
      <c r="X503" s="136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9">
        <v>39102</v>
      </c>
      <c r="E504" s="138" t="s">
        <v>309</v>
      </c>
      <c r="G504" s="43">
        <v>6.4</v>
      </c>
      <c r="H504" s="136" t="str">
        <f t="shared" si="289"/>
        <v>P, S, T &amp; D Plant - Demand</v>
      </c>
      <c r="I504" s="42">
        <f>'Dep. Res. Class'!K$239</f>
        <v>0</v>
      </c>
      <c r="J504" s="136">
        <f t="shared" si="290"/>
        <v>0</v>
      </c>
      <c r="K504" s="136">
        <f t="shared" si="291"/>
        <v>0</v>
      </c>
      <c r="L504" s="136">
        <f t="shared" si="292"/>
        <v>0</v>
      </c>
      <c r="M504" s="136">
        <f t="shared" si="293"/>
        <v>0</v>
      </c>
      <c r="N504" s="136">
        <f t="shared" si="294"/>
        <v>0</v>
      </c>
      <c r="O504" s="136">
        <f t="shared" si="295"/>
        <v>0</v>
      </c>
      <c r="P504" s="136">
        <f t="shared" si="296"/>
        <v>0</v>
      </c>
      <c r="Q504" s="136">
        <f t="shared" si="297"/>
        <v>0</v>
      </c>
      <c r="R504" s="136">
        <f t="shared" si="298"/>
        <v>0</v>
      </c>
      <c r="S504" s="136">
        <f t="shared" si="299"/>
        <v>0</v>
      </c>
      <c r="T504" s="136">
        <f t="shared" si="300"/>
        <v>0</v>
      </c>
      <c r="U504" s="136">
        <f t="shared" si="301"/>
        <v>0</v>
      </c>
      <c r="V504" s="136">
        <f t="shared" si="302"/>
        <v>0</v>
      </c>
      <c r="W504" s="136">
        <f t="shared" si="303"/>
        <v>0</v>
      </c>
      <c r="X504" s="136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6">
        <v>39103</v>
      </c>
      <c r="E505" s="138" t="s">
        <v>310</v>
      </c>
      <c r="G505" s="43">
        <v>6.4</v>
      </c>
      <c r="H505" s="136" t="str">
        <f t="shared" si="289"/>
        <v>P, S, T &amp; D Plant - Demand</v>
      </c>
      <c r="I505" s="42">
        <f>'Dep. Res. Class'!K$240</f>
        <v>3.2050147848365698</v>
      </c>
      <c r="J505" s="136">
        <f t="shared" si="290"/>
        <v>1.7308661184800942</v>
      </c>
      <c r="K505" s="136">
        <f t="shared" si="291"/>
        <v>0.96581731244957869</v>
      </c>
      <c r="L505" s="136">
        <f t="shared" si="292"/>
        <v>0</v>
      </c>
      <c r="M505" s="136">
        <f t="shared" si="293"/>
        <v>0.50833135390689654</v>
      </c>
      <c r="N505" s="136">
        <f t="shared" si="294"/>
        <v>0</v>
      </c>
      <c r="O505" s="136">
        <f t="shared" si="295"/>
        <v>0</v>
      </c>
      <c r="P505" s="136">
        <f t="shared" si="296"/>
        <v>0</v>
      </c>
      <c r="Q505" s="136">
        <f t="shared" si="297"/>
        <v>0</v>
      </c>
      <c r="R505" s="136">
        <f t="shared" si="298"/>
        <v>0</v>
      </c>
      <c r="S505" s="136">
        <f t="shared" si="299"/>
        <v>0</v>
      </c>
      <c r="T505" s="136">
        <f t="shared" si="300"/>
        <v>0</v>
      </c>
      <c r="U505" s="136">
        <f t="shared" si="301"/>
        <v>0</v>
      </c>
      <c r="V505" s="136">
        <f t="shared" si="302"/>
        <v>0</v>
      </c>
      <c r="W505" s="136">
        <f t="shared" si="303"/>
        <v>0</v>
      </c>
      <c r="X505" s="136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9">
        <v>39200</v>
      </c>
      <c r="E506" s="138" t="s">
        <v>311</v>
      </c>
      <c r="G506" s="43">
        <v>6.4</v>
      </c>
      <c r="H506" s="136" t="str">
        <f t="shared" si="289"/>
        <v>P, S, T &amp; D Plant - Demand</v>
      </c>
      <c r="I506" s="42">
        <f>'Dep. Res. Class'!K$241</f>
        <v>0</v>
      </c>
      <c r="J506" s="136">
        <f t="shared" si="290"/>
        <v>0</v>
      </c>
      <c r="K506" s="136">
        <f t="shared" si="291"/>
        <v>0</v>
      </c>
      <c r="L506" s="136">
        <f t="shared" si="292"/>
        <v>0</v>
      </c>
      <c r="M506" s="136">
        <f t="shared" si="293"/>
        <v>0</v>
      </c>
      <c r="N506" s="136">
        <f t="shared" si="294"/>
        <v>0</v>
      </c>
      <c r="O506" s="136">
        <f t="shared" si="295"/>
        <v>0</v>
      </c>
      <c r="P506" s="136">
        <f t="shared" si="296"/>
        <v>0</v>
      </c>
      <c r="Q506" s="136">
        <f t="shared" si="297"/>
        <v>0</v>
      </c>
      <c r="R506" s="136">
        <f t="shared" si="298"/>
        <v>0</v>
      </c>
      <c r="S506" s="136">
        <f t="shared" si="299"/>
        <v>0</v>
      </c>
      <c r="T506" s="136">
        <f t="shared" si="300"/>
        <v>0</v>
      </c>
      <c r="U506" s="136">
        <f t="shared" si="301"/>
        <v>0</v>
      </c>
      <c r="V506" s="136">
        <f t="shared" si="302"/>
        <v>0</v>
      </c>
      <c r="W506" s="136">
        <f t="shared" si="303"/>
        <v>0</v>
      </c>
      <c r="X506" s="136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9">
        <v>39201</v>
      </c>
      <c r="E507" s="138" t="s">
        <v>312</v>
      </c>
      <c r="G507" s="43">
        <v>6.4</v>
      </c>
      <c r="H507" s="136" t="str">
        <f t="shared" si="289"/>
        <v>P, S, T &amp; D Plant - Demand</v>
      </c>
      <c r="I507" s="42">
        <f>'Dep. Res. Class'!K$242</f>
        <v>0</v>
      </c>
      <c r="J507" s="136">
        <f t="shared" si="290"/>
        <v>0</v>
      </c>
      <c r="K507" s="136">
        <f t="shared" si="291"/>
        <v>0</v>
      </c>
      <c r="L507" s="136">
        <f t="shared" si="292"/>
        <v>0</v>
      </c>
      <c r="M507" s="136">
        <f t="shared" si="293"/>
        <v>0</v>
      </c>
      <c r="N507" s="136">
        <f t="shared" si="294"/>
        <v>0</v>
      </c>
      <c r="O507" s="136">
        <f t="shared" si="295"/>
        <v>0</v>
      </c>
      <c r="P507" s="136">
        <f t="shared" si="296"/>
        <v>0</v>
      </c>
      <c r="Q507" s="136">
        <f t="shared" si="297"/>
        <v>0</v>
      </c>
      <c r="R507" s="136">
        <f t="shared" si="298"/>
        <v>0</v>
      </c>
      <c r="S507" s="136">
        <f t="shared" si="299"/>
        <v>0</v>
      </c>
      <c r="T507" s="136">
        <f t="shared" si="300"/>
        <v>0</v>
      </c>
      <c r="U507" s="136">
        <f t="shared" si="301"/>
        <v>0</v>
      </c>
      <c r="V507" s="136">
        <f t="shared" si="302"/>
        <v>0</v>
      </c>
      <c r="W507" s="136">
        <f t="shared" si="303"/>
        <v>0</v>
      </c>
      <c r="X507" s="136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9">
        <v>39202</v>
      </c>
      <c r="E508" s="138" t="s">
        <v>313</v>
      </c>
      <c r="G508" s="43">
        <v>6.4</v>
      </c>
      <c r="H508" s="136" t="str">
        <f t="shared" si="289"/>
        <v>P, S, T &amp; D Plant - Demand</v>
      </c>
      <c r="I508" s="42">
        <f>'Dep. Res. Class'!K$243</f>
        <v>0</v>
      </c>
      <c r="J508" s="136">
        <f t="shared" si="290"/>
        <v>0</v>
      </c>
      <c r="K508" s="136">
        <f t="shared" si="291"/>
        <v>0</v>
      </c>
      <c r="L508" s="136">
        <f t="shared" si="292"/>
        <v>0</v>
      </c>
      <c r="M508" s="136">
        <f t="shared" si="293"/>
        <v>0</v>
      </c>
      <c r="N508" s="136">
        <f t="shared" si="294"/>
        <v>0</v>
      </c>
      <c r="O508" s="136">
        <f t="shared" si="295"/>
        <v>0</v>
      </c>
      <c r="P508" s="136">
        <f t="shared" si="296"/>
        <v>0</v>
      </c>
      <c r="Q508" s="136">
        <f t="shared" si="297"/>
        <v>0</v>
      </c>
      <c r="R508" s="136">
        <f t="shared" si="298"/>
        <v>0</v>
      </c>
      <c r="S508" s="136">
        <f t="shared" si="299"/>
        <v>0</v>
      </c>
      <c r="T508" s="136">
        <f t="shared" si="300"/>
        <v>0</v>
      </c>
      <c r="U508" s="136">
        <f t="shared" si="301"/>
        <v>0</v>
      </c>
      <c r="V508" s="136">
        <f t="shared" si="302"/>
        <v>0</v>
      </c>
      <c r="W508" s="136">
        <f t="shared" si="303"/>
        <v>0</v>
      </c>
      <c r="X508" s="136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9">
        <v>39300</v>
      </c>
      <c r="E509" s="138" t="s">
        <v>198</v>
      </c>
      <c r="G509" s="43">
        <v>6.4</v>
      </c>
      <c r="H509" s="136" t="str">
        <f t="shared" si="289"/>
        <v>P, S, T &amp; D Plant - Demand</v>
      </c>
      <c r="I509" s="42">
        <f>'Dep. Res. Class'!K$244</f>
        <v>0</v>
      </c>
      <c r="J509" s="136">
        <f t="shared" si="290"/>
        <v>0</v>
      </c>
      <c r="K509" s="136">
        <f t="shared" si="291"/>
        <v>0</v>
      </c>
      <c r="L509" s="136">
        <f t="shared" si="292"/>
        <v>0</v>
      </c>
      <c r="M509" s="136">
        <f t="shared" si="293"/>
        <v>0</v>
      </c>
      <c r="N509" s="136">
        <f t="shared" si="294"/>
        <v>0</v>
      </c>
      <c r="O509" s="136">
        <f t="shared" si="295"/>
        <v>0</v>
      </c>
      <c r="P509" s="136">
        <f t="shared" si="296"/>
        <v>0</v>
      </c>
      <c r="Q509" s="136">
        <f t="shared" si="297"/>
        <v>0</v>
      </c>
      <c r="R509" s="136">
        <f t="shared" si="298"/>
        <v>0</v>
      </c>
      <c r="S509" s="136">
        <f t="shared" si="299"/>
        <v>0</v>
      </c>
      <c r="T509" s="136">
        <f t="shared" si="300"/>
        <v>0</v>
      </c>
      <c r="U509" s="136">
        <f t="shared" si="301"/>
        <v>0</v>
      </c>
      <c r="V509" s="136">
        <f t="shared" si="302"/>
        <v>0</v>
      </c>
      <c r="W509" s="136">
        <f t="shared" si="303"/>
        <v>0</v>
      </c>
      <c r="X509" s="136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9">
        <v>39400</v>
      </c>
      <c r="E510" s="138" t="s">
        <v>314</v>
      </c>
      <c r="G510" s="43">
        <v>6.4</v>
      </c>
      <c r="H510" s="136" t="str">
        <f t="shared" si="289"/>
        <v>P, S, T &amp; D Plant - Demand</v>
      </c>
      <c r="I510" s="42">
        <f>'Dep. Res. Class'!K$245</f>
        <v>0</v>
      </c>
      <c r="J510" s="136">
        <f t="shared" si="290"/>
        <v>0</v>
      </c>
      <c r="K510" s="136">
        <f t="shared" si="291"/>
        <v>0</v>
      </c>
      <c r="L510" s="136">
        <f t="shared" si="292"/>
        <v>0</v>
      </c>
      <c r="M510" s="136">
        <f t="shared" si="293"/>
        <v>0</v>
      </c>
      <c r="N510" s="136">
        <f t="shared" si="294"/>
        <v>0</v>
      </c>
      <c r="O510" s="136">
        <f t="shared" si="295"/>
        <v>0</v>
      </c>
      <c r="P510" s="136">
        <f t="shared" si="296"/>
        <v>0</v>
      </c>
      <c r="Q510" s="136">
        <f t="shared" si="297"/>
        <v>0</v>
      </c>
      <c r="R510" s="136">
        <f t="shared" si="298"/>
        <v>0</v>
      </c>
      <c r="S510" s="136">
        <f t="shared" si="299"/>
        <v>0</v>
      </c>
      <c r="T510" s="136">
        <f t="shared" si="300"/>
        <v>0</v>
      </c>
      <c r="U510" s="136">
        <f t="shared" si="301"/>
        <v>0</v>
      </c>
      <c r="V510" s="136">
        <f t="shared" si="302"/>
        <v>0</v>
      </c>
      <c r="W510" s="136">
        <f t="shared" si="303"/>
        <v>0</v>
      </c>
      <c r="X510" s="136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9">
        <v>39600</v>
      </c>
      <c r="E511" s="138" t="s">
        <v>315</v>
      </c>
      <c r="G511" s="43">
        <v>6.4</v>
      </c>
      <c r="H511" s="136" t="str">
        <f t="shared" si="289"/>
        <v>P, S, T &amp; D Plant - Demand</v>
      </c>
      <c r="I511" s="42">
        <f>'Dep. Res. Class'!K$246</f>
        <v>0</v>
      </c>
      <c r="J511" s="136">
        <f t="shared" si="290"/>
        <v>0</v>
      </c>
      <c r="K511" s="136">
        <f t="shared" si="291"/>
        <v>0</v>
      </c>
      <c r="L511" s="136">
        <f t="shared" si="292"/>
        <v>0</v>
      </c>
      <c r="M511" s="136">
        <f t="shared" si="293"/>
        <v>0</v>
      </c>
      <c r="N511" s="136">
        <f t="shared" si="294"/>
        <v>0</v>
      </c>
      <c r="O511" s="136">
        <f t="shared" si="295"/>
        <v>0</v>
      </c>
      <c r="P511" s="136">
        <f t="shared" si="296"/>
        <v>0</v>
      </c>
      <c r="Q511" s="136">
        <f t="shared" si="297"/>
        <v>0</v>
      </c>
      <c r="R511" s="136">
        <f t="shared" si="298"/>
        <v>0</v>
      </c>
      <c r="S511" s="136">
        <f t="shared" si="299"/>
        <v>0</v>
      </c>
      <c r="T511" s="136">
        <f t="shared" si="300"/>
        <v>0</v>
      </c>
      <c r="U511" s="136">
        <f t="shared" si="301"/>
        <v>0</v>
      </c>
      <c r="V511" s="136">
        <f t="shared" si="302"/>
        <v>0</v>
      </c>
      <c r="W511" s="136">
        <f t="shared" si="303"/>
        <v>0</v>
      </c>
      <c r="X511" s="136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9">
        <v>39603</v>
      </c>
      <c r="E512" s="138" t="s">
        <v>316</v>
      </c>
      <c r="G512" s="43">
        <v>6.4</v>
      </c>
      <c r="H512" s="136" t="str">
        <f t="shared" si="289"/>
        <v>P, S, T &amp; D Plant - Demand</v>
      </c>
      <c r="I512" s="42">
        <f>'Dep. Res. Class'!K$247</f>
        <v>0</v>
      </c>
      <c r="J512" s="136">
        <f t="shared" si="290"/>
        <v>0</v>
      </c>
      <c r="K512" s="136">
        <f t="shared" si="291"/>
        <v>0</v>
      </c>
      <c r="L512" s="136">
        <f t="shared" si="292"/>
        <v>0</v>
      </c>
      <c r="M512" s="136">
        <f t="shared" si="293"/>
        <v>0</v>
      </c>
      <c r="N512" s="136">
        <f t="shared" si="294"/>
        <v>0</v>
      </c>
      <c r="O512" s="136">
        <f t="shared" si="295"/>
        <v>0</v>
      </c>
      <c r="P512" s="136">
        <f t="shared" si="296"/>
        <v>0</v>
      </c>
      <c r="Q512" s="136">
        <f t="shared" si="297"/>
        <v>0</v>
      </c>
      <c r="R512" s="136">
        <f t="shared" si="298"/>
        <v>0</v>
      </c>
      <c r="S512" s="136">
        <f t="shared" si="299"/>
        <v>0</v>
      </c>
      <c r="T512" s="136">
        <f t="shared" si="300"/>
        <v>0</v>
      </c>
      <c r="U512" s="136">
        <f t="shared" si="301"/>
        <v>0</v>
      </c>
      <c r="V512" s="136">
        <f t="shared" si="302"/>
        <v>0</v>
      </c>
      <c r="W512" s="136">
        <f t="shared" si="303"/>
        <v>0</v>
      </c>
      <c r="X512" s="136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7">
        <v>39604</v>
      </c>
      <c r="E513" s="138" t="s">
        <v>317</v>
      </c>
      <c r="G513" s="43">
        <v>6.4</v>
      </c>
      <c r="H513" s="136" t="str">
        <f t="shared" si="289"/>
        <v>P, S, T &amp; D Plant - Demand</v>
      </c>
      <c r="I513" s="42">
        <f>'Dep. Res. Class'!K$248</f>
        <v>0</v>
      </c>
      <c r="J513" s="136">
        <f t="shared" si="290"/>
        <v>0</v>
      </c>
      <c r="K513" s="136">
        <f t="shared" si="291"/>
        <v>0</v>
      </c>
      <c r="L513" s="136">
        <f t="shared" si="292"/>
        <v>0</v>
      </c>
      <c r="M513" s="136">
        <f t="shared" si="293"/>
        <v>0</v>
      </c>
      <c r="N513" s="136">
        <f t="shared" si="294"/>
        <v>0</v>
      </c>
      <c r="O513" s="136">
        <f t="shared" si="295"/>
        <v>0</v>
      </c>
      <c r="P513" s="136">
        <f t="shared" si="296"/>
        <v>0</v>
      </c>
      <c r="Q513" s="136">
        <f t="shared" si="297"/>
        <v>0</v>
      </c>
      <c r="R513" s="136">
        <f t="shared" si="298"/>
        <v>0</v>
      </c>
      <c r="S513" s="136">
        <f t="shared" si="299"/>
        <v>0</v>
      </c>
      <c r="T513" s="136">
        <f t="shared" si="300"/>
        <v>0</v>
      </c>
      <c r="U513" s="136">
        <f t="shared" si="301"/>
        <v>0</v>
      </c>
      <c r="V513" s="136">
        <f t="shared" si="302"/>
        <v>0</v>
      </c>
      <c r="W513" s="136">
        <f t="shared" si="303"/>
        <v>0</v>
      </c>
      <c r="X513" s="136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7">
        <v>39605</v>
      </c>
      <c r="E514" s="141" t="s">
        <v>318</v>
      </c>
      <c r="G514" s="43">
        <v>6.4</v>
      </c>
      <c r="H514" s="136" t="str">
        <f t="shared" si="289"/>
        <v>P, S, T &amp; D Plant - Demand</v>
      </c>
      <c r="I514" s="42">
        <f>'Dep. Res. Class'!K$249</f>
        <v>0</v>
      </c>
      <c r="J514" s="136">
        <f t="shared" si="290"/>
        <v>0</v>
      </c>
      <c r="K514" s="136">
        <f t="shared" si="291"/>
        <v>0</v>
      </c>
      <c r="L514" s="136">
        <f t="shared" si="292"/>
        <v>0</v>
      </c>
      <c r="M514" s="136">
        <f t="shared" si="293"/>
        <v>0</v>
      </c>
      <c r="N514" s="136">
        <f t="shared" si="294"/>
        <v>0</v>
      </c>
      <c r="O514" s="136">
        <f t="shared" si="295"/>
        <v>0</v>
      </c>
      <c r="P514" s="136">
        <f t="shared" si="296"/>
        <v>0</v>
      </c>
      <c r="Q514" s="136">
        <f t="shared" si="297"/>
        <v>0</v>
      </c>
      <c r="R514" s="136">
        <f t="shared" si="298"/>
        <v>0</v>
      </c>
      <c r="S514" s="136">
        <f t="shared" si="299"/>
        <v>0</v>
      </c>
      <c r="T514" s="136">
        <f t="shared" si="300"/>
        <v>0</v>
      </c>
      <c r="U514" s="136">
        <f t="shared" si="301"/>
        <v>0</v>
      </c>
      <c r="V514" s="136">
        <f t="shared" si="302"/>
        <v>0</v>
      </c>
      <c r="W514" s="136">
        <f t="shared" si="303"/>
        <v>0</v>
      </c>
      <c r="X514" s="136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7">
        <v>39700</v>
      </c>
      <c r="E515" s="138" t="s">
        <v>319</v>
      </c>
      <c r="G515" s="43">
        <v>6.4</v>
      </c>
      <c r="H515" s="136" t="str">
        <f t="shared" si="289"/>
        <v>P, S, T &amp; D Plant - Demand</v>
      </c>
      <c r="I515" s="42">
        <f>'Dep. Res. Class'!K$250</f>
        <v>-108161.28792629106</v>
      </c>
      <c r="J515" s="136">
        <f t="shared" si="290"/>
        <v>-58412.432132456961</v>
      </c>
      <c r="K515" s="136">
        <f t="shared" si="291"/>
        <v>-32593.935263665975</v>
      </c>
      <c r="L515" s="136">
        <f t="shared" si="292"/>
        <v>0</v>
      </c>
      <c r="M515" s="136">
        <f t="shared" si="293"/>
        <v>-17154.92053016811</v>
      </c>
      <c r="N515" s="136">
        <f t="shared" si="294"/>
        <v>0</v>
      </c>
      <c r="O515" s="136">
        <f t="shared" si="295"/>
        <v>0</v>
      </c>
      <c r="P515" s="136">
        <f t="shared" si="296"/>
        <v>0</v>
      </c>
      <c r="Q515" s="136">
        <f t="shared" si="297"/>
        <v>0</v>
      </c>
      <c r="R515" s="136">
        <f t="shared" si="298"/>
        <v>0</v>
      </c>
      <c r="S515" s="136">
        <f t="shared" si="299"/>
        <v>0</v>
      </c>
      <c r="T515" s="136">
        <f t="shared" si="300"/>
        <v>0</v>
      </c>
      <c r="U515" s="136">
        <f t="shared" si="301"/>
        <v>0</v>
      </c>
      <c r="V515" s="136">
        <f t="shared" si="302"/>
        <v>0</v>
      </c>
      <c r="W515" s="136">
        <f t="shared" si="303"/>
        <v>0</v>
      </c>
      <c r="X515" s="136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7">
        <v>39701</v>
      </c>
      <c r="E516" s="138" t="s">
        <v>320</v>
      </c>
      <c r="G516" s="43">
        <v>6.4</v>
      </c>
      <c r="H516" s="136" t="str">
        <f t="shared" si="289"/>
        <v>P, S, T &amp; D Plant - Demand</v>
      </c>
      <c r="I516" s="42">
        <f>'Dep. Res. Class'!K$251</f>
        <v>0</v>
      </c>
      <c r="J516" s="136">
        <f t="shared" si="290"/>
        <v>0</v>
      </c>
      <c r="K516" s="136">
        <f t="shared" si="291"/>
        <v>0</v>
      </c>
      <c r="L516" s="136">
        <f t="shared" si="292"/>
        <v>0</v>
      </c>
      <c r="M516" s="136">
        <f t="shared" si="293"/>
        <v>0</v>
      </c>
      <c r="N516" s="136">
        <f t="shared" si="294"/>
        <v>0</v>
      </c>
      <c r="O516" s="136">
        <f t="shared" si="295"/>
        <v>0</v>
      </c>
      <c r="P516" s="136">
        <f t="shared" si="296"/>
        <v>0</v>
      </c>
      <c r="Q516" s="136">
        <f t="shared" si="297"/>
        <v>0</v>
      </c>
      <c r="R516" s="136">
        <f t="shared" si="298"/>
        <v>0</v>
      </c>
      <c r="S516" s="136">
        <f t="shared" si="299"/>
        <v>0</v>
      </c>
      <c r="T516" s="136">
        <f t="shared" si="300"/>
        <v>0</v>
      </c>
      <c r="U516" s="136">
        <f t="shared" si="301"/>
        <v>0</v>
      </c>
      <c r="V516" s="136">
        <f t="shared" si="302"/>
        <v>0</v>
      </c>
      <c r="W516" s="136">
        <f t="shared" si="303"/>
        <v>0</v>
      </c>
      <c r="X516" s="136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7">
        <v>39702</v>
      </c>
      <c r="E517" s="138" t="s">
        <v>321</v>
      </c>
      <c r="G517" s="43">
        <v>6.4</v>
      </c>
      <c r="H517" s="136" t="str">
        <f t="shared" si="289"/>
        <v>P, S, T &amp; D Plant - Demand</v>
      </c>
      <c r="I517" s="42">
        <f>'Dep. Res. Class'!K$252</f>
        <v>0</v>
      </c>
      <c r="J517" s="136">
        <f t="shared" si="290"/>
        <v>0</v>
      </c>
      <c r="K517" s="136">
        <f t="shared" si="291"/>
        <v>0</v>
      </c>
      <c r="L517" s="136">
        <f t="shared" si="292"/>
        <v>0</v>
      </c>
      <c r="M517" s="136">
        <f t="shared" si="293"/>
        <v>0</v>
      </c>
      <c r="N517" s="136">
        <f t="shared" si="294"/>
        <v>0</v>
      </c>
      <c r="O517" s="136">
        <f t="shared" si="295"/>
        <v>0</v>
      </c>
      <c r="P517" s="136">
        <f t="shared" si="296"/>
        <v>0</v>
      </c>
      <c r="Q517" s="136">
        <f t="shared" si="297"/>
        <v>0</v>
      </c>
      <c r="R517" s="136">
        <f t="shared" si="298"/>
        <v>0</v>
      </c>
      <c r="S517" s="136">
        <f t="shared" si="299"/>
        <v>0</v>
      </c>
      <c r="T517" s="136">
        <f t="shared" si="300"/>
        <v>0</v>
      </c>
      <c r="U517" s="136">
        <f t="shared" si="301"/>
        <v>0</v>
      </c>
      <c r="V517" s="136">
        <f t="shared" si="302"/>
        <v>0</v>
      </c>
      <c r="W517" s="136">
        <f t="shared" si="303"/>
        <v>0</v>
      </c>
      <c r="X517" s="136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7">
        <v>39705</v>
      </c>
      <c r="E518" s="138" t="s">
        <v>322</v>
      </c>
      <c r="G518" s="43">
        <v>6.4</v>
      </c>
      <c r="H518" s="136" t="str">
        <f t="shared" si="289"/>
        <v>P, S, T &amp; D Plant - Demand</v>
      </c>
      <c r="I518" s="42">
        <f>'Dep. Res. Class'!K$253</f>
        <v>0</v>
      </c>
      <c r="J518" s="136">
        <f t="shared" si="290"/>
        <v>0</v>
      </c>
      <c r="K518" s="136">
        <f t="shared" si="291"/>
        <v>0</v>
      </c>
      <c r="L518" s="136">
        <f t="shared" si="292"/>
        <v>0</v>
      </c>
      <c r="M518" s="136">
        <f t="shared" si="293"/>
        <v>0</v>
      </c>
      <c r="N518" s="136">
        <f t="shared" si="294"/>
        <v>0</v>
      </c>
      <c r="O518" s="136">
        <f t="shared" si="295"/>
        <v>0</v>
      </c>
      <c r="P518" s="136">
        <f t="shared" si="296"/>
        <v>0</v>
      </c>
      <c r="Q518" s="136">
        <f t="shared" si="297"/>
        <v>0</v>
      </c>
      <c r="R518" s="136">
        <f t="shared" si="298"/>
        <v>0</v>
      </c>
      <c r="S518" s="136">
        <f t="shared" si="299"/>
        <v>0</v>
      </c>
      <c r="T518" s="136">
        <f t="shared" si="300"/>
        <v>0</v>
      </c>
      <c r="U518" s="136">
        <f t="shared" si="301"/>
        <v>0</v>
      </c>
      <c r="V518" s="136">
        <f t="shared" si="302"/>
        <v>0</v>
      </c>
      <c r="W518" s="136">
        <f t="shared" si="303"/>
        <v>0</v>
      </c>
      <c r="X518" s="136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7">
        <v>39800</v>
      </c>
      <c r="E519" s="138" t="s">
        <v>323</v>
      </c>
      <c r="G519" s="43">
        <v>6.4</v>
      </c>
      <c r="H519" s="136" t="str">
        <f t="shared" si="289"/>
        <v>P, S, T &amp; D Plant - Demand</v>
      </c>
      <c r="I519" s="42">
        <f>'Dep. Res. Class'!K$254</f>
        <v>63.970235593415893</v>
      </c>
      <c r="J519" s="136">
        <f t="shared" si="290"/>
        <v>34.547083496676905</v>
      </c>
      <c r="K519" s="136">
        <f t="shared" si="291"/>
        <v>19.277153200636416</v>
      </c>
      <c r="L519" s="136">
        <f t="shared" si="292"/>
        <v>0</v>
      </c>
      <c r="M519" s="136">
        <f t="shared" si="293"/>
        <v>10.145998896102567</v>
      </c>
      <c r="N519" s="136">
        <f t="shared" si="294"/>
        <v>0</v>
      </c>
      <c r="O519" s="136">
        <f t="shared" si="295"/>
        <v>0</v>
      </c>
      <c r="P519" s="136">
        <f t="shared" si="296"/>
        <v>0</v>
      </c>
      <c r="Q519" s="136">
        <f t="shared" si="297"/>
        <v>0</v>
      </c>
      <c r="R519" s="136">
        <f t="shared" si="298"/>
        <v>0</v>
      </c>
      <c r="S519" s="136">
        <f t="shared" si="299"/>
        <v>0</v>
      </c>
      <c r="T519" s="136">
        <f t="shared" si="300"/>
        <v>0</v>
      </c>
      <c r="U519" s="136">
        <f t="shared" si="301"/>
        <v>0</v>
      </c>
      <c r="V519" s="136">
        <f t="shared" si="302"/>
        <v>0</v>
      </c>
      <c r="W519" s="136">
        <f t="shared" si="303"/>
        <v>0</v>
      </c>
      <c r="X519" s="136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7">
        <v>39900</v>
      </c>
      <c r="E520" s="138" t="s">
        <v>324</v>
      </c>
      <c r="G520" s="43">
        <v>6.4</v>
      </c>
      <c r="H520" s="136" t="str">
        <f t="shared" si="289"/>
        <v>P, S, T &amp; D Plant - Demand</v>
      </c>
      <c r="I520" s="42">
        <f>'Dep. Res. Class'!K$255</f>
        <v>5610.3391594993473</v>
      </c>
      <c r="J520" s="136">
        <f t="shared" si="290"/>
        <v>3029.8599589314158</v>
      </c>
      <c r="K520" s="136">
        <f t="shared" si="291"/>
        <v>1690.65138625705</v>
      </c>
      <c r="L520" s="136">
        <f t="shared" si="292"/>
        <v>0</v>
      </c>
      <c r="M520" s="136">
        <f t="shared" si="293"/>
        <v>889.82781431088097</v>
      </c>
      <c r="N520" s="136">
        <f t="shared" si="294"/>
        <v>0</v>
      </c>
      <c r="O520" s="136">
        <f t="shared" si="295"/>
        <v>0</v>
      </c>
      <c r="P520" s="136">
        <f t="shared" si="296"/>
        <v>0</v>
      </c>
      <c r="Q520" s="136">
        <f t="shared" si="297"/>
        <v>0</v>
      </c>
      <c r="R520" s="136">
        <f t="shared" si="298"/>
        <v>0</v>
      </c>
      <c r="S520" s="136">
        <f t="shared" si="299"/>
        <v>0</v>
      </c>
      <c r="T520" s="136">
        <f t="shared" si="300"/>
        <v>0</v>
      </c>
      <c r="U520" s="136">
        <f t="shared" si="301"/>
        <v>0</v>
      </c>
      <c r="V520" s="136">
        <f t="shared" si="302"/>
        <v>0</v>
      </c>
      <c r="W520" s="136">
        <f t="shared" si="303"/>
        <v>0</v>
      </c>
      <c r="X520" s="136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7">
        <v>39901</v>
      </c>
      <c r="E521" s="138" t="s">
        <v>325</v>
      </c>
      <c r="G521" s="43">
        <v>6.4</v>
      </c>
      <c r="H521" s="136" t="str">
        <f t="shared" si="289"/>
        <v>P, S, T &amp; D Plant - Demand</v>
      </c>
      <c r="I521" s="42">
        <f>'Dep. Res. Class'!K$256</f>
        <v>69297.918443841903</v>
      </c>
      <c r="J521" s="136">
        <f t="shared" si="290"/>
        <v>37424.295102513555</v>
      </c>
      <c r="K521" s="136">
        <f t="shared" si="291"/>
        <v>20882.627333400687</v>
      </c>
      <c r="L521" s="136">
        <f t="shared" si="292"/>
        <v>0</v>
      </c>
      <c r="M521" s="136">
        <f t="shared" si="293"/>
        <v>10990.996007927655</v>
      </c>
      <c r="N521" s="136">
        <f t="shared" si="294"/>
        <v>0</v>
      </c>
      <c r="O521" s="136">
        <f t="shared" si="295"/>
        <v>0</v>
      </c>
      <c r="P521" s="136">
        <f t="shared" si="296"/>
        <v>0</v>
      </c>
      <c r="Q521" s="136">
        <f t="shared" si="297"/>
        <v>0</v>
      </c>
      <c r="R521" s="136">
        <f t="shared" si="298"/>
        <v>0</v>
      </c>
      <c r="S521" s="136">
        <f t="shared" si="299"/>
        <v>0</v>
      </c>
      <c r="T521" s="136">
        <f t="shared" si="300"/>
        <v>0</v>
      </c>
      <c r="U521" s="136">
        <f t="shared" si="301"/>
        <v>0</v>
      </c>
      <c r="V521" s="136">
        <f t="shared" si="302"/>
        <v>0</v>
      </c>
      <c r="W521" s="136">
        <f t="shared" si="303"/>
        <v>0</v>
      </c>
      <c r="X521" s="136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7">
        <v>39902</v>
      </c>
      <c r="E522" s="138" t="s">
        <v>326</v>
      </c>
      <c r="G522" s="43">
        <v>6.4</v>
      </c>
      <c r="H522" s="136" t="str">
        <f t="shared" si="289"/>
        <v>P, S, T &amp; D Plant - Demand</v>
      </c>
      <c r="I522" s="42">
        <f>'Dep. Res. Class'!K$257</f>
        <v>19480.998076626489</v>
      </c>
      <c r="J522" s="136">
        <f t="shared" si="290"/>
        <v>10520.700149196995</v>
      </c>
      <c r="K522" s="136">
        <f t="shared" si="291"/>
        <v>5870.5143249946741</v>
      </c>
      <c r="L522" s="136">
        <f t="shared" si="292"/>
        <v>0</v>
      </c>
      <c r="M522" s="136">
        <f t="shared" si="293"/>
        <v>3089.7836024348185</v>
      </c>
      <c r="N522" s="136">
        <f t="shared" si="294"/>
        <v>0</v>
      </c>
      <c r="O522" s="136">
        <f t="shared" si="295"/>
        <v>0</v>
      </c>
      <c r="P522" s="136">
        <f t="shared" si="296"/>
        <v>0</v>
      </c>
      <c r="Q522" s="136">
        <f t="shared" si="297"/>
        <v>0</v>
      </c>
      <c r="R522" s="136">
        <f t="shared" si="298"/>
        <v>0</v>
      </c>
      <c r="S522" s="136">
        <f t="shared" si="299"/>
        <v>0</v>
      </c>
      <c r="T522" s="136">
        <f t="shared" si="300"/>
        <v>0</v>
      </c>
      <c r="U522" s="136">
        <f t="shared" si="301"/>
        <v>0</v>
      </c>
      <c r="V522" s="136">
        <f t="shared" si="302"/>
        <v>0</v>
      </c>
      <c r="W522" s="136">
        <f t="shared" si="303"/>
        <v>0</v>
      </c>
      <c r="X522" s="136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7">
        <v>39903</v>
      </c>
      <c r="E523" s="138" t="s">
        <v>327</v>
      </c>
      <c r="G523" s="43">
        <v>6.4</v>
      </c>
      <c r="H523" s="136" t="str">
        <f t="shared" si="289"/>
        <v>P, S, T &amp; D Plant - Demand</v>
      </c>
      <c r="I523" s="42">
        <f>'Dep. Res. Class'!K$258</f>
        <v>2129.792471123802</v>
      </c>
      <c r="J523" s="136">
        <f t="shared" si="290"/>
        <v>1150.1930178615883</v>
      </c>
      <c r="K523" s="136">
        <f t="shared" si="291"/>
        <v>641.8037290399044</v>
      </c>
      <c r="L523" s="136">
        <f t="shared" si="292"/>
        <v>0</v>
      </c>
      <c r="M523" s="136">
        <f t="shared" si="293"/>
        <v>337.79572422230905</v>
      </c>
      <c r="N523" s="136">
        <f t="shared" si="294"/>
        <v>0</v>
      </c>
      <c r="O523" s="136">
        <f t="shared" si="295"/>
        <v>0</v>
      </c>
      <c r="P523" s="136">
        <f t="shared" si="296"/>
        <v>0</v>
      </c>
      <c r="Q523" s="136">
        <f t="shared" si="297"/>
        <v>0</v>
      </c>
      <c r="R523" s="136">
        <f t="shared" si="298"/>
        <v>0</v>
      </c>
      <c r="S523" s="136">
        <f t="shared" si="299"/>
        <v>0</v>
      </c>
      <c r="T523" s="136">
        <f t="shared" si="300"/>
        <v>0</v>
      </c>
      <c r="U523" s="136">
        <f t="shared" si="301"/>
        <v>0</v>
      </c>
      <c r="V523" s="136">
        <f t="shared" si="302"/>
        <v>0</v>
      </c>
      <c r="W523" s="136">
        <f t="shared" si="303"/>
        <v>0</v>
      </c>
      <c r="X523" s="136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7">
        <v>39904</v>
      </c>
      <c r="E524" s="138" t="s">
        <v>328</v>
      </c>
      <c r="G524" s="43">
        <v>6.4</v>
      </c>
      <c r="H524" s="136" t="str">
        <f t="shared" si="289"/>
        <v>P, S, T &amp; D Plant - Demand</v>
      </c>
      <c r="I524" s="42">
        <f>'Dep. Res. Class'!K$259</f>
        <v>0</v>
      </c>
      <c r="J524" s="136">
        <f t="shared" si="290"/>
        <v>0</v>
      </c>
      <c r="K524" s="136">
        <f t="shared" si="291"/>
        <v>0</v>
      </c>
      <c r="L524" s="136">
        <f t="shared" si="292"/>
        <v>0</v>
      </c>
      <c r="M524" s="136">
        <f t="shared" si="293"/>
        <v>0</v>
      </c>
      <c r="N524" s="136">
        <f t="shared" si="294"/>
        <v>0</v>
      </c>
      <c r="O524" s="136">
        <f t="shared" si="295"/>
        <v>0</v>
      </c>
      <c r="P524" s="136">
        <f t="shared" si="296"/>
        <v>0</v>
      </c>
      <c r="Q524" s="136">
        <f t="shared" si="297"/>
        <v>0</v>
      </c>
      <c r="R524" s="136">
        <f t="shared" si="298"/>
        <v>0</v>
      </c>
      <c r="S524" s="136">
        <f t="shared" si="299"/>
        <v>0</v>
      </c>
      <c r="T524" s="136">
        <f t="shared" si="300"/>
        <v>0</v>
      </c>
      <c r="U524" s="136">
        <f t="shared" si="301"/>
        <v>0</v>
      </c>
      <c r="V524" s="136">
        <f t="shared" si="302"/>
        <v>0</v>
      </c>
      <c r="W524" s="136">
        <f t="shared" si="303"/>
        <v>0</v>
      </c>
      <c r="X524" s="136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7">
        <v>39905</v>
      </c>
      <c r="E525" s="138" t="s">
        <v>329</v>
      </c>
      <c r="G525" s="43">
        <v>6.4</v>
      </c>
      <c r="H525" s="136" t="str">
        <f t="shared" si="289"/>
        <v>P, S, T &amp; D Plant - Demand</v>
      </c>
      <c r="I525" s="42">
        <f>'Dep. Res. Class'!K$260</f>
        <v>0</v>
      </c>
      <c r="J525" s="136">
        <f t="shared" si="290"/>
        <v>0</v>
      </c>
      <c r="K525" s="136">
        <f t="shared" si="291"/>
        <v>0</v>
      </c>
      <c r="L525" s="136">
        <f t="shared" si="292"/>
        <v>0</v>
      </c>
      <c r="M525" s="136">
        <f t="shared" si="293"/>
        <v>0</v>
      </c>
      <c r="N525" s="136">
        <f t="shared" si="294"/>
        <v>0</v>
      </c>
      <c r="O525" s="136">
        <f t="shared" si="295"/>
        <v>0</v>
      </c>
      <c r="P525" s="136">
        <f t="shared" si="296"/>
        <v>0</v>
      </c>
      <c r="Q525" s="136">
        <f t="shared" si="297"/>
        <v>0</v>
      </c>
      <c r="R525" s="136">
        <f t="shared" si="298"/>
        <v>0</v>
      </c>
      <c r="S525" s="136">
        <f t="shared" si="299"/>
        <v>0</v>
      </c>
      <c r="T525" s="136">
        <f t="shared" si="300"/>
        <v>0</v>
      </c>
      <c r="U525" s="136">
        <f t="shared" si="301"/>
        <v>0</v>
      </c>
      <c r="V525" s="136">
        <f t="shared" si="302"/>
        <v>0</v>
      </c>
      <c r="W525" s="136">
        <f t="shared" si="303"/>
        <v>0</v>
      </c>
      <c r="X525" s="136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7">
        <v>39906</v>
      </c>
      <c r="E526" s="138" t="s">
        <v>330</v>
      </c>
      <c r="G526" s="43">
        <v>6.4</v>
      </c>
      <c r="H526" s="136" t="str">
        <f t="shared" si="289"/>
        <v>P, S, T &amp; D Plant - Demand</v>
      </c>
      <c r="I526" s="42">
        <f>'Dep. Res. Class'!K$261</f>
        <v>-640.40070967196868</v>
      </c>
      <c r="J526" s="136">
        <f t="shared" si="290"/>
        <v>-345.84798044179388</v>
      </c>
      <c r="K526" s="136">
        <f t="shared" si="291"/>
        <v>-192.98197787805924</v>
      </c>
      <c r="L526" s="136">
        <f t="shared" si="292"/>
        <v>0</v>
      </c>
      <c r="M526" s="136">
        <f t="shared" si="293"/>
        <v>-101.57075135211551</v>
      </c>
      <c r="N526" s="136">
        <f t="shared" si="294"/>
        <v>0</v>
      </c>
      <c r="O526" s="136">
        <f t="shared" si="295"/>
        <v>0</v>
      </c>
      <c r="P526" s="136">
        <f t="shared" si="296"/>
        <v>0</v>
      </c>
      <c r="Q526" s="136">
        <f t="shared" si="297"/>
        <v>0</v>
      </c>
      <c r="R526" s="136">
        <f t="shared" si="298"/>
        <v>0</v>
      </c>
      <c r="S526" s="136">
        <f t="shared" si="299"/>
        <v>0</v>
      </c>
      <c r="T526" s="136">
        <f t="shared" si="300"/>
        <v>0</v>
      </c>
      <c r="U526" s="136">
        <f t="shared" si="301"/>
        <v>0</v>
      </c>
      <c r="V526" s="136">
        <f t="shared" si="302"/>
        <v>0</v>
      </c>
      <c r="W526" s="136">
        <f t="shared" si="303"/>
        <v>0</v>
      </c>
      <c r="X526" s="136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7">
        <v>39907</v>
      </c>
      <c r="E527" s="138" t="s">
        <v>331</v>
      </c>
      <c r="G527" s="43">
        <v>6.4</v>
      </c>
      <c r="H527" s="136" t="str">
        <f t="shared" si="289"/>
        <v>P, S, T &amp; D Plant - Demand</v>
      </c>
      <c r="I527" s="42">
        <f>'Dep. Res. Class'!K$262</f>
        <v>-94.327341557655942</v>
      </c>
      <c r="J527" s="136">
        <f t="shared" si="290"/>
        <v>-50.941418529765507</v>
      </c>
      <c r="K527" s="136">
        <f t="shared" si="291"/>
        <v>-28.425135492276439</v>
      </c>
      <c r="L527" s="136">
        <f t="shared" si="292"/>
        <v>0</v>
      </c>
      <c r="M527" s="136">
        <f t="shared" si="293"/>
        <v>-14.960787535613992</v>
      </c>
      <c r="N527" s="136">
        <f t="shared" si="294"/>
        <v>0</v>
      </c>
      <c r="O527" s="136">
        <f t="shared" si="295"/>
        <v>0</v>
      </c>
      <c r="P527" s="136">
        <f t="shared" si="296"/>
        <v>0</v>
      </c>
      <c r="Q527" s="136">
        <f t="shared" si="297"/>
        <v>0</v>
      </c>
      <c r="R527" s="136">
        <f t="shared" si="298"/>
        <v>0</v>
      </c>
      <c r="S527" s="136">
        <f t="shared" si="299"/>
        <v>0</v>
      </c>
      <c r="T527" s="136">
        <f t="shared" si="300"/>
        <v>0</v>
      </c>
      <c r="U527" s="136">
        <f t="shared" si="301"/>
        <v>0</v>
      </c>
      <c r="V527" s="136">
        <f t="shared" si="302"/>
        <v>0</v>
      </c>
      <c r="W527" s="136">
        <f t="shared" si="303"/>
        <v>0</v>
      </c>
      <c r="X527" s="136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7">
        <v>39908</v>
      </c>
      <c r="E528" s="138" t="s">
        <v>332</v>
      </c>
      <c r="G528" s="43">
        <v>6.4</v>
      </c>
      <c r="H528" s="136" t="str">
        <f t="shared" si="289"/>
        <v>P, S, T &amp; D Plant - Demand</v>
      </c>
      <c r="I528" s="42">
        <f>'Dep. Res. Class'!K$263</f>
        <v>910536.90767594753</v>
      </c>
      <c r="J528" s="136">
        <f t="shared" si="290"/>
        <v>491734.85581979918</v>
      </c>
      <c r="K528" s="136">
        <f t="shared" si="291"/>
        <v>274386.35017172841</v>
      </c>
      <c r="L528" s="136">
        <f t="shared" si="292"/>
        <v>0</v>
      </c>
      <c r="M528" s="136">
        <f t="shared" si="293"/>
        <v>144415.70168441988</v>
      </c>
      <c r="N528" s="136">
        <f t="shared" si="294"/>
        <v>0</v>
      </c>
      <c r="O528" s="136">
        <f t="shared" si="295"/>
        <v>0</v>
      </c>
      <c r="P528" s="136">
        <f t="shared" si="296"/>
        <v>0</v>
      </c>
      <c r="Q528" s="136">
        <f t="shared" si="297"/>
        <v>0</v>
      </c>
      <c r="R528" s="136">
        <f t="shared" si="298"/>
        <v>0</v>
      </c>
      <c r="S528" s="136">
        <f t="shared" si="299"/>
        <v>0</v>
      </c>
      <c r="T528" s="136">
        <f t="shared" si="300"/>
        <v>0</v>
      </c>
      <c r="U528" s="136">
        <f t="shared" si="301"/>
        <v>0</v>
      </c>
      <c r="V528" s="136">
        <f t="shared" si="302"/>
        <v>0</v>
      </c>
      <c r="W528" s="136">
        <f t="shared" si="303"/>
        <v>0</v>
      </c>
      <c r="X528" s="136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7">
        <v>39909</v>
      </c>
      <c r="E529" s="138" t="s">
        <v>333</v>
      </c>
      <c r="G529" s="43">
        <v>6.4</v>
      </c>
      <c r="H529" s="136" t="str">
        <f t="shared" si="289"/>
        <v>P, S, T &amp; D Plant - Demand</v>
      </c>
      <c r="I529" s="42">
        <f>'Dep. Res. Class'!K$264</f>
        <v>214.55733896328383</v>
      </c>
      <c r="J529" s="136">
        <f t="shared" si="290"/>
        <v>115.87154924832394</v>
      </c>
      <c r="K529" s="136">
        <f t="shared" si="291"/>
        <v>64.655924042615226</v>
      </c>
      <c r="L529" s="136">
        <f t="shared" si="292"/>
        <v>0</v>
      </c>
      <c r="M529" s="136">
        <f t="shared" si="293"/>
        <v>34.029865672344627</v>
      </c>
      <c r="N529" s="136">
        <f t="shared" si="294"/>
        <v>0</v>
      </c>
      <c r="O529" s="136">
        <f t="shared" si="295"/>
        <v>0</v>
      </c>
      <c r="P529" s="136">
        <f t="shared" si="296"/>
        <v>0</v>
      </c>
      <c r="Q529" s="136">
        <f t="shared" si="297"/>
        <v>0</v>
      </c>
      <c r="R529" s="136">
        <f t="shared" si="298"/>
        <v>0</v>
      </c>
      <c r="S529" s="136">
        <f t="shared" si="299"/>
        <v>0</v>
      </c>
      <c r="T529" s="136">
        <f t="shared" si="300"/>
        <v>0</v>
      </c>
      <c r="U529" s="136">
        <f t="shared" si="301"/>
        <v>0</v>
      </c>
      <c r="V529" s="136">
        <f t="shared" si="302"/>
        <v>0</v>
      </c>
      <c r="W529" s="136">
        <f t="shared" si="303"/>
        <v>0</v>
      </c>
      <c r="X529" s="136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7">
        <v>39924</v>
      </c>
      <c r="E530" s="138" t="s">
        <v>334</v>
      </c>
      <c r="G530" s="43">
        <v>6.4</v>
      </c>
      <c r="H530" s="136" t="str">
        <f t="shared" si="289"/>
        <v>P, S, T &amp; D Plant - Demand</v>
      </c>
      <c r="I530" s="42">
        <f>'Dep. Res. Class'!K$265</f>
        <v>475.84837995262853</v>
      </c>
      <c r="J530" s="136">
        <f t="shared" si="290"/>
        <v>256.98160342048027</v>
      </c>
      <c r="K530" s="136">
        <f t="shared" si="291"/>
        <v>143.39484661153247</v>
      </c>
      <c r="L530" s="136">
        <f t="shared" si="292"/>
        <v>0</v>
      </c>
      <c r="M530" s="136">
        <f t="shared" si="293"/>
        <v>75.471929920615764</v>
      </c>
      <c r="N530" s="136">
        <f t="shared" si="294"/>
        <v>0</v>
      </c>
      <c r="O530" s="136">
        <f t="shared" si="295"/>
        <v>0</v>
      </c>
      <c r="P530" s="136">
        <f t="shared" si="296"/>
        <v>0</v>
      </c>
      <c r="Q530" s="136">
        <f t="shared" si="297"/>
        <v>0</v>
      </c>
      <c r="R530" s="136">
        <f t="shared" si="298"/>
        <v>0</v>
      </c>
      <c r="S530" s="136">
        <f t="shared" si="299"/>
        <v>0</v>
      </c>
      <c r="T530" s="136">
        <f t="shared" si="300"/>
        <v>0</v>
      </c>
      <c r="U530" s="136">
        <f t="shared" si="301"/>
        <v>0</v>
      </c>
      <c r="V530" s="136">
        <f t="shared" si="302"/>
        <v>0</v>
      </c>
      <c r="W530" s="136">
        <f t="shared" si="303"/>
        <v>0</v>
      </c>
      <c r="X530" s="136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7"/>
      <c r="E531" s="138" t="s">
        <v>368</v>
      </c>
      <c r="G531" s="43">
        <v>6.4</v>
      </c>
      <c r="H531" s="136" t="str">
        <f t="shared" si="289"/>
        <v>P, S, T &amp; D Plant - Demand</v>
      </c>
      <c r="I531" s="42">
        <f>'Dep. Res. Class'!K$266</f>
        <v>147.2223993847995</v>
      </c>
      <c r="J531" s="136">
        <f t="shared" si="290"/>
        <v>79.50735958601453</v>
      </c>
      <c r="K531" s="136">
        <f t="shared" si="291"/>
        <v>44.364831881253274</v>
      </c>
      <c r="L531" s="136">
        <f t="shared" si="292"/>
        <v>0</v>
      </c>
      <c r="M531" s="136">
        <f t="shared" si="293"/>
        <v>23.350207917531687</v>
      </c>
      <c r="N531" s="136">
        <f t="shared" si="294"/>
        <v>0</v>
      </c>
      <c r="O531" s="136">
        <f t="shared" si="295"/>
        <v>0</v>
      </c>
      <c r="P531" s="136">
        <f t="shared" si="296"/>
        <v>0</v>
      </c>
      <c r="Q531" s="136">
        <f t="shared" si="297"/>
        <v>0</v>
      </c>
      <c r="R531" s="136">
        <f t="shared" si="298"/>
        <v>0</v>
      </c>
      <c r="S531" s="136">
        <f t="shared" si="299"/>
        <v>0</v>
      </c>
      <c r="T531" s="136">
        <f t="shared" si="300"/>
        <v>0</v>
      </c>
      <c r="U531" s="136">
        <f t="shared" si="301"/>
        <v>0</v>
      </c>
      <c r="V531" s="136">
        <f t="shared" si="302"/>
        <v>0</v>
      </c>
      <c r="W531" s="136">
        <f t="shared" si="303"/>
        <v>0</v>
      </c>
      <c r="X531" s="136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8"/>
      <c r="G532" s="43"/>
      <c r="H532" s="136"/>
      <c r="I532" s="42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1054321.0113035773</v>
      </c>
      <c r="J533" s="136">
        <f>SUM(J497:J531)</f>
        <v>569385.36605224595</v>
      </c>
      <c r="K533" s="136">
        <f t="shared" ref="K533:X533" si="306">SUM(K497:K531)</f>
        <v>317715.06653073593</v>
      </c>
      <c r="L533" s="136">
        <f t="shared" si="306"/>
        <v>0</v>
      </c>
      <c r="M533" s="136">
        <f t="shared" si="306"/>
        <v>167220.57872059543</v>
      </c>
      <c r="N533" s="136">
        <f t="shared" si="306"/>
        <v>0</v>
      </c>
      <c r="O533" s="136">
        <f t="shared" si="306"/>
        <v>0</v>
      </c>
      <c r="P533" s="136">
        <f t="shared" si="306"/>
        <v>0</v>
      </c>
      <c r="Q533" s="136">
        <f t="shared" si="306"/>
        <v>0</v>
      </c>
      <c r="R533" s="136">
        <f t="shared" si="306"/>
        <v>0</v>
      </c>
      <c r="S533" s="136">
        <f t="shared" si="306"/>
        <v>0</v>
      </c>
      <c r="T533" s="136">
        <f t="shared" si="306"/>
        <v>0</v>
      </c>
      <c r="U533" s="136">
        <f t="shared" si="306"/>
        <v>0</v>
      </c>
      <c r="V533" s="136">
        <f t="shared" si="306"/>
        <v>0</v>
      </c>
      <c r="W533" s="136">
        <f t="shared" si="306"/>
        <v>0</v>
      </c>
      <c r="X533" s="136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6"/>
      <c r="I534" s="42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429</v>
      </c>
      <c r="E535" s="44"/>
      <c r="G535" s="43"/>
      <c r="H535" s="44"/>
      <c r="I535" s="42">
        <f>'Dep. Res. Class'!K$270</f>
        <v>54789256.652752243</v>
      </c>
      <c r="J535" s="42">
        <f t="shared" ref="J535:X535" si="307">J399+J409+J449+J491+J533</f>
        <v>29588901.88139794</v>
      </c>
      <c r="K535" s="42">
        <f t="shared" si="307"/>
        <v>16510504.994182015</v>
      </c>
      <c r="L535" s="42">
        <f t="shared" si="307"/>
        <v>0</v>
      </c>
      <c r="M535" s="42">
        <f t="shared" si="307"/>
        <v>8689849.7771723028</v>
      </c>
      <c r="N535" s="42">
        <f t="shared" si="307"/>
        <v>0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9"/>
      <c r="H539" s="44"/>
      <c r="I539" s="44"/>
      <c r="J539" s="44"/>
      <c r="K539" s="44"/>
      <c r="L539" s="44"/>
      <c r="M539" s="44"/>
      <c r="N539" s="132"/>
      <c r="O539" s="132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2" t="s">
        <v>303</v>
      </c>
      <c r="B540" s="44"/>
      <c r="C540" s="132" t="s">
        <v>301</v>
      </c>
      <c r="D540" s="44"/>
      <c r="E540" s="44"/>
      <c r="F540" s="44"/>
      <c r="G540" s="131" t="s">
        <v>38</v>
      </c>
      <c r="H540" s="149" t="s">
        <v>38</v>
      </c>
      <c r="I540" s="45" t="s">
        <v>1</v>
      </c>
      <c r="J540" s="3" t="s">
        <v>56</v>
      </c>
      <c r="K540" s="3" t="s">
        <v>519</v>
      </c>
      <c r="L540" s="3" t="s">
        <v>519</v>
      </c>
      <c r="M540" s="69" t="s">
        <v>180</v>
      </c>
      <c r="N540" s="69" t="s">
        <v>180</v>
      </c>
      <c r="O540" s="45"/>
      <c r="P540" s="45"/>
      <c r="Q540" s="45"/>
      <c r="R540" s="45"/>
      <c r="S540" s="45"/>
      <c r="T540" s="132"/>
      <c r="U540" s="132"/>
      <c r="V540" s="132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3" t="s">
        <v>302</v>
      </c>
      <c r="B541" s="134"/>
      <c r="C541" s="133" t="s">
        <v>302</v>
      </c>
      <c r="D541" s="44"/>
      <c r="E541" s="44"/>
      <c r="F541" s="44"/>
      <c r="G541" s="131" t="s">
        <v>39</v>
      </c>
      <c r="H541" s="149" t="s">
        <v>21</v>
      </c>
      <c r="I541" s="45" t="s">
        <v>2</v>
      </c>
      <c r="J541" s="3" t="s">
        <v>520</v>
      </c>
      <c r="K541" s="69" t="s">
        <v>420</v>
      </c>
      <c r="L541" s="69" t="s">
        <v>518</v>
      </c>
      <c r="M541" s="69" t="s">
        <v>420</v>
      </c>
      <c r="N541" s="69" t="s">
        <v>518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335</v>
      </c>
      <c r="E542" s="44"/>
      <c r="G542" s="129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6"/>
      <c r="I543" s="42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7">
        <v>30100</v>
      </c>
      <c r="D544" s="44"/>
      <c r="E544" s="138" t="s">
        <v>336</v>
      </c>
      <c r="G544" s="43">
        <v>6.6</v>
      </c>
      <c r="H544" s="136" t="str">
        <f>VLOOKUP($G544,alloc,3)</f>
        <v>P, S, T &amp; D Plant - Commodity</v>
      </c>
      <c r="I544" s="42">
        <f>'Dep. Res. Class'!L$14</f>
        <v>128.19760536148195</v>
      </c>
      <c r="J544" s="136">
        <f>$I544*VLOOKUP($G544,alloc,6)</f>
        <v>50.191751997913592</v>
      </c>
      <c r="K544" s="136">
        <f>$I544*VLOOKUP($G544,alloc,7)</f>
        <v>30.259978864057647</v>
      </c>
      <c r="L544" s="136">
        <f>$I544*VLOOKUP($G544,alloc,8)</f>
        <v>0.9525583354167575</v>
      </c>
      <c r="M544" s="136">
        <f>$I544*VLOOKUP($G544,alloc,9)</f>
        <v>23.650411372519169</v>
      </c>
      <c r="N544" s="136">
        <f>$I544*VLOOKUP($G544,alloc,10)</f>
        <v>23.142904791574786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7">
        <v>30200</v>
      </c>
      <c r="D545" s="44"/>
      <c r="E545" s="138" t="s">
        <v>197</v>
      </c>
      <c r="G545" s="43">
        <v>6.6</v>
      </c>
      <c r="H545" s="136" t="str">
        <f>VLOOKUP($G545,alloc,3)</f>
        <v>P, S, T &amp; D Plant - Commodity</v>
      </c>
      <c r="I545" s="42">
        <f>'Dep. Res. Class'!L$15</f>
        <v>1844.5791520161576</v>
      </c>
      <c r="J545" s="136">
        <f>$I545*VLOOKUP($G545,alloc,6)</f>
        <v>722.18711946653866</v>
      </c>
      <c r="K545" s="136">
        <f>$I545*VLOOKUP($G545,alloc,7)</f>
        <v>435.39757233141711</v>
      </c>
      <c r="L545" s="136">
        <f>$I545*VLOOKUP($G545,alloc,8)</f>
        <v>13.705944363270389</v>
      </c>
      <c r="M545" s="136">
        <f>$I545*VLOOKUP($G545,alloc,9)</f>
        <v>340.29540279901528</v>
      </c>
      <c r="N545" s="136">
        <f>$I545*VLOOKUP($G545,alloc,10)</f>
        <v>332.99311305591618</v>
      </c>
      <c r="O545" s="136">
        <f>$I545*VLOOKUP($G545,alloc,11)</f>
        <v>0</v>
      </c>
      <c r="P545" s="136">
        <f>$I545*VLOOKUP($G545,alloc,12)</f>
        <v>0</v>
      </c>
      <c r="Q545" s="136">
        <f>$I545*VLOOKUP($G545,alloc,13)</f>
        <v>0</v>
      </c>
      <c r="R545" s="136">
        <f>$I545*VLOOKUP($G545,alloc,14)</f>
        <v>0</v>
      </c>
      <c r="S545" s="136">
        <f>$I545*VLOOKUP($G545,alloc,15)</f>
        <v>0</v>
      </c>
      <c r="T545" s="136">
        <f>$I545*VLOOKUP($G545,alloc,16)</f>
        <v>0</v>
      </c>
      <c r="U545" s="136">
        <f>$I545*VLOOKUP($G545,alloc,17)</f>
        <v>0</v>
      </c>
      <c r="V545" s="136">
        <f>$I545*VLOOKUP($G545,alloc,18)</f>
        <v>0</v>
      </c>
      <c r="W545" s="136">
        <f>$I545*VLOOKUP($G545,alloc,19)</f>
        <v>0</v>
      </c>
      <c r="X545" s="136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9">
        <v>30300</v>
      </c>
      <c r="D546" s="44"/>
      <c r="E546" s="138" t="s">
        <v>337</v>
      </c>
      <c r="G546" s="43">
        <v>99</v>
      </c>
      <c r="H546" s="136" t="str">
        <f>VLOOKUP($G546,alloc,3)</f>
        <v>-</v>
      </c>
      <c r="I546" s="42">
        <f>'Dep. Res. Class'!L$16</f>
        <v>0</v>
      </c>
      <c r="J546" s="136">
        <f>$I546*VLOOKUP($G546,alloc,6)</f>
        <v>0</v>
      </c>
      <c r="K546" s="136">
        <f>$I546*VLOOKUP($G546,alloc,7)</f>
        <v>0</v>
      </c>
      <c r="L546" s="136">
        <f>$I546*VLOOKUP($G546,alloc,8)</f>
        <v>0</v>
      </c>
      <c r="M546" s="136">
        <f>$I546*VLOOKUP($G546,alloc,9)</f>
        <v>0</v>
      </c>
      <c r="N546" s="136">
        <f>$I546*VLOOKUP($G546,alloc,10)</f>
        <v>0</v>
      </c>
      <c r="O546" s="136">
        <f>$I546*VLOOKUP($G546,alloc,11)</f>
        <v>0</v>
      </c>
      <c r="P546" s="136">
        <f>$I546*VLOOKUP($G546,alloc,12)</f>
        <v>0</v>
      </c>
      <c r="Q546" s="136">
        <f>$I546*VLOOKUP($G546,alloc,13)</f>
        <v>0</v>
      </c>
      <c r="R546" s="136">
        <f>$I546*VLOOKUP($G546,alloc,14)</f>
        <v>0</v>
      </c>
      <c r="S546" s="136">
        <f>$I546*VLOOKUP($G546,alloc,15)</f>
        <v>0</v>
      </c>
      <c r="T546" s="136">
        <f>$I546*VLOOKUP($G546,alloc,16)</f>
        <v>0</v>
      </c>
      <c r="U546" s="136">
        <f>$I546*VLOOKUP($G546,alloc,17)</f>
        <v>0</v>
      </c>
      <c r="V546" s="136">
        <f>$I546*VLOOKUP($G546,alloc,18)</f>
        <v>0</v>
      </c>
      <c r="W546" s="136">
        <f>$I546*VLOOKUP($G546,alloc,19)</f>
        <v>0</v>
      </c>
      <c r="X546" s="136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338</v>
      </c>
      <c r="E548" s="44"/>
      <c r="G548" s="43"/>
      <c r="H548" s="44"/>
      <c r="I548" s="42">
        <f>'Dep. Res. Class'!L$18</f>
        <v>1972.7767573776396</v>
      </c>
      <c r="J548" s="42">
        <f>SUM(J544:J546)</f>
        <v>772.37887146445223</v>
      </c>
      <c r="K548" s="42">
        <f t="shared" ref="K548:X548" si="309">SUM(K544:K546)</f>
        <v>465.65755119547475</v>
      </c>
      <c r="L548" s="42">
        <f t="shared" si="309"/>
        <v>14.658502698687146</v>
      </c>
      <c r="M548" s="42">
        <f t="shared" si="309"/>
        <v>363.94581417153444</v>
      </c>
      <c r="N548" s="42">
        <f t="shared" si="309"/>
        <v>356.13601784749096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6"/>
      <c r="I549" s="42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347</v>
      </c>
      <c r="E550" s="44"/>
      <c r="G550" s="43"/>
      <c r="H550" s="136"/>
      <c r="I550" s="42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6"/>
      <c r="I551" s="42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7">
        <v>32520</v>
      </c>
      <c r="D552" s="44"/>
      <c r="E552" s="138" t="s">
        <v>339</v>
      </c>
      <c r="G552" s="43">
        <v>99</v>
      </c>
      <c r="H552" s="136" t="str">
        <f t="shared" ref="H552:H558" si="310">VLOOKUP($G552,alloc,3)</f>
        <v>-</v>
      </c>
      <c r="I552" s="42">
        <f>'Dep. Res. Class'!L$22</f>
        <v>0</v>
      </c>
      <c r="J552" s="136">
        <f t="shared" ref="J552:J558" si="311">$I552*VLOOKUP($G552,alloc,6)</f>
        <v>0</v>
      </c>
      <c r="K552" s="136">
        <f t="shared" ref="K552:K558" si="312">$I552*VLOOKUP($G552,alloc,7)</f>
        <v>0</v>
      </c>
      <c r="L552" s="136">
        <f t="shared" ref="L552:L558" si="313">$I552*VLOOKUP($G552,alloc,8)</f>
        <v>0</v>
      </c>
      <c r="M552" s="136">
        <f t="shared" ref="M552:M558" si="314">$I552*VLOOKUP($G552,alloc,9)</f>
        <v>0</v>
      </c>
      <c r="N552" s="136">
        <f t="shared" ref="N552:N558" si="315">$I552*VLOOKUP($G552,alloc,10)</f>
        <v>0</v>
      </c>
      <c r="O552" s="136">
        <f t="shared" ref="O552:O558" si="316">$I552*VLOOKUP($G552,alloc,11)</f>
        <v>0</v>
      </c>
      <c r="P552" s="136">
        <f t="shared" ref="P552:P558" si="317">$I552*VLOOKUP($G552,alloc,12)</f>
        <v>0</v>
      </c>
      <c r="Q552" s="136">
        <f t="shared" ref="Q552:Q558" si="318">$I552*VLOOKUP($G552,alloc,13)</f>
        <v>0</v>
      </c>
      <c r="R552" s="136">
        <f t="shared" ref="R552:R558" si="319">$I552*VLOOKUP($G552,alloc,14)</f>
        <v>0</v>
      </c>
      <c r="S552" s="136">
        <f t="shared" ref="S552:S558" si="320">$I552*VLOOKUP($G552,alloc,15)</f>
        <v>0</v>
      </c>
      <c r="T552" s="136">
        <f t="shared" ref="T552:T558" si="321">$I552*VLOOKUP($G552,alloc,16)</f>
        <v>0</v>
      </c>
      <c r="U552" s="136">
        <f t="shared" ref="U552:U558" si="322">$I552*VLOOKUP($G552,alloc,17)</f>
        <v>0</v>
      </c>
      <c r="V552" s="136">
        <f t="shared" ref="V552:V558" si="323">$I552*VLOOKUP($G552,alloc,18)</f>
        <v>0</v>
      </c>
      <c r="W552" s="136">
        <f t="shared" ref="W552:W558" si="324">$I552*VLOOKUP($G552,alloc,19)</f>
        <v>0</v>
      </c>
      <c r="X552" s="136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7">
        <v>32540</v>
      </c>
      <c r="D553" s="44"/>
      <c r="E553" s="138" t="s">
        <v>340</v>
      </c>
      <c r="G553" s="43">
        <v>99</v>
      </c>
      <c r="H553" s="136" t="str">
        <f t="shared" si="310"/>
        <v>-</v>
      </c>
      <c r="I553" s="42">
        <f>'Dep. Res. Class'!L$23</f>
        <v>0</v>
      </c>
      <c r="J553" s="136">
        <f t="shared" si="311"/>
        <v>0</v>
      </c>
      <c r="K553" s="136">
        <f t="shared" si="312"/>
        <v>0</v>
      </c>
      <c r="L553" s="136">
        <f t="shared" si="313"/>
        <v>0</v>
      </c>
      <c r="M553" s="136">
        <f t="shared" si="314"/>
        <v>0</v>
      </c>
      <c r="N553" s="136">
        <f t="shared" si="315"/>
        <v>0</v>
      </c>
      <c r="O553" s="136">
        <f t="shared" si="316"/>
        <v>0</v>
      </c>
      <c r="P553" s="136">
        <f t="shared" si="317"/>
        <v>0</v>
      </c>
      <c r="Q553" s="136">
        <f t="shared" si="318"/>
        <v>0</v>
      </c>
      <c r="R553" s="136">
        <f t="shared" si="319"/>
        <v>0</v>
      </c>
      <c r="S553" s="136">
        <f t="shared" si="320"/>
        <v>0</v>
      </c>
      <c r="T553" s="136">
        <f t="shared" si="321"/>
        <v>0</v>
      </c>
      <c r="U553" s="136">
        <f t="shared" si="322"/>
        <v>0</v>
      </c>
      <c r="V553" s="136">
        <f t="shared" si="323"/>
        <v>0</v>
      </c>
      <c r="W553" s="136">
        <f t="shared" si="324"/>
        <v>0</v>
      </c>
      <c r="X553" s="136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7">
        <v>33100</v>
      </c>
      <c r="D554" s="44"/>
      <c r="E554" s="138" t="s">
        <v>341</v>
      </c>
      <c r="G554" s="43">
        <v>99</v>
      </c>
      <c r="H554" s="136" t="str">
        <f t="shared" si="310"/>
        <v>-</v>
      </c>
      <c r="I554" s="42">
        <f>'Dep. Res. Class'!L$24</f>
        <v>0</v>
      </c>
      <c r="J554" s="136">
        <f t="shared" si="311"/>
        <v>0</v>
      </c>
      <c r="K554" s="136">
        <f t="shared" si="312"/>
        <v>0</v>
      </c>
      <c r="L554" s="136">
        <f t="shared" si="313"/>
        <v>0</v>
      </c>
      <c r="M554" s="136">
        <f t="shared" si="314"/>
        <v>0</v>
      </c>
      <c r="N554" s="136">
        <f t="shared" si="315"/>
        <v>0</v>
      </c>
      <c r="O554" s="136">
        <f t="shared" si="316"/>
        <v>0</v>
      </c>
      <c r="P554" s="136">
        <f t="shared" si="317"/>
        <v>0</v>
      </c>
      <c r="Q554" s="136">
        <f t="shared" si="318"/>
        <v>0</v>
      </c>
      <c r="R554" s="136">
        <f t="shared" si="319"/>
        <v>0</v>
      </c>
      <c r="S554" s="136">
        <f t="shared" si="320"/>
        <v>0</v>
      </c>
      <c r="T554" s="136">
        <f t="shared" si="321"/>
        <v>0</v>
      </c>
      <c r="U554" s="136">
        <f t="shared" si="322"/>
        <v>0</v>
      </c>
      <c r="V554" s="136">
        <f t="shared" si="323"/>
        <v>0</v>
      </c>
      <c r="W554" s="136">
        <f t="shared" si="324"/>
        <v>0</v>
      </c>
      <c r="X554" s="136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7">
        <v>33201</v>
      </c>
      <c r="D555" s="44"/>
      <c r="E555" s="138" t="s">
        <v>342</v>
      </c>
      <c r="G555" s="43">
        <v>99</v>
      </c>
      <c r="H555" s="136" t="str">
        <f t="shared" si="310"/>
        <v>-</v>
      </c>
      <c r="I555" s="42">
        <f>'Dep. Res. Class'!L$25</f>
        <v>0</v>
      </c>
      <c r="J555" s="136">
        <f t="shared" si="311"/>
        <v>0</v>
      </c>
      <c r="K555" s="136">
        <f t="shared" si="312"/>
        <v>0</v>
      </c>
      <c r="L555" s="136">
        <f t="shared" si="313"/>
        <v>0</v>
      </c>
      <c r="M555" s="136">
        <f t="shared" si="314"/>
        <v>0</v>
      </c>
      <c r="N555" s="136">
        <f t="shared" si="315"/>
        <v>0</v>
      </c>
      <c r="O555" s="136">
        <f t="shared" si="316"/>
        <v>0</v>
      </c>
      <c r="P555" s="136">
        <f t="shared" si="317"/>
        <v>0</v>
      </c>
      <c r="Q555" s="136">
        <f t="shared" si="318"/>
        <v>0</v>
      </c>
      <c r="R555" s="136">
        <f t="shared" si="319"/>
        <v>0</v>
      </c>
      <c r="S555" s="136">
        <f t="shared" si="320"/>
        <v>0</v>
      </c>
      <c r="T555" s="136">
        <f t="shared" si="321"/>
        <v>0</v>
      </c>
      <c r="U555" s="136">
        <f t="shared" si="322"/>
        <v>0</v>
      </c>
      <c r="V555" s="136">
        <f t="shared" si="323"/>
        <v>0</v>
      </c>
      <c r="W555" s="136">
        <f t="shared" si="324"/>
        <v>0</v>
      </c>
      <c r="X555" s="136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33202</v>
      </c>
      <c r="D556" s="44"/>
      <c r="E556" s="138" t="s">
        <v>343</v>
      </c>
      <c r="G556" s="43">
        <v>1.2</v>
      </c>
      <c r="H556" s="136" t="str">
        <f t="shared" si="310"/>
        <v>Sales Mcf</v>
      </c>
      <c r="I556" s="42">
        <f>'Dep. Res. Class'!L$26</f>
        <v>-28968.38</v>
      </c>
      <c r="J556" s="136">
        <f t="shared" si="311"/>
        <v>-17160.887849783532</v>
      </c>
      <c r="K556" s="136">
        <f t="shared" si="312"/>
        <v>-11261.643438388985</v>
      </c>
      <c r="L556" s="136">
        <f t="shared" si="313"/>
        <v>-545.84871182748975</v>
      </c>
      <c r="M556" s="136">
        <f t="shared" si="314"/>
        <v>0</v>
      </c>
      <c r="N556" s="136">
        <f t="shared" si="315"/>
        <v>0</v>
      </c>
      <c r="O556" s="136">
        <f t="shared" si="316"/>
        <v>0</v>
      </c>
      <c r="P556" s="136">
        <f t="shared" si="317"/>
        <v>0</v>
      </c>
      <c r="Q556" s="136">
        <f t="shared" si="318"/>
        <v>0</v>
      </c>
      <c r="R556" s="136">
        <f t="shared" si="319"/>
        <v>0</v>
      </c>
      <c r="S556" s="136">
        <f t="shared" si="320"/>
        <v>0</v>
      </c>
      <c r="T556" s="136">
        <f t="shared" si="321"/>
        <v>0</v>
      </c>
      <c r="U556" s="136">
        <f t="shared" si="322"/>
        <v>0</v>
      </c>
      <c r="V556" s="136">
        <f t="shared" si="323"/>
        <v>0</v>
      </c>
      <c r="W556" s="136">
        <f t="shared" si="324"/>
        <v>0</v>
      </c>
      <c r="X556" s="136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33400</v>
      </c>
      <c r="D557" s="44"/>
      <c r="E557" s="138" t="s">
        <v>344</v>
      </c>
      <c r="G557" s="43">
        <v>1.2</v>
      </c>
      <c r="H557" s="136" t="str">
        <f t="shared" si="310"/>
        <v>Sales Mcf</v>
      </c>
      <c r="I557" s="42">
        <f>'Dep. Res. Class'!L$27</f>
        <v>1572.34</v>
      </c>
      <c r="J557" s="136">
        <f t="shared" si="311"/>
        <v>931.45527646795006</v>
      </c>
      <c r="K557" s="136">
        <f t="shared" si="312"/>
        <v>611.25725511459507</v>
      </c>
      <c r="L557" s="136">
        <f t="shared" si="313"/>
        <v>29.627468417455006</v>
      </c>
      <c r="M557" s="136">
        <f t="shared" si="314"/>
        <v>0</v>
      </c>
      <c r="N557" s="136">
        <f t="shared" si="315"/>
        <v>0</v>
      </c>
      <c r="O557" s="136">
        <f t="shared" si="316"/>
        <v>0</v>
      </c>
      <c r="P557" s="136">
        <f t="shared" si="317"/>
        <v>0</v>
      </c>
      <c r="Q557" s="136">
        <f t="shared" si="318"/>
        <v>0</v>
      </c>
      <c r="R557" s="136">
        <f t="shared" si="319"/>
        <v>0</v>
      </c>
      <c r="S557" s="136">
        <f t="shared" si="320"/>
        <v>0</v>
      </c>
      <c r="T557" s="136">
        <f t="shared" si="321"/>
        <v>0</v>
      </c>
      <c r="U557" s="136">
        <f t="shared" si="322"/>
        <v>0</v>
      </c>
      <c r="V557" s="136">
        <f t="shared" si="323"/>
        <v>0</v>
      </c>
      <c r="W557" s="136">
        <f t="shared" si="324"/>
        <v>0</v>
      </c>
      <c r="X557" s="136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7">
        <v>33600</v>
      </c>
      <c r="D558" s="44"/>
      <c r="E558" s="138" t="s">
        <v>345</v>
      </c>
      <c r="G558" s="43">
        <v>99</v>
      </c>
      <c r="H558" s="136" t="str">
        <f t="shared" si="310"/>
        <v>-</v>
      </c>
      <c r="I558" s="42">
        <f>'Dep. Res. Class'!L$28</f>
        <v>0</v>
      </c>
      <c r="J558" s="136">
        <f t="shared" si="311"/>
        <v>0</v>
      </c>
      <c r="K558" s="136">
        <f t="shared" si="312"/>
        <v>0</v>
      </c>
      <c r="L558" s="136">
        <f t="shared" si="313"/>
        <v>0</v>
      </c>
      <c r="M558" s="136">
        <f t="shared" si="314"/>
        <v>0</v>
      </c>
      <c r="N558" s="136">
        <f t="shared" si="315"/>
        <v>0</v>
      </c>
      <c r="O558" s="136">
        <f t="shared" si="316"/>
        <v>0</v>
      </c>
      <c r="P558" s="136">
        <f t="shared" si="317"/>
        <v>0</v>
      </c>
      <c r="Q558" s="136">
        <f t="shared" si="318"/>
        <v>0</v>
      </c>
      <c r="R558" s="136">
        <f t="shared" si="319"/>
        <v>0</v>
      </c>
      <c r="S558" s="136">
        <f t="shared" si="320"/>
        <v>0</v>
      </c>
      <c r="T558" s="136">
        <f t="shared" si="321"/>
        <v>0</v>
      </c>
      <c r="U558" s="136">
        <f t="shared" si="322"/>
        <v>0</v>
      </c>
      <c r="V558" s="136">
        <f t="shared" si="323"/>
        <v>0</v>
      </c>
      <c r="W558" s="136">
        <f t="shared" si="324"/>
        <v>0</v>
      </c>
      <c r="X558" s="136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1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346</v>
      </c>
      <c r="E560" s="44"/>
      <c r="G560" s="43"/>
      <c r="H560" s="136"/>
      <c r="I560" s="42">
        <f>'Dep. Res. Class'!L$30</f>
        <v>-27396.04</v>
      </c>
      <c r="J560" s="42">
        <f t="shared" ref="J560:P560" si="327">SUM(J551:J558)</f>
        <v>-16229.432573315582</v>
      </c>
      <c r="K560" s="42">
        <f t="shared" si="327"/>
        <v>-10650.38618327439</v>
      </c>
      <c r="L560" s="42">
        <f t="shared" si="327"/>
        <v>-516.22124341003473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359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35010</v>
      </c>
      <c r="D564" s="44"/>
      <c r="E564" s="138" t="s">
        <v>287</v>
      </c>
      <c r="G564" s="43">
        <v>1.5</v>
      </c>
      <c r="H564" s="136" t="str">
        <f t="shared" ref="H564:H580" si="329">VLOOKUP($G564,alloc,3)</f>
        <v>Winter Volumes</v>
      </c>
      <c r="I564" s="42">
        <f>'Dep. Res. Class'!L$34</f>
        <v>0</v>
      </c>
      <c r="J564" s="136">
        <f t="shared" ref="J564:J580" si="330">$I564*VLOOKUP($G564,alloc,6)</f>
        <v>0</v>
      </c>
      <c r="K564" s="136">
        <f t="shared" ref="K564:K580" si="331">$I564*VLOOKUP($G564,alloc,7)</f>
        <v>0</v>
      </c>
      <c r="L564" s="136">
        <f t="shared" ref="L564:L580" si="332">$I564*VLOOKUP($G564,alloc,8)</f>
        <v>0</v>
      </c>
      <c r="M564" s="136">
        <f t="shared" ref="M564:M580" si="333">$I564*VLOOKUP($G564,alloc,9)</f>
        <v>0</v>
      </c>
      <c r="N564" s="136">
        <f t="shared" ref="N564:N580" si="334">$I564*VLOOKUP($G564,alloc,10)</f>
        <v>0</v>
      </c>
      <c r="O564" s="136">
        <f t="shared" ref="O564:O580" si="335">$I564*VLOOKUP($G564,alloc,11)</f>
        <v>0</v>
      </c>
      <c r="P564" s="136">
        <f t="shared" ref="P564:P580" si="336">$I564*VLOOKUP($G564,alloc,12)</f>
        <v>0</v>
      </c>
      <c r="Q564" s="136">
        <f t="shared" ref="Q564:Q580" si="337">$I564*VLOOKUP($G564,alloc,13)</f>
        <v>0</v>
      </c>
      <c r="R564" s="136">
        <f t="shared" ref="R564:R580" si="338">$I564*VLOOKUP($G564,alloc,14)</f>
        <v>0</v>
      </c>
      <c r="S564" s="136">
        <f t="shared" ref="S564:S580" si="339">$I564*VLOOKUP($G564,alloc,15)</f>
        <v>0</v>
      </c>
      <c r="T564" s="136">
        <f t="shared" ref="T564:T580" si="340">$I564*VLOOKUP($G564,alloc,16)</f>
        <v>0</v>
      </c>
      <c r="U564" s="136">
        <f t="shared" ref="U564:U580" si="341">$I564*VLOOKUP($G564,alloc,17)</f>
        <v>0</v>
      </c>
      <c r="V564" s="136">
        <f t="shared" ref="V564:V580" si="342">$I564*VLOOKUP($G564,alloc,18)</f>
        <v>0</v>
      </c>
      <c r="W564" s="136">
        <f t="shared" ref="W564:W580" si="343">$I564*VLOOKUP($G564,alloc,19)</f>
        <v>0</v>
      </c>
      <c r="X564" s="136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35020</v>
      </c>
      <c r="D565" s="44"/>
      <c r="E565" s="138" t="s">
        <v>147</v>
      </c>
      <c r="G565" s="43">
        <v>1.5</v>
      </c>
      <c r="H565" s="136" t="str">
        <f t="shared" si="329"/>
        <v>Winter Volumes</v>
      </c>
      <c r="I565" s="42">
        <f>'Dep. Res. Class'!L$35</f>
        <v>2710.105</v>
      </c>
      <c r="J565" s="136">
        <f t="shared" si="330"/>
        <v>1061.0566216486868</v>
      </c>
      <c r="K565" s="136">
        <f t="shared" si="331"/>
        <v>639.69775245128608</v>
      </c>
      <c r="L565" s="136">
        <f t="shared" si="332"/>
        <v>20.137139850041812</v>
      </c>
      <c r="M565" s="136">
        <f t="shared" si="333"/>
        <v>499.97110267380225</v>
      </c>
      <c r="N565" s="136">
        <f t="shared" si="334"/>
        <v>489.24238337618306</v>
      </c>
      <c r="O565" s="136">
        <f t="shared" si="335"/>
        <v>0</v>
      </c>
      <c r="P565" s="136">
        <f t="shared" si="336"/>
        <v>0</v>
      </c>
      <c r="Q565" s="136">
        <f t="shared" si="337"/>
        <v>0</v>
      </c>
      <c r="R565" s="136">
        <f t="shared" si="338"/>
        <v>0</v>
      </c>
      <c r="S565" s="136">
        <f t="shared" si="339"/>
        <v>0</v>
      </c>
      <c r="T565" s="136">
        <f t="shared" si="340"/>
        <v>0</v>
      </c>
      <c r="U565" s="136">
        <f t="shared" si="341"/>
        <v>0</v>
      </c>
      <c r="V565" s="136">
        <f t="shared" si="342"/>
        <v>0</v>
      </c>
      <c r="W565" s="136">
        <f t="shared" si="343"/>
        <v>0</v>
      </c>
      <c r="X565" s="136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35100</v>
      </c>
      <c r="D566" s="44"/>
      <c r="E566" s="138" t="s">
        <v>81</v>
      </c>
      <c r="G566" s="43">
        <v>1.5</v>
      </c>
      <c r="H566" s="136" t="str">
        <f t="shared" si="329"/>
        <v>Winter Volumes</v>
      </c>
      <c r="I566" s="42">
        <f>'Dep. Res. Class'!L$36</f>
        <v>2750.053375999998</v>
      </c>
      <c r="J566" s="136">
        <f t="shared" si="330"/>
        <v>1076.6971554578599</v>
      </c>
      <c r="K566" s="136">
        <f t="shared" si="331"/>
        <v>649.12723446075711</v>
      </c>
      <c r="L566" s="136">
        <f t="shared" si="332"/>
        <v>20.433971904258907</v>
      </c>
      <c r="M566" s="136">
        <f t="shared" si="333"/>
        <v>507.34094022575931</v>
      </c>
      <c r="N566" s="136">
        <f t="shared" si="334"/>
        <v>496.4540739513626</v>
      </c>
      <c r="O566" s="136">
        <f t="shared" si="335"/>
        <v>0</v>
      </c>
      <c r="P566" s="136">
        <f t="shared" si="336"/>
        <v>0</v>
      </c>
      <c r="Q566" s="136">
        <f t="shared" si="337"/>
        <v>0</v>
      </c>
      <c r="R566" s="136">
        <f t="shared" si="338"/>
        <v>0</v>
      </c>
      <c r="S566" s="136">
        <f t="shared" si="339"/>
        <v>0</v>
      </c>
      <c r="T566" s="136">
        <f t="shared" si="340"/>
        <v>0</v>
      </c>
      <c r="U566" s="136">
        <f t="shared" si="341"/>
        <v>0</v>
      </c>
      <c r="V566" s="136">
        <f t="shared" si="342"/>
        <v>0</v>
      </c>
      <c r="W566" s="136">
        <f t="shared" si="343"/>
        <v>0</v>
      </c>
      <c r="X566" s="136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35102</v>
      </c>
      <c r="D567" s="44"/>
      <c r="E567" s="138" t="s">
        <v>348</v>
      </c>
      <c r="G567" s="43">
        <v>1.5</v>
      </c>
      <c r="H567" s="136" t="str">
        <f t="shared" si="329"/>
        <v>Winter Volumes</v>
      </c>
      <c r="I567" s="42">
        <f>'Dep. Res. Class'!L$37</f>
        <v>54939.902853749998</v>
      </c>
      <c r="J567" s="136">
        <f t="shared" si="330"/>
        <v>21509.996002260807</v>
      </c>
      <c r="K567" s="136">
        <f t="shared" si="331"/>
        <v>12968.10727829212</v>
      </c>
      <c r="L567" s="136">
        <f t="shared" si="332"/>
        <v>408.22496069845079</v>
      </c>
      <c r="M567" s="136">
        <f t="shared" si="333"/>
        <v>10135.534900153669</v>
      </c>
      <c r="N567" s="136">
        <f t="shared" si="334"/>
        <v>9918.0397123449493</v>
      </c>
      <c r="O567" s="136">
        <f t="shared" si="335"/>
        <v>0</v>
      </c>
      <c r="P567" s="136">
        <f t="shared" si="336"/>
        <v>0</v>
      </c>
      <c r="Q567" s="136">
        <f t="shared" si="337"/>
        <v>0</v>
      </c>
      <c r="R567" s="136">
        <f t="shared" si="338"/>
        <v>0</v>
      </c>
      <c r="S567" s="136">
        <f t="shared" si="339"/>
        <v>0</v>
      </c>
      <c r="T567" s="136">
        <f t="shared" si="340"/>
        <v>0</v>
      </c>
      <c r="U567" s="136">
        <f t="shared" si="341"/>
        <v>0</v>
      </c>
      <c r="V567" s="136">
        <f t="shared" si="342"/>
        <v>0</v>
      </c>
      <c r="W567" s="136">
        <f t="shared" si="343"/>
        <v>0</v>
      </c>
      <c r="X567" s="136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35103</v>
      </c>
      <c r="D568" s="44"/>
      <c r="E568" s="138" t="s">
        <v>349</v>
      </c>
      <c r="G568" s="43">
        <v>1.5</v>
      </c>
      <c r="H568" s="136" t="str">
        <f t="shared" si="329"/>
        <v>Winter Volumes</v>
      </c>
      <c r="I568" s="42">
        <f>'Dep. Res. Class'!L$38</f>
        <v>10027.391521500003</v>
      </c>
      <c r="J568" s="136">
        <f t="shared" si="330"/>
        <v>3925.910683073711</v>
      </c>
      <c r="K568" s="136">
        <f t="shared" si="331"/>
        <v>2366.8823972697123</v>
      </c>
      <c r="L568" s="136">
        <f t="shared" si="332"/>
        <v>74.507439896081195</v>
      </c>
      <c r="M568" s="136">
        <f t="shared" si="333"/>
        <v>1849.8936373115773</v>
      </c>
      <c r="N568" s="136">
        <f t="shared" si="334"/>
        <v>1810.1973639489215</v>
      </c>
      <c r="O568" s="136">
        <f t="shared" si="335"/>
        <v>0</v>
      </c>
      <c r="P568" s="136">
        <f t="shared" si="336"/>
        <v>0</v>
      </c>
      <c r="Q568" s="136">
        <f t="shared" si="337"/>
        <v>0</v>
      </c>
      <c r="R568" s="136">
        <f t="shared" si="338"/>
        <v>0</v>
      </c>
      <c r="S568" s="136">
        <f t="shared" si="339"/>
        <v>0</v>
      </c>
      <c r="T568" s="136">
        <f t="shared" si="340"/>
        <v>0</v>
      </c>
      <c r="U568" s="136">
        <f t="shared" si="341"/>
        <v>0</v>
      </c>
      <c r="V568" s="136">
        <f t="shared" si="342"/>
        <v>0</v>
      </c>
      <c r="W568" s="136">
        <f t="shared" si="343"/>
        <v>0</v>
      </c>
      <c r="X568" s="136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35104</v>
      </c>
      <c r="D569" s="44"/>
      <c r="E569" s="138" t="s">
        <v>350</v>
      </c>
      <c r="G569" s="43">
        <v>1.5</v>
      </c>
      <c r="H569" s="136" t="str">
        <f t="shared" si="329"/>
        <v>Winter Volumes</v>
      </c>
      <c r="I569" s="42">
        <f>'Dep. Res. Class'!L$39</f>
        <v>48112.801417749994</v>
      </c>
      <c r="J569" s="136">
        <f t="shared" si="330"/>
        <v>18837.058538459565</v>
      </c>
      <c r="K569" s="136">
        <f t="shared" si="331"/>
        <v>11356.626747328874</v>
      </c>
      <c r="L569" s="136">
        <f t="shared" si="332"/>
        <v>357.49692750890523</v>
      </c>
      <c r="M569" s="136">
        <f t="shared" si="333"/>
        <v>8876.043687443158</v>
      </c>
      <c r="N569" s="136">
        <f t="shared" si="334"/>
        <v>8685.5755170094908</v>
      </c>
      <c r="O569" s="136">
        <f t="shared" si="335"/>
        <v>0</v>
      </c>
      <c r="P569" s="136">
        <f t="shared" si="336"/>
        <v>0</v>
      </c>
      <c r="Q569" s="136">
        <f t="shared" si="337"/>
        <v>0</v>
      </c>
      <c r="R569" s="136">
        <f t="shared" si="338"/>
        <v>0</v>
      </c>
      <c r="S569" s="136">
        <f t="shared" si="339"/>
        <v>0</v>
      </c>
      <c r="T569" s="136">
        <f t="shared" si="340"/>
        <v>0</v>
      </c>
      <c r="U569" s="136">
        <f t="shared" si="341"/>
        <v>0</v>
      </c>
      <c r="V569" s="136">
        <f t="shared" si="342"/>
        <v>0</v>
      </c>
      <c r="W569" s="136">
        <f t="shared" si="343"/>
        <v>0</v>
      </c>
      <c r="X569" s="136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35200</v>
      </c>
      <c r="D570" s="44"/>
      <c r="E570" s="138" t="s">
        <v>351</v>
      </c>
      <c r="G570" s="43">
        <v>1.5</v>
      </c>
      <c r="H570" s="136" t="str">
        <f t="shared" si="329"/>
        <v>Winter Volumes</v>
      </c>
      <c r="I570" s="42">
        <f>'Dep. Res. Class'!L$40</f>
        <v>508287.91327548242</v>
      </c>
      <c r="J570" s="136">
        <f t="shared" si="330"/>
        <v>199004.1921198419</v>
      </c>
      <c r="K570" s="136">
        <f t="shared" si="331"/>
        <v>119977.13583808756</v>
      </c>
      <c r="L570" s="136">
        <f t="shared" si="332"/>
        <v>3776.7779453985413</v>
      </c>
      <c r="M570" s="136">
        <f t="shared" si="333"/>
        <v>93771.004620156382</v>
      </c>
      <c r="N570" s="136">
        <f t="shared" si="334"/>
        <v>91758.802751998039</v>
      </c>
      <c r="O570" s="136">
        <f t="shared" si="335"/>
        <v>0</v>
      </c>
      <c r="P570" s="136">
        <f t="shared" si="336"/>
        <v>0</v>
      </c>
      <c r="Q570" s="136">
        <f t="shared" si="337"/>
        <v>0</v>
      </c>
      <c r="R570" s="136">
        <f t="shared" si="338"/>
        <v>0</v>
      </c>
      <c r="S570" s="136">
        <f t="shared" si="339"/>
        <v>0</v>
      </c>
      <c r="T570" s="136">
        <f t="shared" si="340"/>
        <v>0</v>
      </c>
      <c r="U570" s="136">
        <f t="shared" si="341"/>
        <v>0</v>
      </c>
      <c r="V570" s="136">
        <f t="shared" si="342"/>
        <v>0</v>
      </c>
      <c r="W570" s="136">
        <f t="shared" si="343"/>
        <v>0</v>
      </c>
      <c r="X570" s="136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7">
        <v>35201</v>
      </c>
      <c r="D571" s="44"/>
      <c r="E571" s="138" t="s">
        <v>352</v>
      </c>
      <c r="G571" s="43">
        <v>1.5</v>
      </c>
      <c r="H571" s="136" t="str">
        <f t="shared" si="329"/>
        <v>Winter Volumes</v>
      </c>
      <c r="I571" s="42">
        <f>'Dep. Res. Class'!L$41</f>
        <v>683773.61665925023</v>
      </c>
      <c r="J571" s="136">
        <f t="shared" si="330"/>
        <v>267710.11590509163</v>
      </c>
      <c r="K571" s="136">
        <f t="shared" si="331"/>
        <v>161399.07706985876</v>
      </c>
      <c r="L571" s="136">
        <f t="shared" si="332"/>
        <v>5080.7053396219717</v>
      </c>
      <c r="M571" s="136">
        <f t="shared" si="333"/>
        <v>126145.31507095817</v>
      </c>
      <c r="N571" s="136">
        <f t="shared" si="334"/>
        <v>123438.4032737197</v>
      </c>
      <c r="O571" s="136">
        <f t="shared" si="335"/>
        <v>0</v>
      </c>
      <c r="P571" s="136">
        <f t="shared" si="336"/>
        <v>0</v>
      </c>
      <c r="Q571" s="136">
        <f t="shared" si="337"/>
        <v>0</v>
      </c>
      <c r="R571" s="136">
        <f t="shared" si="338"/>
        <v>0</v>
      </c>
      <c r="S571" s="136">
        <f t="shared" si="339"/>
        <v>0</v>
      </c>
      <c r="T571" s="136">
        <f t="shared" si="340"/>
        <v>0</v>
      </c>
      <c r="U571" s="136">
        <f t="shared" si="341"/>
        <v>0</v>
      </c>
      <c r="V571" s="136">
        <f t="shared" si="342"/>
        <v>0</v>
      </c>
      <c r="W571" s="136">
        <f t="shared" si="343"/>
        <v>0</v>
      </c>
      <c r="X571" s="136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7">
        <v>35202</v>
      </c>
      <c r="D572" s="44"/>
      <c r="E572" s="138" t="s">
        <v>353</v>
      </c>
      <c r="G572" s="43">
        <v>1.5</v>
      </c>
      <c r="H572" s="136" t="str">
        <f t="shared" si="329"/>
        <v>Winter Volumes</v>
      </c>
      <c r="I572" s="42">
        <f>'Dep. Res. Class'!L$42</f>
        <v>189532.71411349997</v>
      </c>
      <c r="J572" s="136">
        <f t="shared" si="330"/>
        <v>74205.590310772706</v>
      </c>
      <c r="K572" s="136">
        <f t="shared" si="331"/>
        <v>44737.621322567968</v>
      </c>
      <c r="L572" s="136">
        <f t="shared" si="332"/>
        <v>1408.3021765804435</v>
      </c>
      <c r="M572" s="136">
        <f t="shared" si="333"/>
        <v>34965.75965436214</v>
      </c>
      <c r="N572" s="136">
        <f t="shared" si="334"/>
        <v>34215.440649216711</v>
      </c>
      <c r="O572" s="136">
        <f t="shared" si="335"/>
        <v>0</v>
      </c>
      <c r="P572" s="136">
        <f t="shared" si="336"/>
        <v>0</v>
      </c>
      <c r="Q572" s="136">
        <f t="shared" si="337"/>
        <v>0</v>
      </c>
      <c r="R572" s="136">
        <f t="shared" si="338"/>
        <v>0</v>
      </c>
      <c r="S572" s="136">
        <f t="shared" si="339"/>
        <v>0</v>
      </c>
      <c r="T572" s="136">
        <f t="shared" si="340"/>
        <v>0</v>
      </c>
      <c r="U572" s="136">
        <f t="shared" si="341"/>
        <v>0</v>
      </c>
      <c r="V572" s="136">
        <f t="shared" si="342"/>
        <v>0</v>
      </c>
      <c r="W572" s="136">
        <f t="shared" si="343"/>
        <v>0</v>
      </c>
      <c r="X572" s="136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7">
        <v>35203</v>
      </c>
      <c r="D573" s="44"/>
      <c r="E573" s="138" t="s">
        <v>354</v>
      </c>
      <c r="G573" s="43">
        <v>1.5</v>
      </c>
      <c r="H573" s="136" t="str">
        <f t="shared" si="329"/>
        <v>Winter Volumes</v>
      </c>
      <c r="I573" s="42">
        <f>'Dep. Res. Class'!L$43</f>
        <v>340742.53085599991</v>
      </c>
      <c r="J573" s="136">
        <f t="shared" si="330"/>
        <v>133407.05199322192</v>
      </c>
      <c r="K573" s="136">
        <f t="shared" si="331"/>
        <v>80429.44135121927</v>
      </c>
      <c r="L573" s="136">
        <f t="shared" si="332"/>
        <v>2531.8502407487745</v>
      </c>
      <c r="M573" s="136">
        <f t="shared" si="333"/>
        <v>62861.556611251726</v>
      </c>
      <c r="N573" s="136">
        <f t="shared" si="334"/>
        <v>61512.630659558206</v>
      </c>
      <c r="O573" s="136">
        <f t="shared" si="335"/>
        <v>0</v>
      </c>
      <c r="P573" s="136">
        <f t="shared" si="336"/>
        <v>0</v>
      </c>
      <c r="Q573" s="136">
        <f t="shared" si="337"/>
        <v>0</v>
      </c>
      <c r="R573" s="136">
        <f t="shared" si="338"/>
        <v>0</v>
      </c>
      <c r="S573" s="136">
        <f t="shared" si="339"/>
        <v>0</v>
      </c>
      <c r="T573" s="136">
        <f t="shared" si="340"/>
        <v>0</v>
      </c>
      <c r="U573" s="136">
        <f t="shared" si="341"/>
        <v>0</v>
      </c>
      <c r="V573" s="136">
        <f t="shared" si="342"/>
        <v>0</v>
      </c>
      <c r="W573" s="136">
        <f t="shared" si="343"/>
        <v>0</v>
      </c>
      <c r="X573" s="136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7">
        <v>35210</v>
      </c>
      <c r="D574" s="44"/>
      <c r="E574" s="138" t="s">
        <v>355</v>
      </c>
      <c r="G574" s="43">
        <v>1.5</v>
      </c>
      <c r="H574" s="136" t="str">
        <f t="shared" si="329"/>
        <v>Winter Volumes</v>
      </c>
      <c r="I574" s="42">
        <f>'Dep. Res. Class'!L$44</f>
        <v>83193.957977375088</v>
      </c>
      <c r="J574" s="136">
        <f t="shared" si="330"/>
        <v>32571.985215722798</v>
      </c>
      <c r="K574" s="136">
        <f t="shared" si="331"/>
        <v>19637.242075732705</v>
      </c>
      <c r="L574" s="136">
        <f t="shared" si="332"/>
        <v>618.163638113248</v>
      </c>
      <c r="M574" s="136">
        <f t="shared" si="333"/>
        <v>15347.956963197437</v>
      </c>
      <c r="N574" s="136">
        <f t="shared" si="334"/>
        <v>15018.610084608901</v>
      </c>
      <c r="O574" s="136">
        <f t="shared" si="335"/>
        <v>0</v>
      </c>
      <c r="P574" s="136">
        <f t="shared" si="336"/>
        <v>0</v>
      </c>
      <c r="Q574" s="136">
        <f t="shared" si="337"/>
        <v>0</v>
      </c>
      <c r="R574" s="136">
        <f t="shared" si="338"/>
        <v>0</v>
      </c>
      <c r="S574" s="136">
        <f t="shared" si="339"/>
        <v>0</v>
      </c>
      <c r="T574" s="136">
        <f t="shared" si="340"/>
        <v>0</v>
      </c>
      <c r="U574" s="136">
        <f t="shared" si="341"/>
        <v>0</v>
      </c>
      <c r="V574" s="136">
        <f t="shared" si="342"/>
        <v>0</v>
      </c>
      <c r="W574" s="136">
        <f t="shared" si="343"/>
        <v>0</v>
      </c>
      <c r="X574" s="136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7">
        <v>35211</v>
      </c>
      <c r="D575" s="44"/>
      <c r="E575" s="138" t="s">
        <v>356</v>
      </c>
      <c r="G575" s="43">
        <v>1.5</v>
      </c>
      <c r="H575" s="136" t="str">
        <f t="shared" si="329"/>
        <v>Winter Volumes</v>
      </c>
      <c r="I575" s="42">
        <f>'Dep. Res. Class'!L$45</f>
        <v>21538.126887874976</v>
      </c>
      <c r="J575" s="136">
        <f t="shared" si="330"/>
        <v>8432.5781297364374</v>
      </c>
      <c r="K575" s="136">
        <f t="shared" si="331"/>
        <v>5083.8957760618996</v>
      </c>
      <c r="L575" s="136">
        <f t="shared" si="332"/>
        <v>160.0367045738391</v>
      </c>
      <c r="M575" s="136">
        <f t="shared" si="333"/>
        <v>3973.4405307761581</v>
      </c>
      <c r="N575" s="136">
        <f t="shared" si="334"/>
        <v>3888.1757467266416</v>
      </c>
      <c r="O575" s="136">
        <f t="shared" si="335"/>
        <v>0</v>
      </c>
      <c r="P575" s="136">
        <f t="shared" si="336"/>
        <v>0</v>
      </c>
      <c r="Q575" s="136">
        <f t="shared" si="337"/>
        <v>0</v>
      </c>
      <c r="R575" s="136">
        <f t="shared" si="338"/>
        <v>0</v>
      </c>
      <c r="S575" s="136">
        <f t="shared" si="339"/>
        <v>0</v>
      </c>
      <c r="T575" s="136">
        <f t="shared" si="340"/>
        <v>0</v>
      </c>
      <c r="U575" s="136">
        <f t="shared" si="341"/>
        <v>0</v>
      </c>
      <c r="V575" s="136">
        <f t="shared" si="342"/>
        <v>0</v>
      </c>
      <c r="W575" s="136">
        <f t="shared" si="343"/>
        <v>0</v>
      </c>
      <c r="X575" s="136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35301</v>
      </c>
      <c r="D576" s="44"/>
      <c r="E576" s="141" t="s">
        <v>342</v>
      </c>
      <c r="G576" s="43">
        <v>1.5</v>
      </c>
      <c r="H576" s="136" t="str">
        <f t="shared" si="329"/>
        <v>Winter Volumes</v>
      </c>
      <c r="I576" s="42">
        <f>'Dep. Res. Class'!L$46</f>
        <v>77071.011164999989</v>
      </c>
      <c r="J576" s="136">
        <f t="shared" si="330"/>
        <v>30174.737411939062</v>
      </c>
      <c r="K576" s="136">
        <f t="shared" si="331"/>
        <v>18191.971389078455</v>
      </c>
      <c r="L576" s="136">
        <f t="shared" si="332"/>
        <v>572.66774911442133</v>
      </c>
      <c r="M576" s="136">
        <f t="shared" si="333"/>
        <v>14218.371035937711</v>
      </c>
      <c r="N576" s="136">
        <f t="shared" si="334"/>
        <v>13913.26357893034</v>
      </c>
      <c r="O576" s="136">
        <f t="shared" si="335"/>
        <v>0</v>
      </c>
      <c r="P576" s="136">
        <f t="shared" si="336"/>
        <v>0</v>
      </c>
      <c r="Q576" s="136">
        <f t="shared" si="337"/>
        <v>0</v>
      </c>
      <c r="R576" s="136">
        <f t="shared" si="338"/>
        <v>0</v>
      </c>
      <c r="S576" s="136">
        <f t="shared" si="339"/>
        <v>0</v>
      </c>
      <c r="T576" s="136">
        <f t="shared" si="340"/>
        <v>0</v>
      </c>
      <c r="U576" s="136">
        <f t="shared" si="341"/>
        <v>0</v>
      </c>
      <c r="V576" s="136">
        <f t="shared" si="342"/>
        <v>0</v>
      </c>
      <c r="W576" s="136">
        <f t="shared" si="343"/>
        <v>0</v>
      </c>
      <c r="X576" s="136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35302</v>
      </c>
      <c r="D577" s="44"/>
      <c r="E577" s="138" t="s">
        <v>343</v>
      </c>
      <c r="G577" s="43">
        <v>1.5</v>
      </c>
      <c r="H577" s="136" t="str">
        <f t="shared" si="329"/>
        <v>Winter Volumes</v>
      </c>
      <c r="I577" s="42">
        <f>'Dep. Res. Class'!L$47</f>
        <v>106590.94999999997</v>
      </c>
      <c r="J577" s="136">
        <f t="shared" si="330"/>
        <v>41732.343693445109</v>
      </c>
      <c r="K577" s="136">
        <f t="shared" si="331"/>
        <v>25159.907511571466</v>
      </c>
      <c r="L577" s="136">
        <f t="shared" si="332"/>
        <v>792.0124374881467</v>
      </c>
      <c r="M577" s="136">
        <f t="shared" si="333"/>
        <v>19664.328432495458</v>
      </c>
      <c r="N577" s="136">
        <f t="shared" si="334"/>
        <v>19242.357924999786</v>
      </c>
      <c r="O577" s="136">
        <f t="shared" si="335"/>
        <v>0</v>
      </c>
      <c r="P577" s="136">
        <f t="shared" si="336"/>
        <v>0</v>
      </c>
      <c r="Q577" s="136">
        <f t="shared" si="337"/>
        <v>0</v>
      </c>
      <c r="R577" s="136">
        <f t="shared" si="338"/>
        <v>0</v>
      </c>
      <c r="S577" s="136">
        <f t="shared" si="339"/>
        <v>0</v>
      </c>
      <c r="T577" s="136">
        <f t="shared" si="340"/>
        <v>0</v>
      </c>
      <c r="U577" s="136">
        <f t="shared" si="341"/>
        <v>0</v>
      </c>
      <c r="V577" s="136">
        <f t="shared" si="342"/>
        <v>0</v>
      </c>
      <c r="W577" s="136">
        <f t="shared" si="343"/>
        <v>0</v>
      </c>
      <c r="X577" s="136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35400</v>
      </c>
      <c r="D578" s="44"/>
      <c r="E578" s="138" t="s">
        <v>126</v>
      </c>
      <c r="G578" s="43">
        <v>1.5</v>
      </c>
      <c r="H578" s="136" t="str">
        <f t="shared" si="329"/>
        <v>Winter Volumes</v>
      </c>
      <c r="I578" s="42">
        <f>'Dep. Res. Class'!L$48</f>
        <v>240302.81888625</v>
      </c>
      <c r="J578" s="136">
        <f t="shared" si="330"/>
        <v>94083.032642683829</v>
      </c>
      <c r="K578" s="136">
        <f t="shared" si="331"/>
        <v>56721.482433057972</v>
      </c>
      <c r="L578" s="136">
        <f t="shared" si="332"/>
        <v>1785.5439070706432</v>
      </c>
      <c r="M578" s="136">
        <f t="shared" si="333"/>
        <v>44332.03338401331</v>
      </c>
      <c r="N578" s="136">
        <f t="shared" si="334"/>
        <v>43380.726519424228</v>
      </c>
      <c r="O578" s="136">
        <f t="shared" si="335"/>
        <v>0</v>
      </c>
      <c r="P578" s="136">
        <f t="shared" si="336"/>
        <v>0</v>
      </c>
      <c r="Q578" s="136">
        <f t="shared" si="337"/>
        <v>0</v>
      </c>
      <c r="R578" s="136">
        <f t="shared" si="338"/>
        <v>0</v>
      </c>
      <c r="S578" s="136">
        <f t="shared" si="339"/>
        <v>0</v>
      </c>
      <c r="T578" s="136">
        <f t="shared" si="340"/>
        <v>0</v>
      </c>
      <c r="U578" s="136">
        <f t="shared" si="341"/>
        <v>0</v>
      </c>
      <c r="V578" s="136">
        <f t="shared" si="342"/>
        <v>0</v>
      </c>
      <c r="W578" s="136">
        <f t="shared" si="343"/>
        <v>0</v>
      </c>
      <c r="X578" s="136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35500</v>
      </c>
      <c r="D579" s="44"/>
      <c r="E579" s="138" t="s">
        <v>357</v>
      </c>
      <c r="G579" s="43">
        <v>1.5</v>
      </c>
      <c r="H579" s="136" t="str">
        <f t="shared" si="329"/>
        <v>Winter Volumes</v>
      </c>
      <c r="I579" s="42">
        <f>'Dep. Res. Class'!L$49</f>
        <v>103295.89099850004</v>
      </c>
      <c r="J579" s="136">
        <f t="shared" si="330"/>
        <v>40442.2666771433</v>
      </c>
      <c r="K579" s="136">
        <f t="shared" si="331"/>
        <v>24382.136230586453</v>
      </c>
      <c r="L579" s="136">
        <f t="shared" si="332"/>
        <v>767.52886067937243</v>
      </c>
      <c r="M579" s="136">
        <f t="shared" si="333"/>
        <v>19056.44265598305</v>
      </c>
      <c r="N579" s="136">
        <f t="shared" si="334"/>
        <v>18647.516574107856</v>
      </c>
      <c r="O579" s="136">
        <f t="shared" si="335"/>
        <v>0</v>
      </c>
      <c r="P579" s="136">
        <f t="shared" si="336"/>
        <v>0</v>
      </c>
      <c r="Q579" s="136">
        <f t="shared" si="337"/>
        <v>0</v>
      </c>
      <c r="R579" s="136">
        <f t="shared" si="338"/>
        <v>0</v>
      </c>
      <c r="S579" s="136">
        <f t="shared" si="339"/>
        <v>0</v>
      </c>
      <c r="T579" s="136">
        <f t="shared" si="340"/>
        <v>0</v>
      </c>
      <c r="U579" s="136">
        <f t="shared" si="341"/>
        <v>0</v>
      </c>
      <c r="V579" s="136">
        <f t="shared" si="342"/>
        <v>0</v>
      </c>
      <c r="W579" s="136">
        <f t="shared" si="343"/>
        <v>0</v>
      </c>
      <c r="X579" s="136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35600</v>
      </c>
      <c r="D580" s="44"/>
      <c r="E580" s="138" t="s">
        <v>345</v>
      </c>
      <c r="G580" s="43">
        <v>1.5</v>
      </c>
      <c r="H580" s="136" t="str">
        <f t="shared" si="329"/>
        <v>Winter Volumes</v>
      </c>
      <c r="I580" s="42">
        <f>'Dep. Res. Class'!L$50</f>
        <v>78850.310235624958</v>
      </c>
      <c r="J580" s="136">
        <f t="shared" si="330"/>
        <v>30871.366162773433</v>
      </c>
      <c r="K580" s="136">
        <f t="shared" si="331"/>
        <v>18611.960140959822</v>
      </c>
      <c r="L580" s="136">
        <f t="shared" si="332"/>
        <v>585.88863694726342</v>
      </c>
      <c r="M580" s="136">
        <f t="shared" si="333"/>
        <v>14546.623305988811</v>
      </c>
      <c r="N580" s="136">
        <f t="shared" si="334"/>
        <v>14234.471988955629</v>
      </c>
      <c r="O580" s="136">
        <f t="shared" si="335"/>
        <v>0</v>
      </c>
      <c r="P580" s="136">
        <f t="shared" si="336"/>
        <v>0</v>
      </c>
      <c r="Q580" s="136">
        <f t="shared" si="337"/>
        <v>0</v>
      </c>
      <c r="R580" s="136">
        <f t="shared" si="338"/>
        <v>0</v>
      </c>
      <c r="S580" s="136">
        <f t="shared" si="339"/>
        <v>0</v>
      </c>
      <c r="T580" s="136">
        <f t="shared" si="340"/>
        <v>0</v>
      </c>
      <c r="U580" s="136">
        <f t="shared" si="341"/>
        <v>0</v>
      </c>
      <c r="V580" s="136">
        <f t="shared" si="342"/>
        <v>0</v>
      </c>
      <c r="W580" s="136">
        <f t="shared" si="343"/>
        <v>0</v>
      </c>
      <c r="X580" s="136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358</v>
      </c>
      <c r="E582" s="44"/>
      <c r="G582" s="43"/>
      <c r="H582" s="136"/>
      <c r="I582" s="42">
        <f>'Dep. Res. Class'!L$52</f>
        <v>2551720.0952238571</v>
      </c>
      <c r="J582" s="136">
        <f>SUM(J564:J580)</f>
        <v>999045.97926327283</v>
      </c>
      <c r="K582" s="136">
        <f t="shared" ref="K582:X582" si="346">SUM(K564:K580)</f>
        <v>602312.31254858512</v>
      </c>
      <c r="L582" s="136">
        <f t="shared" si="346"/>
        <v>18960.278076194405</v>
      </c>
      <c r="M582" s="136">
        <f t="shared" si="346"/>
        <v>470751.61653292825</v>
      </c>
      <c r="N582" s="136">
        <f t="shared" si="346"/>
        <v>460649.90880287695</v>
      </c>
      <c r="O582" s="136">
        <f t="shared" si="346"/>
        <v>0</v>
      </c>
      <c r="P582" s="136">
        <f t="shared" si="346"/>
        <v>0</v>
      </c>
      <c r="Q582" s="136">
        <f t="shared" si="346"/>
        <v>0</v>
      </c>
      <c r="R582" s="136">
        <f t="shared" si="346"/>
        <v>0</v>
      </c>
      <c r="S582" s="136">
        <f t="shared" si="346"/>
        <v>0</v>
      </c>
      <c r="T582" s="136">
        <f t="shared" si="346"/>
        <v>0</v>
      </c>
      <c r="U582" s="136">
        <f t="shared" si="346"/>
        <v>0</v>
      </c>
      <c r="V582" s="136">
        <f t="shared" si="346"/>
        <v>0</v>
      </c>
      <c r="W582" s="136">
        <f t="shared" si="346"/>
        <v>0</v>
      </c>
      <c r="X582" s="136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6"/>
      <c r="I584" s="42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6"/>
      <c r="I585" s="42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36510</v>
      </c>
      <c r="E586" s="44" t="s">
        <v>125</v>
      </c>
      <c r="G586" s="43">
        <v>99</v>
      </c>
      <c r="H586" s="136" t="str">
        <f t="shared" ref="H586:H593" si="347">VLOOKUP($G586,alloc,3)</f>
        <v>-</v>
      </c>
      <c r="I586" s="42">
        <f>'Dep. Res. Class'!L$56</f>
        <v>0</v>
      </c>
      <c r="J586" s="136">
        <f t="shared" ref="J586:J593" si="348">$I586*VLOOKUP($G586,alloc,6)</f>
        <v>0</v>
      </c>
      <c r="K586" s="136">
        <f t="shared" ref="K586:K593" si="349">$I586*VLOOKUP($G586,alloc,7)</f>
        <v>0</v>
      </c>
      <c r="L586" s="136">
        <f t="shared" ref="L586:L593" si="350">$I586*VLOOKUP($G586,alloc,8)</f>
        <v>0</v>
      </c>
      <c r="M586" s="136">
        <f t="shared" ref="M586:M593" si="351">$I586*VLOOKUP($G586,alloc,9)</f>
        <v>0</v>
      </c>
      <c r="N586" s="136">
        <f t="shared" ref="N586:N593" si="352">$I586*VLOOKUP($G586,alloc,10)</f>
        <v>0</v>
      </c>
      <c r="O586" s="136">
        <f t="shared" ref="O586:O593" si="353">$I586*VLOOKUP($G586,alloc,11)</f>
        <v>0</v>
      </c>
      <c r="P586" s="136">
        <f t="shared" ref="P586:P593" si="354">$I586*VLOOKUP($G586,alloc,12)</f>
        <v>0</v>
      </c>
      <c r="Q586" s="136">
        <f t="shared" ref="Q586:Q593" si="355">$I586*VLOOKUP($G586,alloc,13)</f>
        <v>0</v>
      </c>
      <c r="R586" s="136">
        <f t="shared" ref="R586:R593" si="356">$I586*VLOOKUP($G586,alloc,14)</f>
        <v>0</v>
      </c>
      <c r="S586" s="136">
        <f t="shared" ref="S586:S593" si="357">$I586*VLOOKUP($G586,alloc,15)</f>
        <v>0</v>
      </c>
      <c r="T586" s="136">
        <f t="shared" ref="T586:T593" si="358">$I586*VLOOKUP($G586,alloc,16)</f>
        <v>0</v>
      </c>
      <c r="U586" s="136">
        <f t="shared" ref="U586:U593" si="359">$I586*VLOOKUP($G586,alloc,17)</f>
        <v>0</v>
      </c>
      <c r="V586" s="136">
        <f t="shared" ref="V586:V593" si="360">$I586*VLOOKUP($G586,alloc,18)</f>
        <v>0</v>
      </c>
      <c r="W586" s="136">
        <f t="shared" ref="W586:W593" si="361">$I586*VLOOKUP($G586,alloc,19)</f>
        <v>0</v>
      </c>
      <c r="X586" s="136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36520</v>
      </c>
      <c r="E587" s="44" t="s">
        <v>147</v>
      </c>
      <c r="G587" s="43">
        <v>99</v>
      </c>
      <c r="H587" s="136" t="str">
        <f t="shared" si="347"/>
        <v>-</v>
      </c>
      <c r="I587" s="42">
        <f>'Dep. Res. Class'!L$57</f>
        <v>0</v>
      </c>
      <c r="J587" s="136">
        <f t="shared" si="348"/>
        <v>0</v>
      </c>
      <c r="K587" s="136">
        <f t="shared" si="349"/>
        <v>0</v>
      </c>
      <c r="L587" s="136">
        <f t="shared" si="350"/>
        <v>0</v>
      </c>
      <c r="M587" s="136">
        <f t="shared" si="351"/>
        <v>0</v>
      </c>
      <c r="N587" s="136">
        <f t="shared" si="352"/>
        <v>0</v>
      </c>
      <c r="O587" s="136">
        <f t="shared" si="353"/>
        <v>0</v>
      </c>
      <c r="P587" s="136">
        <f t="shared" si="354"/>
        <v>0</v>
      </c>
      <c r="Q587" s="136">
        <f t="shared" si="355"/>
        <v>0</v>
      </c>
      <c r="R587" s="136">
        <f t="shared" si="356"/>
        <v>0</v>
      </c>
      <c r="S587" s="136">
        <f t="shared" si="357"/>
        <v>0</v>
      </c>
      <c r="T587" s="136">
        <f t="shared" si="358"/>
        <v>0</v>
      </c>
      <c r="U587" s="136">
        <f t="shared" si="359"/>
        <v>0</v>
      </c>
      <c r="V587" s="136">
        <f t="shared" si="360"/>
        <v>0</v>
      </c>
      <c r="W587" s="136">
        <f t="shared" si="361"/>
        <v>0</v>
      </c>
      <c r="X587" s="136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36602</v>
      </c>
      <c r="E588" s="138" t="s">
        <v>149</v>
      </c>
      <c r="G588" s="43">
        <v>99</v>
      </c>
      <c r="H588" s="136" t="str">
        <f t="shared" si="347"/>
        <v>-</v>
      </c>
      <c r="I588" s="42">
        <f>'Dep. Res. Class'!L$58</f>
        <v>0</v>
      </c>
      <c r="J588" s="136">
        <f t="shared" si="348"/>
        <v>0</v>
      </c>
      <c r="K588" s="136">
        <f t="shared" si="349"/>
        <v>0</v>
      </c>
      <c r="L588" s="136">
        <f t="shared" si="350"/>
        <v>0</v>
      </c>
      <c r="M588" s="136">
        <f t="shared" si="351"/>
        <v>0</v>
      </c>
      <c r="N588" s="136">
        <f t="shared" si="352"/>
        <v>0</v>
      </c>
      <c r="O588" s="136">
        <f t="shared" si="353"/>
        <v>0</v>
      </c>
      <c r="P588" s="136">
        <f t="shared" si="354"/>
        <v>0</v>
      </c>
      <c r="Q588" s="136">
        <f t="shared" si="355"/>
        <v>0</v>
      </c>
      <c r="R588" s="136">
        <f t="shared" si="356"/>
        <v>0</v>
      </c>
      <c r="S588" s="136">
        <f t="shared" si="357"/>
        <v>0</v>
      </c>
      <c r="T588" s="136">
        <f t="shared" si="358"/>
        <v>0</v>
      </c>
      <c r="U588" s="136">
        <f t="shared" si="359"/>
        <v>0</v>
      </c>
      <c r="V588" s="136">
        <f t="shared" si="360"/>
        <v>0</v>
      </c>
      <c r="W588" s="136">
        <f t="shared" si="361"/>
        <v>0</v>
      </c>
      <c r="X588" s="136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36603</v>
      </c>
      <c r="E589" s="138" t="s">
        <v>283</v>
      </c>
      <c r="G589" s="43">
        <v>99</v>
      </c>
      <c r="H589" s="136" t="str">
        <f t="shared" si="347"/>
        <v>-</v>
      </c>
      <c r="I589" s="42">
        <f>'Dep. Res. Class'!L$59</f>
        <v>0</v>
      </c>
      <c r="J589" s="136">
        <f t="shared" si="348"/>
        <v>0</v>
      </c>
      <c r="K589" s="136">
        <f t="shared" si="349"/>
        <v>0</v>
      </c>
      <c r="L589" s="136">
        <f t="shared" si="350"/>
        <v>0</v>
      </c>
      <c r="M589" s="136">
        <f t="shared" si="351"/>
        <v>0</v>
      </c>
      <c r="N589" s="136">
        <f t="shared" si="352"/>
        <v>0</v>
      </c>
      <c r="O589" s="136">
        <f t="shared" si="353"/>
        <v>0</v>
      </c>
      <c r="P589" s="136">
        <f t="shared" si="354"/>
        <v>0</v>
      </c>
      <c r="Q589" s="136">
        <f t="shared" si="355"/>
        <v>0</v>
      </c>
      <c r="R589" s="136">
        <f t="shared" si="356"/>
        <v>0</v>
      </c>
      <c r="S589" s="136">
        <f t="shared" si="357"/>
        <v>0</v>
      </c>
      <c r="T589" s="136">
        <f t="shared" si="358"/>
        <v>0</v>
      </c>
      <c r="U589" s="136">
        <f t="shared" si="359"/>
        <v>0</v>
      </c>
      <c r="V589" s="136">
        <f t="shared" si="360"/>
        <v>0</v>
      </c>
      <c r="W589" s="136">
        <f t="shared" si="361"/>
        <v>0</v>
      </c>
      <c r="X589" s="136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36700</v>
      </c>
      <c r="E590" s="138" t="s">
        <v>284</v>
      </c>
      <c r="G590" s="43">
        <v>99</v>
      </c>
      <c r="H590" s="136" t="str">
        <f t="shared" si="347"/>
        <v>-</v>
      </c>
      <c r="I590" s="42">
        <f>'Dep. Res. Class'!L$60</f>
        <v>0</v>
      </c>
      <c r="J590" s="136">
        <f t="shared" si="348"/>
        <v>0</v>
      </c>
      <c r="K590" s="136">
        <f t="shared" si="349"/>
        <v>0</v>
      </c>
      <c r="L590" s="136">
        <f t="shared" si="350"/>
        <v>0</v>
      </c>
      <c r="M590" s="136">
        <f t="shared" si="351"/>
        <v>0</v>
      </c>
      <c r="N590" s="136">
        <f t="shared" si="352"/>
        <v>0</v>
      </c>
      <c r="O590" s="136">
        <f t="shared" si="353"/>
        <v>0</v>
      </c>
      <c r="P590" s="136">
        <f t="shared" si="354"/>
        <v>0</v>
      </c>
      <c r="Q590" s="136">
        <f t="shared" si="355"/>
        <v>0</v>
      </c>
      <c r="R590" s="136">
        <f t="shared" si="356"/>
        <v>0</v>
      </c>
      <c r="S590" s="136">
        <f t="shared" si="357"/>
        <v>0</v>
      </c>
      <c r="T590" s="136">
        <f t="shared" si="358"/>
        <v>0</v>
      </c>
      <c r="U590" s="136">
        <f t="shared" si="359"/>
        <v>0</v>
      </c>
      <c r="V590" s="136">
        <f t="shared" si="360"/>
        <v>0</v>
      </c>
      <c r="W590" s="136">
        <f t="shared" si="361"/>
        <v>0</v>
      </c>
      <c r="X590" s="136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36701</v>
      </c>
      <c r="E591" s="138" t="s">
        <v>285</v>
      </c>
      <c r="G591" s="43">
        <v>99</v>
      </c>
      <c r="H591" s="136" t="str">
        <f t="shared" si="347"/>
        <v>-</v>
      </c>
      <c r="I591" s="42">
        <f>'Dep. Res. Class'!L$61</f>
        <v>0</v>
      </c>
      <c r="J591" s="136">
        <f t="shared" si="348"/>
        <v>0</v>
      </c>
      <c r="K591" s="136">
        <f t="shared" si="349"/>
        <v>0</v>
      </c>
      <c r="L591" s="136">
        <f t="shared" si="350"/>
        <v>0</v>
      </c>
      <c r="M591" s="136">
        <f t="shared" si="351"/>
        <v>0</v>
      </c>
      <c r="N591" s="136">
        <f t="shared" si="352"/>
        <v>0</v>
      </c>
      <c r="O591" s="136">
        <f t="shared" si="353"/>
        <v>0</v>
      </c>
      <c r="P591" s="136">
        <f t="shared" si="354"/>
        <v>0</v>
      </c>
      <c r="Q591" s="136">
        <f t="shared" si="355"/>
        <v>0</v>
      </c>
      <c r="R591" s="136">
        <f t="shared" si="356"/>
        <v>0</v>
      </c>
      <c r="S591" s="136">
        <f t="shared" si="357"/>
        <v>0</v>
      </c>
      <c r="T591" s="136">
        <f t="shared" si="358"/>
        <v>0</v>
      </c>
      <c r="U591" s="136">
        <f t="shared" si="359"/>
        <v>0</v>
      </c>
      <c r="V591" s="136">
        <f t="shared" si="360"/>
        <v>0</v>
      </c>
      <c r="W591" s="136">
        <f t="shared" si="361"/>
        <v>0</v>
      </c>
      <c r="X591" s="136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36900</v>
      </c>
      <c r="E592" s="138" t="s">
        <v>286</v>
      </c>
      <c r="G592" s="43">
        <v>99</v>
      </c>
      <c r="H592" s="136" t="str">
        <f t="shared" si="347"/>
        <v>-</v>
      </c>
      <c r="I592" s="42">
        <f>'Dep. Res. Class'!L$62</f>
        <v>0</v>
      </c>
      <c r="J592" s="136">
        <f t="shared" si="348"/>
        <v>0</v>
      </c>
      <c r="K592" s="136">
        <f t="shared" si="349"/>
        <v>0</v>
      </c>
      <c r="L592" s="136">
        <f t="shared" si="350"/>
        <v>0</v>
      </c>
      <c r="M592" s="136">
        <f t="shared" si="351"/>
        <v>0</v>
      </c>
      <c r="N592" s="136">
        <f t="shared" si="352"/>
        <v>0</v>
      </c>
      <c r="O592" s="136">
        <f t="shared" si="353"/>
        <v>0</v>
      </c>
      <c r="P592" s="136">
        <f t="shared" si="354"/>
        <v>0</v>
      </c>
      <c r="Q592" s="136">
        <f t="shared" si="355"/>
        <v>0</v>
      </c>
      <c r="R592" s="136">
        <f t="shared" si="356"/>
        <v>0</v>
      </c>
      <c r="S592" s="136">
        <f t="shared" si="357"/>
        <v>0</v>
      </c>
      <c r="T592" s="136">
        <f t="shared" si="358"/>
        <v>0</v>
      </c>
      <c r="U592" s="136">
        <f t="shared" si="359"/>
        <v>0</v>
      </c>
      <c r="V592" s="136">
        <f t="shared" si="360"/>
        <v>0</v>
      </c>
      <c r="W592" s="136">
        <f t="shared" si="361"/>
        <v>0</v>
      </c>
      <c r="X592" s="136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7">
        <v>36901</v>
      </c>
      <c r="E593" s="138" t="s">
        <v>286</v>
      </c>
      <c r="G593" s="43">
        <v>99</v>
      </c>
      <c r="H593" s="136" t="str">
        <f t="shared" si="347"/>
        <v>-</v>
      </c>
      <c r="I593" s="42">
        <f>'Dep. Res. Class'!L$63</f>
        <v>0</v>
      </c>
      <c r="J593" s="136">
        <f t="shared" si="348"/>
        <v>0</v>
      </c>
      <c r="K593" s="136">
        <f t="shared" si="349"/>
        <v>0</v>
      </c>
      <c r="L593" s="136">
        <f t="shared" si="350"/>
        <v>0</v>
      </c>
      <c r="M593" s="136">
        <f t="shared" si="351"/>
        <v>0</v>
      </c>
      <c r="N593" s="136">
        <f t="shared" si="352"/>
        <v>0</v>
      </c>
      <c r="O593" s="136">
        <f t="shared" si="353"/>
        <v>0</v>
      </c>
      <c r="P593" s="136">
        <f t="shared" si="354"/>
        <v>0</v>
      </c>
      <c r="Q593" s="136">
        <f t="shared" si="355"/>
        <v>0</v>
      </c>
      <c r="R593" s="136">
        <f t="shared" si="356"/>
        <v>0</v>
      </c>
      <c r="S593" s="136">
        <f t="shared" si="357"/>
        <v>0</v>
      </c>
      <c r="T593" s="136">
        <f t="shared" si="358"/>
        <v>0</v>
      </c>
      <c r="U593" s="136">
        <f t="shared" si="359"/>
        <v>0</v>
      </c>
      <c r="V593" s="136">
        <f t="shared" si="360"/>
        <v>0</v>
      </c>
      <c r="W593" s="136">
        <f t="shared" si="361"/>
        <v>0</v>
      </c>
      <c r="X593" s="136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6"/>
      <c r="I595" s="42">
        <f>'Dep. Res. Class'!L$65</f>
        <v>0</v>
      </c>
      <c r="J595" s="136">
        <f>SUM(J586:J593)</f>
        <v>0</v>
      </c>
      <c r="K595" s="136">
        <f t="shared" ref="K595:X595" si="364">SUM(K586:K593)</f>
        <v>0</v>
      </c>
      <c r="L595" s="136">
        <f t="shared" si="364"/>
        <v>0</v>
      </c>
      <c r="M595" s="136">
        <f t="shared" si="364"/>
        <v>0</v>
      </c>
      <c r="N595" s="136">
        <f t="shared" si="364"/>
        <v>0</v>
      </c>
      <c r="O595" s="136">
        <f t="shared" si="364"/>
        <v>0</v>
      </c>
      <c r="P595" s="136">
        <f t="shared" si="364"/>
        <v>0</v>
      </c>
      <c r="Q595" s="136">
        <f t="shared" si="364"/>
        <v>0</v>
      </c>
      <c r="R595" s="136">
        <f t="shared" si="364"/>
        <v>0</v>
      </c>
      <c r="S595" s="136">
        <f t="shared" si="364"/>
        <v>0</v>
      </c>
      <c r="T595" s="136">
        <f t="shared" si="364"/>
        <v>0</v>
      </c>
      <c r="U595" s="136">
        <f t="shared" si="364"/>
        <v>0</v>
      </c>
      <c r="V595" s="136">
        <f t="shared" si="364"/>
        <v>0</v>
      </c>
      <c r="W595" s="136">
        <f t="shared" si="364"/>
        <v>0</v>
      </c>
      <c r="X595" s="136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37400</v>
      </c>
      <c r="E599" s="138" t="s">
        <v>125</v>
      </c>
      <c r="G599" s="43">
        <v>99</v>
      </c>
      <c r="H599" s="136" t="str">
        <f t="shared" ref="H599:H619" si="365">VLOOKUP($G599,alloc,3)</f>
        <v>-</v>
      </c>
      <c r="I599" s="42">
        <f>'Dep. Res. Class'!L$69</f>
        <v>0</v>
      </c>
      <c r="J599" s="136">
        <f t="shared" ref="J599:J619" si="366">$I599*VLOOKUP($G599,alloc,6)</f>
        <v>0</v>
      </c>
      <c r="K599" s="136">
        <f t="shared" ref="K599:K619" si="367">$I599*VLOOKUP($G599,alloc,7)</f>
        <v>0</v>
      </c>
      <c r="L599" s="136">
        <f t="shared" ref="L599:L619" si="368">$I599*VLOOKUP($G599,alloc,8)</f>
        <v>0</v>
      </c>
      <c r="M599" s="136">
        <f t="shared" ref="M599:M619" si="369">$I599*VLOOKUP($G599,alloc,9)</f>
        <v>0</v>
      </c>
      <c r="N599" s="136">
        <f t="shared" ref="N599:N619" si="370">$I599*VLOOKUP($G599,alloc,10)</f>
        <v>0</v>
      </c>
      <c r="O599" s="136">
        <f t="shared" ref="O599:O619" si="371">$I599*VLOOKUP($G599,alloc,11)</f>
        <v>0</v>
      </c>
      <c r="P599" s="136">
        <f t="shared" ref="P599:P619" si="372">$I599*VLOOKUP($G599,alloc,12)</f>
        <v>0</v>
      </c>
      <c r="Q599" s="136">
        <f t="shared" ref="Q599:Q619" si="373">$I599*VLOOKUP($G599,alloc,13)</f>
        <v>0</v>
      </c>
      <c r="R599" s="136">
        <f t="shared" ref="R599:R619" si="374">$I599*VLOOKUP($G599,alloc,14)</f>
        <v>0</v>
      </c>
      <c r="S599" s="136">
        <f t="shared" ref="S599:S619" si="375">$I599*VLOOKUP($G599,alloc,15)</f>
        <v>0</v>
      </c>
      <c r="T599" s="136">
        <f t="shared" ref="T599:T619" si="376">$I599*VLOOKUP($G599,alloc,16)</f>
        <v>0</v>
      </c>
      <c r="U599" s="136">
        <f t="shared" ref="U599:U619" si="377">$I599*VLOOKUP($G599,alloc,17)</f>
        <v>0</v>
      </c>
      <c r="V599" s="136">
        <f t="shared" ref="V599:V619" si="378">$I599*VLOOKUP($G599,alloc,18)</f>
        <v>0</v>
      </c>
      <c r="W599" s="136">
        <f t="shared" ref="W599:W619" si="379">$I599*VLOOKUP($G599,alloc,19)</f>
        <v>0</v>
      </c>
      <c r="X599" s="136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37401</v>
      </c>
      <c r="E600" s="138" t="s">
        <v>287</v>
      </c>
      <c r="G600" s="43">
        <v>99</v>
      </c>
      <c r="H600" s="136" t="str">
        <f t="shared" si="365"/>
        <v>-</v>
      </c>
      <c r="I600" s="42">
        <f>'Dep. Res. Class'!L$70</f>
        <v>0</v>
      </c>
      <c r="J600" s="136">
        <f t="shared" si="366"/>
        <v>0</v>
      </c>
      <c r="K600" s="136">
        <f t="shared" si="367"/>
        <v>0</v>
      </c>
      <c r="L600" s="136">
        <f t="shared" si="368"/>
        <v>0</v>
      </c>
      <c r="M600" s="136">
        <f t="shared" si="369"/>
        <v>0</v>
      </c>
      <c r="N600" s="136">
        <f t="shared" si="370"/>
        <v>0</v>
      </c>
      <c r="O600" s="136">
        <f t="shared" si="371"/>
        <v>0</v>
      </c>
      <c r="P600" s="136">
        <f t="shared" si="372"/>
        <v>0</v>
      </c>
      <c r="Q600" s="136">
        <f t="shared" si="373"/>
        <v>0</v>
      </c>
      <c r="R600" s="136">
        <f t="shared" si="374"/>
        <v>0</v>
      </c>
      <c r="S600" s="136">
        <f t="shared" si="375"/>
        <v>0</v>
      </c>
      <c r="T600" s="136">
        <f t="shared" si="376"/>
        <v>0</v>
      </c>
      <c r="U600" s="136">
        <f t="shared" si="377"/>
        <v>0</v>
      </c>
      <c r="V600" s="136">
        <f t="shared" si="378"/>
        <v>0</v>
      </c>
      <c r="W600" s="136">
        <f t="shared" si="379"/>
        <v>0</v>
      </c>
      <c r="X600" s="136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37402</v>
      </c>
      <c r="E601" s="138" t="s">
        <v>288</v>
      </c>
      <c r="G601" s="43">
        <v>99</v>
      </c>
      <c r="H601" s="136" t="str">
        <f t="shared" si="365"/>
        <v>-</v>
      </c>
      <c r="I601" s="42">
        <f>'Dep. Res. Class'!L$71</f>
        <v>0</v>
      </c>
      <c r="J601" s="136">
        <f t="shared" si="366"/>
        <v>0</v>
      </c>
      <c r="K601" s="136">
        <f t="shared" si="367"/>
        <v>0</v>
      </c>
      <c r="L601" s="136">
        <f t="shared" si="368"/>
        <v>0</v>
      </c>
      <c r="M601" s="136">
        <f t="shared" si="369"/>
        <v>0</v>
      </c>
      <c r="N601" s="136">
        <f t="shared" si="370"/>
        <v>0</v>
      </c>
      <c r="O601" s="136">
        <f t="shared" si="371"/>
        <v>0</v>
      </c>
      <c r="P601" s="136">
        <f t="shared" si="372"/>
        <v>0</v>
      </c>
      <c r="Q601" s="136">
        <f t="shared" si="373"/>
        <v>0</v>
      </c>
      <c r="R601" s="136">
        <f t="shared" si="374"/>
        <v>0</v>
      </c>
      <c r="S601" s="136">
        <f t="shared" si="375"/>
        <v>0</v>
      </c>
      <c r="T601" s="136">
        <f t="shared" si="376"/>
        <v>0</v>
      </c>
      <c r="U601" s="136">
        <f t="shared" si="377"/>
        <v>0</v>
      </c>
      <c r="V601" s="136">
        <f t="shared" si="378"/>
        <v>0</v>
      </c>
      <c r="W601" s="136">
        <f t="shared" si="379"/>
        <v>0</v>
      </c>
      <c r="X601" s="136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37403</v>
      </c>
      <c r="E602" s="138" t="s">
        <v>289</v>
      </c>
      <c r="G602" s="43">
        <v>99</v>
      </c>
      <c r="H602" s="136" t="str">
        <f t="shared" si="365"/>
        <v>-</v>
      </c>
      <c r="I602" s="42">
        <f>'Dep. Res. Class'!L$72</f>
        <v>0</v>
      </c>
      <c r="J602" s="136">
        <f t="shared" si="366"/>
        <v>0</v>
      </c>
      <c r="K602" s="136">
        <f t="shared" si="367"/>
        <v>0</v>
      </c>
      <c r="L602" s="136">
        <f t="shared" si="368"/>
        <v>0</v>
      </c>
      <c r="M602" s="136">
        <f t="shared" si="369"/>
        <v>0</v>
      </c>
      <c r="N602" s="136">
        <f t="shared" si="370"/>
        <v>0</v>
      </c>
      <c r="O602" s="136">
        <f t="shared" si="371"/>
        <v>0</v>
      </c>
      <c r="P602" s="136">
        <f t="shared" si="372"/>
        <v>0</v>
      </c>
      <c r="Q602" s="136">
        <f t="shared" si="373"/>
        <v>0</v>
      </c>
      <c r="R602" s="136">
        <f t="shared" si="374"/>
        <v>0</v>
      </c>
      <c r="S602" s="136">
        <f t="shared" si="375"/>
        <v>0</v>
      </c>
      <c r="T602" s="136">
        <f t="shared" si="376"/>
        <v>0</v>
      </c>
      <c r="U602" s="136">
        <f t="shared" si="377"/>
        <v>0</v>
      </c>
      <c r="V602" s="136">
        <f t="shared" si="378"/>
        <v>0</v>
      </c>
      <c r="W602" s="136">
        <f t="shared" si="379"/>
        <v>0</v>
      </c>
      <c r="X602" s="136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37500</v>
      </c>
      <c r="E603" s="138" t="s">
        <v>149</v>
      </c>
      <c r="G603" s="43">
        <v>99</v>
      </c>
      <c r="H603" s="136" t="str">
        <f t="shared" si="365"/>
        <v>-</v>
      </c>
      <c r="I603" s="42">
        <f>'Dep. Res. Class'!L$73</f>
        <v>0</v>
      </c>
      <c r="J603" s="136">
        <f t="shared" si="366"/>
        <v>0</v>
      </c>
      <c r="K603" s="136">
        <f t="shared" si="367"/>
        <v>0</v>
      </c>
      <c r="L603" s="136">
        <f t="shared" si="368"/>
        <v>0</v>
      </c>
      <c r="M603" s="136">
        <f t="shared" si="369"/>
        <v>0</v>
      </c>
      <c r="N603" s="136">
        <f t="shared" si="370"/>
        <v>0</v>
      </c>
      <c r="O603" s="136">
        <f t="shared" si="371"/>
        <v>0</v>
      </c>
      <c r="P603" s="136">
        <f t="shared" si="372"/>
        <v>0</v>
      </c>
      <c r="Q603" s="136">
        <f t="shared" si="373"/>
        <v>0</v>
      </c>
      <c r="R603" s="136">
        <f t="shared" si="374"/>
        <v>0</v>
      </c>
      <c r="S603" s="136">
        <f t="shared" si="375"/>
        <v>0</v>
      </c>
      <c r="T603" s="136">
        <f t="shared" si="376"/>
        <v>0</v>
      </c>
      <c r="U603" s="136">
        <f t="shared" si="377"/>
        <v>0</v>
      </c>
      <c r="V603" s="136">
        <f t="shared" si="378"/>
        <v>0</v>
      </c>
      <c r="W603" s="136">
        <f t="shared" si="379"/>
        <v>0</v>
      </c>
      <c r="X603" s="136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37501</v>
      </c>
      <c r="E604" s="138" t="s">
        <v>290</v>
      </c>
      <c r="G604" s="43">
        <v>99</v>
      </c>
      <c r="H604" s="136" t="str">
        <f t="shared" si="365"/>
        <v>-</v>
      </c>
      <c r="I604" s="42">
        <f>'Dep. Res. Class'!L$74</f>
        <v>0</v>
      </c>
      <c r="J604" s="136">
        <f t="shared" si="366"/>
        <v>0</v>
      </c>
      <c r="K604" s="136">
        <f t="shared" si="367"/>
        <v>0</v>
      </c>
      <c r="L604" s="136">
        <f t="shared" si="368"/>
        <v>0</v>
      </c>
      <c r="M604" s="136">
        <f t="shared" si="369"/>
        <v>0</v>
      </c>
      <c r="N604" s="136">
        <f t="shared" si="370"/>
        <v>0</v>
      </c>
      <c r="O604" s="136">
        <f t="shared" si="371"/>
        <v>0</v>
      </c>
      <c r="P604" s="136">
        <f t="shared" si="372"/>
        <v>0</v>
      </c>
      <c r="Q604" s="136">
        <f t="shared" si="373"/>
        <v>0</v>
      </c>
      <c r="R604" s="136">
        <f t="shared" si="374"/>
        <v>0</v>
      </c>
      <c r="S604" s="136">
        <f t="shared" si="375"/>
        <v>0</v>
      </c>
      <c r="T604" s="136">
        <f t="shared" si="376"/>
        <v>0</v>
      </c>
      <c r="U604" s="136">
        <f t="shared" si="377"/>
        <v>0</v>
      </c>
      <c r="V604" s="136">
        <f t="shared" si="378"/>
        <v>0</v>
      </c>
      <c r="W604" s="136">
        <f t="shared" si="379"/>
        <v>0</v>
      </c>
      <c r="X604" s="136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37502</v>
      </c>
      <c r="E605" s="138" t="s">
        <v>288</v>
      </c>
      <c r="G605" s="43">
        <v>99</v>
      </c>
      <c r="H605" s="136" t="str">
        <f t="shared" si="365"/>
        <v>-</v>
      </c>
      <c r="I605" s="42">
        <f>'Dep. Res. Class'!L$75</f>
        <v>0</v>
      </c>
      <c r="J605" s="136">
        <f t="shared" si="366"/>
        <v>0</v>
      </c>
      <c r="K605" s="136">
        <f t="shared" si="367"/>
        <v>0</v>
      </c>
      <c r="L605" s="136">
        <f t="shared" si="368"/>
        <v>0</v>
      </c>
      <c r="M605" s="136">
        <f t="shared" si="369"/>
        <v>0</v>
      </c>
      <c r="N605" s="136">
        <f t="shared" si="370"/>
        <v>0</v>
      </c>
      <c r="O605" s="136">
        <f t="shared" si="371"/>
        <v>0</v>
      </c>
      <c r="P605" s="136">
        <f t="shared" si="372"/>
        <v>0</v>
      </c>
      <c r="Q605" s="136">
        <f t="shared" si="373"/>
        <v>0</v>
      </c>
      <c r="R605" s="136">
        <f t="shared" si="374"/>
        <v>0</v>
      </c>
      <c r="S605" s="136">
        <f t="shared" si="375"/>
        <v>0</v>
      </c>
      <c r="T605" s="136">
        <f t="shared" si="376"/>
        <v>0</v>
      </c>
      <c r="U605" s="136">
        <f t="shared" si="377"/>
        <v>0</v>
      </c>
      <c r="V605" s="136">
        <f t="shared" si="378"/>
        <v>0</v>
      </c>
      <c r="W605" s="136">
        <f t="shared" si="379"/>
        <v>0</v>
      </c>
      <c r="X605" s="136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7">
        <v>37503</v>
      </c>
      <c r="E606" s="138" t="s">
        <v>291</v>
      </c>
      <c r="G606" s="43">
        <v>99</v>
      </c>
      <c r="H606" s="136" t="str">
        <f t="shared" si="365"/>
        <v>-</v>
      </c>
      <c r="I606" s="42">
        <f>'Dep. Res. Class'!L$76</f>
        <v>0</v>
      </c>
      <c r="J606" s="136">
        <f t="shared" si="366"/>
        <v>0</v>
      </c>
      <c r="K606" s="136">
        <f t="shared" si="367"/>
        <v>0</v>
      </c>
      <c r="L606" s="136">
        <f t="shared" si="368"/>
        <v>0</v>
      </c>
      <c r="M606" s="136">
        <f t="shared" si="369"/>
        <v>0</v>
      </c>
      <c r="N606" s="136">
        <f t="shared" si="370"/>
        <v>0</v>
      </c>
      <c r="O606" s="136">
        <f t="shared" si="371"/>
        <v>0</v>
      </c>
      <c r="P606" s="136">
        <f t="shared" si="372"/>
        <v>0</v>
      </c>
      <c r="Q606" s="136">
        <f t="shared" si="373"/>
        <v>0</v>
      </c>
      <c r="R606" s="136">
        <f t="shared" si="374"/>
        <v>0</v>
      </c>
      <c r="S606" s="136">
        <f t="shared" si="375"/>
        <v>0</v>
      </c>
      <c r="T606" s="136">
        <f t="shared" si="376"/>
        <v>0</v>
      </c>
      <c r="U606" s="136">
        <f t="shared" si="377"/>
        <v>0</v>
      </c>
      <c r="V606" s="136">
        <f t="shared" si="378"/>
        <v>0</v>
      </c>
      <c r="W606" s="136">
        <f t="shared" si="379"/>
        <v>0</v>
      </c>
      <c r="X606" s="136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7">
        <v>37600</v>
      </c>
      <c r="E607" s="138" t="s">
        <v>284</v>
      </c>
      <c r="G607" s="43">
        <v>99</v>
      </c>
      <c r="H607" s="136" t="str">
        <f t="shared" si="365"/>
        <v>-</v>
      </c>
      <c r="I607" s="42">
        <f>'Dep. Res. Class'!L$77</f>
        <v>0</v>
      </c>
      <c r="J607" s="136">
        <f t="shared" si="366"/>
        <v>0</v>
      </c>
      <c r="K607" s="136">
        <f t="shared" si="367"/>
        <v>0</v>
      </c>
      <c r="L607" s="136">
        <f t="shared" si="368"/>
        <v>0</v>
      </c>
      <c r="M607" s="136">
        <f t="shared" si="369"/>
        <v>0</v>
      </c>
      <c r="N607" s="136">
        <f t="shared" si="370"/>
        <v>0</v>
      </c>
      <c r="O607" s="136">
        <f t="shared" si="371"/>
        <v>0</v>
      </c>
      <c r="P607" s="136">
        <f t="shared" si="372"/>
        <v>0</v>
      </c>
      <c r="Q607" s="136">
        <f t="shared" si="373"/>
        <v>0</v>
      </c>
      <c r="R607" s="136">
        <f t="shared" si="374"/>
        <v>0</v>
      </c>
      <c r="S607" s="136">
        <f t="shared" si="375"/>
        <v>0</v>
      </c>
      <c r="T607" s="136">
        <f t="shared" si="376"/>
        <v>0</v>
      </c>
      <c r="U607" s="136">
        <f t="shared" si="377"/>
        <v>0</v>
      </c>
      <c r="V607" s="136">
        <f t="shared" si="378"/>
        <v>0</v>
      </c>
      <c r="W607" s="136">
        <f t="shared" si="379"/>
        <v>0</v>
      </c>
      <c r="X607" s="136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7">
        <v>37601</v>
      </c>
      <c r="E608" s="138" t="s">
        <v>285</v>
      </c>
      <c r="G608" s="43">
        <v>99</v>
      </c>
      <c r="H608" s="136" t="str">
        <f t="shared" si="365"/>
        <v>-</v>
      </c>
      <c r="I608" s="42">
        <f>'Dep. Res. Class'!L$78</f>
        <v>0</v>
      </c>
      <c r="J608" s="136">
        <f t="shared" si="366"/>
        <v>0</v>
      </c>
      <c r="K608" s="136">
        <f t="shared" si="367"/>
        <v>0</v>
      </c>
      <c r="L608" s="136">
        <f t="shared" si="368"/>
        <v>0</v>
      </c>
      <c r="M608" s="136">
        <f t="shared" si="369"/>
        <v>0</v>
      </c>
      <c r="N608" s="136">
        <f t="shared" si="370"/>
        <v>0</v>
      </c>
      <c r="O608" s="136">
        <f t="shared" si="371"/>
        <v>0</v>
      </c>
      <c r="P608" s="136">
        <f t="shared" si="372"/>
        <v>0</v>
      </c>
      <c r="Q608" s="136">
        <f t="shared" si="373"/>
        <v>0</v>
      </c>
      <c r="R608" s="136">
        <f t="shared" si="374"/>
        <v>0</v>
      </c>
      <c r="S608" s="136">
        <f t="shared" si="375"/>
        <v>0</v>
      </c>
      <c r="T608" s="136">
        <f t="shared" si="376"/>
        <v>0</v>
      </c>
      <c r="U608" s="136">
        <f t="shared" si="377"/>
        <v>0</v>
      </c>
      <c r="V608" s="136">
        <f t="shared" si="378"/>
        <v>0</v>
      </c>
      <c r="W608" s="136">
        <f t="shared" si="379"/>
        <v>0</v>
      </c>
      <c r="X608" s="136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7">
        <v>37602</v>
      </c>
      <c r="E609" s="138" t="s">
        <v>292</v>
      </c>
      <c r="G609" s="43">
        <v>99</v>
      </c>
      <c r="H609" s="136" t="str">
        <f t="shared" si="365"/>
        <v>-</v>
      </c>
      <c r="I609" s="42">
        <f>'Dep. Res. Class'!L$79</f>
        <v>0</v>
      </c>
      <c r="J609" s="136">
        <f t="shared" si="366"/>
        <v>0</v>
      </c>
      <c r="K609" s="136">
        <f t="shared" si="367"/>
        <v>0</v>
      </c>
      <c r="L609" s="136">
        <f t="shared" si="368"/>
        <v>0</v>
      </c>
      <c r="M609" s="136">
        <f t="shared" si="369"/>
        <v>0</v>
      </c>
      <c r="N609" s="136">
        <f t="shared" si="370"/>
        <v>0</v>
      </c>
      <c r="O609" s="136">
        <f t="shared" si="371"/>
        <v>0</v>
      </c>
      <c r="P609" s="136">
        <f t="shared" si="372"/>
        <v>0</v>
      </c>
      <c r="Q609" s="136">
        <f t="shared" si="373"/>
        <v>0</v>
      </c>
      <c r="R609" s="136">
        <f t="shared" si="374"/>
        <v>0</v>
      </c>
      <c r="S609" s="136">
        <f t="shared" si="375"/>
        <v>0</v>
      </c>
      <c r="T609" s="136">
        <f t="shared" si="376"/>
        <v>0</v>
      </c>
      <c r="U609" s="136">
        <f t="shared" si="377"/>
        <v>0</v>
      </c>
      <c r="V609" s="136">
        <f t="shared" si="378"/>
        <v>0</v>
      </c>
      <c r="W609" s="136">
        <f t="shared" si="379"/>
        <v>0</v>
      </c>
      <c r="X609" s="136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7">
        <v>37800</v>
      </c>
      <c r="E610" s="138" t="s">
        <v>293</v>
      </c>
      <c r="G610" s="43">
        <v>99</v>
      </c>
      <c r="H610" s="136" t="str">
        <f t="shared" si="365"/>
        <v>-</v>
      </c>
      <c r="I610" s="42">
        <f>'Dep. Res. Class'!L$80</f>
        <v>0</v>
      </c>
      <c r="J610" s="136">
        <f t="shared" si="366"/>
        <v>0</v>
      </c>
      <c r="K610" s="136">
        <f t="shared" si="367"/>
        <v>0</v>
      </c>
      <c r="L610" s="136">
        <f t="shared" si="368"/>
        <v>0</v>
      </c>
      <c r="M610" s="136">
        <f t="shared" si="369"/>
        <v>0</v>
      </c>
      <c r="N610" s="136">
        <f t="shared" si="370"/>
        <v>0</v>
      </c>
      <c r="O610" s="136">
        <f t="shared" si="371"/>
        <v>0</v>
      </c>
      <c r="P610" s="136">
        <f t="shared" si="372"/>
        <v>0</v>
      </c>
      <c r="Q610" s="136">
        <f t="shared" si="373"/>
        <v>0</v>
      </c>
      <c r="R610" s="136">
        <f t="shared" si="374"/>
        <v>0</v>
      </c>
      <c r="S610" s="136">
        <f t="shared" si="375"/>
        <v>0</v>
      </c>
      <c r="T610" s="136">
        <f t="shared" si="376"/>
        <v>0</v>
      </c>
      <c r="U610" s="136">
        <f t="shared" si="377"/>
        <v>0</v>
      </c>
      <c r="V610" s="136">
        <f t="shared" si="378"/>
        <v>0</v>
      </c>
      <c r="W610" s="136">
        <f t="shared" si="379"/>
        <v>0</v>
      </c>
      <c r="X610" s="136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7">
        <v>37900</v>
      </c>
      <c r="E611" s="138" t="s">
        <v>294</v>
      </c>
      <c r="G611" s="43">
        <v>99</v>
      </c>
      <c r="H611" s="136" t="str">
        <f t="shared" si="365"/>
        <v>-</v>
      </c>
      <c r="I611" s="42">
        <f>'Dep. Res. Class'!L$81</f>
        <v>0</v>
      </c>
      <c r="J611" s="136">
        <f t="shared" si="366"/>
        <v>0</v>
      </c>
      <c r="K611" s="136">
        <f t="shared" si="367"/>
        <v>0</v>
      </c>
      <c r="L611" s="136">
        <f t="shared" si="368"/>
        <v>0</v>
      </c>
      <c r="M611" s="136">
        <f t="shared" si="369"/>
        <v>0</v>
      </c>
      <c r="N611" s="136">
        <f t="shared" si="370"/>
        <v>0</v>
      </c>
      <c r="O611" s="136">
        <f t="shared" si="371"/>
        <v>0</v>
      </c>
      <c r="P611" s="136">
        <f t="shared" si="372"/>
        <v>0</v>
      </c>
      <c r="Q611" s="136">
        <f t="shared" si="373"/>
        <v>0</v>
      </c>
      <c r="R611" s="136">
        <f t="shared" si="374"/>
        <v>0</v>
      </c>
      <c r="S611" s="136">
        <f t="shared" si="375"/>
        <v>0</v>
      </c>
      <c r="T611" s="136">
        <f t="shared" si="376"/>
        <v>0</v>
      </c>
      <c r="U611" s="136">
        <f t="shared" si="377"/>
        <v>0</v>
      </c>
      <c r="V611" s="136">
        <f t="shared" si="378"/>
        <v>0</v>
      </c>
      <c r="W611" s="136">
        <f t="shared" si="379"/>
        <v>0</v>
      </c>
      <c r="X611" s="136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7">
        <v>37905</v>
      </c>
      <c r="E612" s="138" t="s">
        <v>295</v>
      </c>
      <c r="G612" s="43">
        <v>99</v>
      </c>
      <c r="H612" s="136" t="str">
        <f t="shared" si="365"/>
        <v>-</v>
      </c>
      <c r="I612" s="42">
        <f>'Dep. Res. Class'!L$82</f>
        <v>0</v>
      </c>
      <c r="J612" s="136">
        <f t="shared" si="366"/>
        <v>0</v>
      </c>
      <c r="K612" s="136">
        <f t="shared" si="367"/>
        <v>0</v>
      </c>
      <c r="L612" s="136">
        <f t="shared" si="368"/>
        <v>0</v>
      </c>
      <c r="M612" s="136">
        <f t="shared" si="369"/>
        <v>0</v>
      </c>
      <c r="N612" s="136">
        <f t="shared" si="370"/>
        <v>0</v>
      </c>
      <c r="O612" s="136">
        <f t="shared" si="371"/>
        <v>0</v>
      </c>
      <c r="P612" s="136">
        <f t="shared" si="372"/>
        <v>0</v>
      </c>
      <c r="Q612" s="136">
        <f t="shared" si="373"/>
        <v>0</v>
      </c>
      <c r="R612" s="136">
        <f t="shared" si="374"/>
        <v>0</v>
      </c>
      <c r="S612" s="136">
        <f t="shared" si="375"/>
        <v>0</v>
      </c>
      <c r="T612" s="136">
        <f t="shared" si="376"/>
        <v>0</v>
      </c>
      <c r="U612" s="136">
        <f t="shared" si="377"/>
        <v>0</v>
      </c>
      <c r="V612" s="136">
        <f t="shared" si="378"/>
        <v>0</v>
      </c>
      <c r="W612" s="136">
        <f t="shared" si="379"/>
        <v>0</v>
      </c>
      <c r="X612" s="136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7">
        <v>38000</v>
      </c>
      <c r="E613" s="138" t="s">
        <v>52</v>
      </c>
      <c r="G613" s="43">
        <v>99</v>
      </c>
      <c r="H613" s="136" t="str">
        <f t="shared" si="365"/>
        <v>-</v>
      </c>
      <c r="I613" s="42">
        <f>'Dep. Res. Class'!L$83</f>
        <v>0</v>
      </c>
      <c r="J613" s="136">
        <f t="shared" si="366"/>
        <v>0</v>
      </c>
      <c r="K613" s="136">
        <f t="shared" si="367"/>
        <v>0</v>
      </c>
      <c r="L613" s="136">
        <f t="shared" si="368"/>
        <v>0</v>
      </c>
      <c r="M613" s="136">
        <f t="shared" si="369"/>
        <v>0</v>
      </c>
      <c r="N613" s="136">
        <f t="shared" si="370"/>
        <v>0</v>
      </c>
      <c r="O613" s="136">
        <f t="shared" si="371"/>
        <v>0</v>
      </c>
      <c r="P613" s="136">
        <f t="shared" si="372"/>
        <v>0</v>
      </c>
      <c r="Q613" s="136">
        <f t="shared" si="373"/>
        <v>0</v>
      </c>
      <c r="R613" s="136">
        <f t="shared" si="374"/>
        <v>0</v>
      </c>
      <c r="S613" s="136">
        <f t="shared" si="375"/>
        <v>0</v>
      </c>
      <c r="T613" s="136">
        <f t="shared" si="376"/>
        <v>0</v>
      </c>
      <c r="U613" s="136">
        <f t="shared" si="377"/>
        <v>0</v>
      </c>
      <c r="V613" s="136">
        <f t="shared" si="378"/>
        <v>0</v>
      </c>
      <c r="W613" s="136">
        <f t="shared" si="379"/>
        <v>0</v>
      </c>
      <c r="X613" s="136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7">
        <v>38100</v>
      </c>
      <c r="E614" s="138" t="s">
        <v>51</v>
      </c>
      <c r="G614" s="43">
        <v>99</v>
      </c>
      <c r="H614" s="136" t="str">
        <f t="shared" si="365"/>
        <v>-</v>
      </c>
      <c r="I614" s="42">
        <f>'Dep. Res. Class'!L$84</f>
        <v>0</v>
      </c>
      <c r="J614" s="136">
        <f t="shared" si="366"/>
        <v>0</v>
      </c>
      <c r="K614" s="136">
        <f t="shared" si="367"/>
        <v>0</v>
      </c>
      <c r="L614" s="136">
        <f t="shared" si="368"/>
        <v>0</v>
      </c>
      <c r="M614" s="136">
        <f t="shared" si="369"/>
        <v>0</v>
      </c>
      <c r="N614" s="136">
        <f t="shared" si="370"/>
        <v>0</v>
      </c>
      <c r="O614" s="136">
        <f t="shared" si="371"/>
        <v>0</v>
      </c>
      <c r="P614" s="136">
        <f t="shared" si="372"/>
        <v>0</v>
      </c>
      <c r="Q614" s="136">
        <f t="shared" si="373"/>
        <v>0</v>
      </c>
      <c r="R614" s="136">
        <f t="shared" si="374"/>
        <v>0</v>
      </c>
      <c r="S614" s="136">
        <f t="shared" si="375"/>
        <v>0</v>
      </c>
      <c r="T614" s="136">
        <f t="shared" si="376"/>
        <v>0</v>
      </c>
      <c r="U614" s="136">
        <f t="shared" si="377"/>
        <v>0</v>
      </c>
      <c r="V614" s="136">
        <f t="shared" si="378"/>
        <v>0</v>
      </c>
      <c r="W614" s="136">
        <f t="shared" si="379"/>
        <v>0</v>
      </c>
      <c r="X614" s="136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7">
        <v>38200</v>
      </c>
      <c r="E615" s="138" t="s">
        <v>296</v>
      </c>
      <c r="G615" s="43">
        <v>99</v>
      </c>
      <c r="H615" s="136" t="str">
        <f t="shared" si="365"/>
        <v>-</v>
      </c>
      <c r="I615" s="42">
        <f>'Dep. Res. Class'!L$85</f>
        <v>0</v>
      </c>
      <c r="J615" s="136">
        <f t="shared" si="366"/>
        <v>0</v>
      </c>
      <c r="K615" s="136">
        <f t="shared" si="367"/>
        <v>0</v>
      </c>
      <c r="L615" s="136">
        <f t="shared" si="368"/>
        <v>0</v>
      </c>
      <c r="M615" s="136">
        <f t="shared" si="369"/>
        <v>0</v>
      </c>
      <c r="N615" s="136">
        <f t="shared" si="370"/>
        <v>0</v>
      </c>
      <c r="O615" s="136">
        <f t="shared" si="371"/>
        <v>0</v>
      </c>
      <c r="P615" s="136">
        <f t="shared" si="372"/>
        <v>0</v>
      </c>
      <c r="Q615" s="136">
        <f t="shared" si="373"/>
        <v>0</v>
      </c>
      <c r="R615" s="136">
        <f t="shared" si="374"/>
        <v>0</v>
      </c>
      <c r="S615" s="136">
        <f t="shared" si="375"/>
        <v>0</v>
      </c>
      <c r="T615" s="136">
        <f t="shared" si="376"/>
        <v>0</v>
      </c>
      <c r="U615" s="136">
        <f t="shared" si="377"/>
        <v>0</v>
      </c>
      <c r="V615" s="136">
        <f t="shared" si="378"/>
        <v>0</v>
      </c>
      <c r="W615" s="136">
        <f t="shared" si="379"/>
        <v>0</v>
      </c>
      <c r="X615" s="136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7">
        <v>38300</v>
      </c>
      <c r="E616" s="138" t="s">
        <v>297</v>
      </c>
      <c r="G616" s="43">
        <v>99</v>
      </c>
      <c r="H616" s="136" t="str">
        <f t="shared" si="365"/>
        <v>-</v>
      </c>
      <c r="I616" s="42">
        <f>'Dep. Res. Class'!L$86</f>
        <v>0</v>
      </c>
      <c r="J616" s="136">
        <f t="shared" si="366"/>
        <v>0</v>
      </c>
      <c r="K616" s="136">
        <f t="shared" si="367"/>
        <v>0</v>
      </c>
      <c r="L616" s="136">
        <f t="shared" si="368"/>
        <v>0</v>
      </c>
      <c r="M616" s="136">
        <f t="shared" si="369"/>
        <v>0</v>
      </c>
      <c r="N616" s="136">
        <f t="shared" si="370"/>
        <v>0</v>
      </c>
      <c r="O616" s="136">
        <f t="shared" si="371"/>
        <v>0</v>
      </c>
      <c r="P616" s="136">
        <f t="shared" si="372"/>
        <v>0</v>
      </c>
      <c r="Q616" s="136">
        <f t="shared" si="373"/>
        <v>0</v>
      </c>
      <c r="R616" s="136">
        <f t="shared" si="374"/>
        <v>0</v>
      </c>
      <c r="S616" s="136">
        <f t="shared" si="375"/>
        <v>0</v>
      </c>
      <c r="T616" s="136">
        <f t="shared" si="376"/>
        <v>0</v>
      </c>
      <c r="U616" s="136">
        <f t="shared" si="377"/>
        <v>0</v>
      </c>
      <c r="V616" s="136">
        <f t="shared" si="378"/>
        <v>0</v>
      </c>
      <c r="W616" s="136">
        <f t="shared" si="379"/>
        <v>0</v>
      </c>
      <c r="X616" s="136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7">
        <v>38400</v>
      </c>
      <c r="E617" s="138" t="s">
        <v>298</v>
      </c>
      <c r="G617" s="43">
        <v>99</v>
      </c>
      <c r="H617" s="136" t="str">
        <f t="shared" si="365"/>
        <v>-</v>
      </c>
      <c r="I617" s="42">
        <f>'Dep. Res. Class'!L$87</f>
        <v>0</v>
      </c>
      <c r="J617" s="136">
        <f t="shared" si="366"/>
        <v>0</v>
      </c>
      <c r="K617" s="136">
        <f t="shared" si="367"/>
        <v>0</v>
      </c>
      <c r="L617" s="136">
        <f t="shared" si="368"/>
        <v>0</v>
      </c>
      <c r="M617" s="136">
        <f t="shared" si="369"/>
        <v>0</v>
      </c>
      <c r="N617" s="136">
        <f t="shared" si="370"/>
        <v>0</v>
      </c>
      <c r="O617" s="136">
        <f t="shared" si="371"/>
        <v>0</v>
      </c>
      <c r="P617" s="136">
        <f t="shared" si="372"/>
        <v>0</v>
      </c>
      <c r="Q617" s="136">
        <f t="shared" si="373"/>
        <v>0</v>
      </c>
      <c r="R617" s="136">
        <f t="shared" si="374"/>
        <v>0</v>
      </c>
      <c r="S617" s="136">
        <f t="shared" si="375"/>
        <v>0</v>
      </c>
      <c r="T617" s="136">
        <f t="shared" si="376"/>
        <v>0</v>
      </c>
      <c r="U617" s="136">
        <f t="shared" si="377"/>
        <v>0</v>
      </c>
      <c r="V617" s="136">
        <f t="shared" si="378"/>
        <v>0</v>
      </c>
      <c r="W617" s="136">
        <f t="shared" si="379"/>
        <v>0</v>
      </c>
      <c r="X617" s="136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7">
        <v>38500</v>
      </c>
      <c r="E618" s="138" t="s">
        <v>299</v>
      </c>
      <c r="G618" s="43">
        <v>99</v>
      </c>
      <c r="H618" s="136" t="str">
        <f t="shared" si="365"/>
        <v>-</v>
      </c>
      <c r="I618" s="42">
        <f>'Dep. Res. Class'!L$88</f>
        <v>0</v>
      </c>
      <c r="J618" s="136">
        <f t="shared" si="366"/>
        <v>0</v>
      </c>
      <c r="K618" s="136">
        <f t="shared" si="367"/>
        <v>0</v>
      </c>
      <c r="L618" s="136">
        <f t="shared" si="368"/>
        <v>0</v>
      </c>
      <c r="M618" s="136">
        <f t="shared" si="369"/>
        <v>0</v>
      </c>
      <c r="N618" s="136">
        <f t="shared" si="370"/>
        <v>0</v>
      </c>
      <c r="O618" s="136">
        <f t="shared" si="371"/>
        <v>0</v>
      </c>
      <c r="P618" s="136">
        <f t="shared" si="372"/>
        <v>0</v>
      </c>
      <c r="Q618" s="136">
        <f t="shared" si="373"/>
        <v>0</v>
      </c>
      <c r="R618" s="136">
        <f t="shared" si="374"/>
        <v>0</v>
      </c>
      <c r="S618" s="136">
        <f t="shared" si="375"/>
        <v>0</v>
      </c>
      <c r="T618" s="136">
        <f t="shared" si="376"/>
        <v>0</v>
      </c>
      <c r="U618" s="136">
        <f t="shared" si="377"/>
        <v>0</v>
      </c>
      <c r="V618" s="136">
        <f t="shared" si="378"/>
        <v>0</v>
      </c>
      <c r="W618" s="136">
        <f t="shared" si="379"/>
        <v>0</v>
      </c>
      <c r="X618" s="136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7">
        <v>38600</v>
      </c>
      <c r="E619" s="138" t="s">
        <v>300</v>
      </c>
      <c r="G619" s="43">
        <v>99</v>
      </c>
      <c r="H619" s="136" t="str">
        <f t="shared" si="365"/>
        <v>-</v>
      </c>
      <c r="I619" s="42">
        <f>'Dep. Res. Class'!L$89</f>
        <v>0</v>
      </c>
      <c r="J619" s="136">
        <f t="shared" si="366"/>
        <v>0</v>
      </c>
      <c r="K619" s="136">
        <f t="shared" si="367"/>
        <v>0</v>
      </c>
      <c r="L619" s="136">
        <f t="shared" si="368"/>
        <v>0</v>
      </c>
      <c r="M619" s="136">
        <f t="shared" si="369"/>
        <v>0</v>
      </c>
      <c r="N619" s="136">
        <f t="shared" si="370"/>
        <v>0</v>
      </c>
      <c r="O619" s="136">
        <f t="shared" si="371"/>
        <v>0</v>
      </c>
      <c r="P619" s="136">
        <f t="shared" si="372"/>
        <v>0</v>
      </c>
      <c r="Q619" s="136">
        <f t="shared" si="373"/>
        <v>0</v>
      </c>
      <c r="R619" s="136">
        <f t="shared" si="374"/>
        <v>0</v>
      </c>
      <c r="S619" s="136">
        <f t="shared" si="375"/>
        <v>0</v>
      </c>
      <c r="T619" s="136">
        <f t="shared" si="376"/>
        <v>0</v>
      </c>
      <c r="U619" s="136">
        <f t="shared" si="377"/>
        <v>0</v>
      </c>
      <c r="V619" s="136">
        <f t="shared" si="378"/>
        <v>0</v>
      </c>
      <c r="W619" s="136">
        <f t="shared" si="379"/>
        <v>0</v>
      </c>
      <c r="X619" s="136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6"/>
      <c r="I620" s="42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6"/>
      <c r="I621" s="42">
        <f>'Dep. Res. Class'!L$91</f>
        <v>0</v>
      </c>
      <c r="J621" s="136">
        <f>SUM(J599:J619)</f>
        <v>0</v>
      </c>
      <c r="K621" s="136">
        <f t="shared" ref="K621:X621" si="383">SUM(K599:K619)</f>
        <v>0</v>
      </c>
      <c r="L621" s="136">
        <f t="shared" si="383"/>
        <v>0</v>
      </c>
      <c r="M621" s="136">
        <f t="shared" si="383"/>
        <v>0</v>
      </c>
      <c r="N621" s="136">
        <f t="shared" si="383"/>
        <v>0</v>
      </c>
      <c r="O621" s="136">
        <f t="shared" si="383"/>
        <v>0</v>
      </c>
      <c r="P621" s="136">
        <f t="shared" si="383"/>
        <v>0</v>
      </c>
      <c r="Q621" s="136">
        <f t="shared" si="383"/>
        <v>0</v>
      </c>
      <c r="R621" s="136">
        <f t="shared" si="383"/>
        <v>0</v>
      </c>
      <c r="S621" s="136">
        <f t="shared" si="383"/>
        <v>0</v>
      </c>
      <c r="T621" s="136">
        <f t="shared" si="383"/>
        <v>0</v>
      </c>
      <c r="U621" s="136">
        <f t="shared" si="383"/>
        <v>0</v>
      </c>
      <c r="V621" s="136">
        <f t="shared" si="383"/>
        <v>0</v>
      </c>
      <c r="W621" s="136">
        <f t="shared" si="383"/>
        <v>0</v>
      </c>
      <c r="X621" s="136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6"/>
      <c r="I622" s="42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6"/>
      <c r="I623" s="42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6"/>
      <c r="I624" s="42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9">
        <v>38900</v>
      </c>
      <c r="E625" s="138" t="s">
        <v>125</v>
      </c>
      <c r="G625" s="43">
        <v>6.6</v>
      </c>
      <c r="H625" s="136" t="str">
        <f t="shared" ref="H625:H660" si="384">VLOOKUP($G625,alloc,3)</f>
        <v>P, S, T &amp; D Plant - Commodity</v>
      </c>
      <c r="I625" s="42">
        <f>'Dep. Res. Class'!L$95</f>
        <v>0</v>
      </c>
      <c r="J625" s="136">
        <f t="shared" ref="J625:J660" si="385">$I625*VLOOKUP($G625,alloc,6)</f>
        <v>0</v>
      </c>
      <c r="K625" s="136">
        <f t="shared" ref="K625:K660" si="386">$I625*VLOOKUP($G625,alloc,7)</f>
        <v>0</v>
      </c>
      <c r="L625" s="136">
        <f t="shared" ref="L625:L660" si="387">$I625*VLOOKUP($G625,alloc,8)</f>
        <v>0</v>
      </c>
      <c r="M625" s="136">
        <f t="shared" ref="M625:M660" si="388">$I625*VLOOKUP($G625,alloc,9)</f>
        <v>0</v>
      </c>
      <c r="N625" s="136">
        <f t="shared" ref="N625:N660" si="389">$I625*VLOOKUP($G625,alloc,10)</f>
        <v>0</v>
      </c>
      <c r="O625" s="136">
        <f t="shared" ref="O625:O660" si="390">$I625*VLOOKUP($G625,alloc,11)</f>
        <v>0</v>
      </c>
      <c r="P625" s="136">
        <f t="shared" ref="P625:P660" si="391">$I625*VLOOKUP($G625,alloc,12)</f>
        <v>0</v>
      </c>
      <c r="Q625" s="136">
        <f t="shared" ref="Q625:Q660" si="392">$I625*VLOOKUP($G625,alloc,13)</f>
        <v>0</v>
      </c>
      <c r="R625" s="136">
        <f t="shared" ref="R625:R660" si="393">$I625*VLOOKUP($G625,alloc,14)</f>
        <v>0</v>
      </c>
      <c r="S625" s="136">
        <f t="shared" ref="S625:S660" si="394">$I625*VLOOKUP($G625,alloc,15)</f>
        <v>0</v>
      </c>
      <c r="T625" s="136">
        <f t="shared" ref="T625:T660" si="395">$I625*VLOOKUP($G625,alloc,16)</f>
        <v>0</v>
      </c>
      <c r="U625" s="136">
        <f t="shared" ref="U625:U660" si="396">$I625*VLOOKUP($G625,alloc,17)</f>
        <v>0</v>
      </c>
      <c r="V625" s="136">
        <f t="shared" ref="V625:V660" si="397">$I625*VLOOKUP($G625,alloc,18)</f>
        <v>0</v>
      </c>
      <c r="W625" s="136">
        <f t="shared" ref="W625:W660" si="398">$I625*VLOOKUP($G625,alloc,19)</f>
        <v>0</v>
      </c>
      <c r="X625" s="136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9">
        <v>39000</v>
      </c>
      <c r="E626" s="138" t="s">
        <v>304</v>
      </c>
      <c r="G626" s="43">
        <v>6.6</v>
      </c>
      <c r="H626" s="136" t="str">
        <f t="shared" si="384"/>
        <v>P, S, T &amp; D Plant - Commodity</v>
      </c>
      <c r="I626" s="42">
        <f>'Dep. Res. Class'!L$96</f>
        <v>2915.2259065689295</v>
      </c>
      <c r="J626" s="136">
        <f t="shared" si="385"/>
        <v>1141.3652798569644</v>
      </c>
      <c r="K626" s="136">
        <f t="shared" si="386"/>
        <v>688.11483699705627</v>
      </c>
      <c r="L626" s="136">
        <f t="shared" si="387"/>
        <v>21.661268391831111</v>
      </c>
      <c r="M626" s="136">
        <f t="shared" si="388"/>
        <v>537.81263495344365</v>
      </c>
      <c r="N626" s="136">
        <f t="shared" si="389"/>
        <v>526.2718863696341</v>
      </c>
      <c r="O626" s="136">
        <f t="shared" si="390"/>
        <v>0</v>
      </c>
      <c r="P626" s="136">
        <f t="shared" si="391"/>
        <v>0</v>
      </c>
      <c r="Q626" s="136">
        <f t="shared" si="392"/>
        <v>0</v>
      </c>
      <c r="R626" s="136">
        <f t="shared" si="393"/>
        <v>0</v>
      </c>
      <c r="S626" s="136">
        <f t="shared" si="394"/>
        <v>0</v>
      </c>
      <c r="T626" s="136">
        <f t="shared" si="395"/>
        <v>0</v>
      </c>
      <c r="U626" s="136">
        <f t="shared" si="396"/>
        <v>0</v>
      </c>
      <c r="V626" s="136">
        <f t="shared" si="397"/>
        <v>0</v>
      </c>
      <c r="W626" s="136">
        <f t="shared" si="398"/>
        <v>0</v>
      </c>
      <c r="X626" s="136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9">
        <v>39001</v>
      </c>
      <c r="E627" s="138" t="s">
        <v>149</v>
      </c>
      <c r="G627" s="43">
        <v>6.6</v>
      </c>
      <c r="H627" s="136" t="str">
        <f t="shared" si="384"/>
        <v>P, S, T &amp; D Plant - Commodity</v>
      </c>
      <c r="I627" s="42">
        <f>'Dep. Res. Class'!L$97</f>
        <v>0</v>
      </c>
      <c r="J627" s="136">
        <f t="shared" si="385"/>
        <v>0</v>
      </c>
      <c r="K627" s="136">
        <f t="shared" si="386"/>
        <v>0</v>
      </c>
      <c r="L627" s="136">
        <f t="shared" si="387"/>
        <v>0</v>
      </c>
      <c r="M627" s="136">
        <f t="shared" si="388"/>
        <v>0</v>
      </c>
      <c r="N627" s="136">
        <f t="shared" si="389"/>
        <v>0</v>
      </c>
      <c r="O627" s="136">
        <f t="shared" si="390"/>
        <v>0</v>
      </c>
      <c r="P627" s="136">
        <f t="shared" si="391"/>
        <v>0</v>
      </c>
      <c r="Q627" s="136">
        <f t="shared" si="392"/>
        <v>0</v>
      </c>
      <c r="R627" s="136">
        <f t="shared" si="393"/>
        <v>0</v>
      </c>
      <c r="S627" s="136">
        <f t="shared" si="394"/>
        <v>0</v>
      </c>
      <c r="T627" s="136">
        <f t="shared" si="395"/>
        <v>0</v>
      </c>
      <c r="U627" s="136">
        <f t="shared" si="396"/>
        <v>0</v>
      </c>
      <c r="V627" s="136">
        <f t="shared" si="397"/>
        <v>0</v>
      </c>
      <c r="W627" s="136">
        <f t="shared" si="398"/>
        <v>0</v>
      </c>
      <c r="X627" s="136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9">
        <v>39002</v>
      </c>
      <c r="E628" s="138" t="s">
        <v>291</v>
      </c>
      <c r="G628" s="43">
        <v>6.6</v>
      </c>
      <c r="H628" s="136" t="str">
        <f t="shared" si="384"/>
        <v>P, S, T &amp; D Plant - Commodity</v>
      </c>
      <c r="I628" s="42">
        <f>'Dep. Res. Class'!L$98</f>
        <v>1020.4527903717899</v>
      </c>
      <c r="J628" s="136">
        <f t="shared" si="385"/>
        <v>399.52628783898297</v>
      </c>
      <c r="K628" s="136">
        <f t="shared" si="386"/>
        <v>240.86939675159354</v>
      </c>
      <c r="L628" s="136">
        <f t="shared" si="387"/>
        <v>7.5823632479487442</v>
      </c>
      <c r="M628" s="136">
        <f t="shared" si="388"/>
        <v>188.25724716523607</v>
      </c>
      <c r="N628" s="136">
        <f t="shared" si="389"/>
        <v>184.21749536802858</v>
      </c>
      <c r="O628" s="136">
        <f t="shared" si="390"/>
        <v>0</v>
      </c>
      <c r="P628" s="136">
        <f t="shared" si="391"/>
        <v>0</v>
      </c>
      <c r="Q628" s="136">
        <f t="shared" si="392"/>
        <v>0</v>
      </c>
      <c r="R628" s="136">
        <f t="shared" si="393"/>
        <v>0</v>
      </c>
      <c r="S628" s="136">
        <f t="shared" si="394"/>
        <v>0</v>
      </c>
      <c r="T628" s="136">
        <f t="shared" si="395"/>
        <v>0</v>
      </c>
      <c r="U628" s="136">
        <f t="shared" si="396"/>
        <v>0</v>
      </c>
      <c r="V628" s="136">
        <f t="shared" si="397"/>
        <v>0</v>
      </c>
      <c r="W628" s="136">
        <f t="shared" si="398"/>
        <v>0</v>
      </c>
      <c r="X628" s="136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9">
        <v>39003</v>
      </c>
      <c r="E629" s="138" t="s">
        <v>306</v>
      </c>
      <c r="G629" s="43">
        <v>6.6</v>
      </c>
      <c r="H629" s="136" t="str">
        <f t="shared" si="384"/>
        <v>P, S, T &amp; D Plant - Commodity</v>
      </c>
      <c r="I629" s="42">
        <f>'Dep. Res. Class'!L$99</f>
        <v>2565.3232582342357</v>
      </c>
      <c r="J629" s="136">
        <f t="shared" si="385"/>
        <v>1004.3718711337089</v>
      </c>
      <c r="K629" s="136">
        <f t="shared" si="386"/>
        <v>605.52322607553981</v>
      </c>
      <c r="L629" s="136">
        <f t="shared" si="387"/>
        <v>19.061354896444129</v>
      </c>
      <c r="M629" s="136">
        <f t="shared" si="388"/>
        <v>473.26118291878794</v>
      </c>
      <c r="N629" s="136">
        <f t="shared" si="389"/>
        <v>463.10562320975504</v>
      </c>
      <c r="O629" s="136">
        <f t="shared" si="390"/>
        <v>0</v>
      </c>
      <c r="P629" s="136">
        <f t="shared" si="391"/>
        <v>0</v>
      </c>
      <c r="Q629" s="136">
        <f t="shared" si="392"/>
        <v>0</v>
      </c>
      <c r="R629" s="136">
        <f t="shared" si="393"/>
        <v>0</v>
      </c>
      <c r="S629" s="136">
        <f t="shared" si="394"/>
        <v>0</v>
      </c>
      <c r="T629" s="136">
        <f t="shared" si="395"/>
        <v>0</v>
      </c>
      <c r="U629" s="136">
        <f t="shared" si="396"/>
        <v>0</v>
      </c>
      <c r="V629" s="136">
        <f t="shared" si="397"/>
        <v>0</v>
      </c>
      <c r="W629" s="136">
        <f t="shared" si="398"/>
        <v>0</v>
      </c>
      <c r="X629" s="136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9">
        <v>39004</v>
      </c>
      <c r="E630" s="138" t="s">
        <v>307</v>
      </c>
      <c r="G630" s="43">
        <v>6.6</v>
      </c>
      <c r="H630" s="136" t="str">
        <f t="shared" si="384"/>
        <v>P, S, T &amp; D Plant - Commodity</v>
      </c>
      <c r="I630" s="42">
        <f>'Dep. Res. Class'!L$100</f>
        <v>39.560058057002578</v>
      </c>
      <c r="J630" s="136">
        <f t="shared" si="385"/>
        <v>15.488500096560491</v>
      </c>
      <c r="K630" s="136">
        <f t="shared" si="386"/>
        <v>9.3378227876436313</v>
      </c>
      <c r="L630" s="136">
        <f t="shared" si="387"/>
        <v>0.29394670006130175</v>
      </c>
      <c r="M630" s="136">
        <f t="shared" si="388"/>
        <v>7.2981990914002264</v>
      </c>
      <c r="N630" s="136">
        <f t="shared" si="389"/>
        <v>7.1415893813369289</v>
      </c>
      <c r="O630" s="136">
        <f t="shared" si="390"/>
        <v>0</v>
      </c>
      <c r="P630" s="136">
        <f t="shared" si="391"/>
        <v>0</v>
      </c>
      <c r="Q630" s="136">
        <f t="shared" si="392"/>
        <v>0</v>
      </c>
      <c r="R630" s="136">
        <f t="shared" si="393"/>
        <v>0</v>
      </c>
      <c r="S630" s="136">
        <f t="shared" si="394"/>
        <v>0</v>
      </c>
      <c r="T630" s="136">
        <f t="shared" si="395"/>
        <v>0</v>
      </c>
      <c r="U630" s="136">
        <f t="shared" si="396"/>
        <v>0</v>
      </c>
      <c r="V630" s="136">
        <f t="shared" si="397"/>
        <v>0</v>
      </c>
      <c r="W630" s="136">
        <f t="shared" si="398"/>
        <v>0</v>
      </c>
      <c r="X630" s="136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9">
        <v>39009</v>
      </c>
      <c r="E631" s="138" t="s">
        <v>308</v>
      </c>
      <c r="G631" s="43">
        <v>6.6</v>
      </c>
      <c r="H631" s="136" t="str">
        <f t="shared" si="384"/>
        <v>P, S, T &amp; D Plant - Commodity</v>
      </c>
      <c r="I631" s="42">
        <f>'Dep. Res. Class'!L$101</f>
        <v>13970.235307900752</v>
      </c>
      <c r="J631" s="136">
        <f t="shared" si="385"/>
        <v>5469.6075168446878</v>
      </c>
      <c r="K631" s="136">
        <f t="shared" si="386"/>
        <v>3297.557890812242</v>
      </c>
      <c r="L631" s="136">
        <f t="shared" si="387"/>
        <v>103.80431095222853</v>
      </c>
      <c r="M631" s="136">
        <f t="shared" si="388"/>
        <v>2577.2853640370477</v>
      </c>
      <c r="N631" s="136">
        <f t="shared" si="389"/>
        <v>2521.9802252545451</v>
      </c>
      <c r="O631" s="136">
        <f t="shared" si="390"/>
        <v>0</v>
      </c>
      <c r="P631" s="136">
        <f t="shared" si="391"/>
        <v>0</v>
      </c>
      <c r="Q631" s="136">
        <f t="shared" si="392"/>
        <v>0</v>
      </c>
      <c r="R631" s="136">
        <f t="shared" si="393"/>
        <v>0</v>
      </c>
      <c r="S631" s="136">
        <f t="shared" si="394"/>
        <v>0</v>
      </c>
      <c r="T631" s="136">
        <f t="shared" si="395"/>
        <v>0</v>
      </c>
      <c r="U631" s="136">
        <f t="shared" si="396"/>
        <v>0</v>
      </c>
      <c r="V631" s="136">
        <f t="shared" si="397"/>
        <v>0</v>
      </c>
      <c r="W631" s="136">
        <f t="shared" si="398"/>
        <v>0</v>
      </c>
      <c r="X631" s="136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9">
        <v>39100</v>
      </c>
      <c r="E632" s="138" t="s">
        <v>309</v>
      </c>
      <c r="G632" s="43">
        <v>6.6</v>
      </c>
      <c r="H632" s="136" t="str">
        <f t="shared" si="384"/>
        <v>P, S, T &amp; D Plant - Commodity</v>
      </c>
      <c r="I632" s="42">
        <f>'Dep. Res. Class'!L$102</f>
        <v>10536.80387488305</v>
      </c>
      <c r="J632" s="136">
        <f t="shared" si="385"/>
        <v>4125.3551144543117</v>
      </c>
      <c r="K632" s="136">
        <f t="shared" si="386"/>
        <v>2487.1249478461864</v>
      </c>
      <c r="L632" s="136">
        <f t="shared" si="387"/>
        <v>78.292572871155329</v>
      </c>
      <c r="M632" s="136">
        <f t="shared" si="388"/>
        <v>1943.8720831786479</v>
      </c>
      <c r="N632" s="136">
        <f t="shared" si="389"/>
        <v>1902.1591565327487</v>
      </c>
      <c r="O632" s="136">
        <f t="shared" si="390"/>
        <v>0</v>
      </c>
      <c r="P632" s="136">
        <f t="shared" si="391"/>
        <v>0</v>
      </c>
      <c r="Q632" s="136">
        <f t="shared" si="392"/>
        <v>0</v>
      </c>
      <c r="R632" s="136">
        <f t="shared" si="393"/>
        <v>0</v>
      </c>
      <c r="S632" s="136">
        <f t="shared" si="394"/>
        <v>0</v>
      </c>
      <c r="T632" s="136">
        <f t="shared" si="395"/>
        <v>0</v>
      </c>
      <c r="U632" s="136">
        <f t="shared" si="396"/>
        <v>0</v>
      </c>
      <c r="V632" s="136">
        <f t="shared" si="397"/>
        <v>0</v>
      </c>
      <c r="W632" s="136">
        <f t="shared" si="398"/>
        <v>0</v>
      </c>
      <c r="X632" s="136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6">
        <v>39102</v>
      </c>
      <c r="E633" s="138" t="s">
        <v>310</v>
      </c>
      <c r="G633" s="43">
        <v>6.6</v>
      </c>
      <c r="H633" s="136" t="str">
        <f t="shared" si="384"/>
        <v>P, S, T &amp; D Plant - Commodity</v>
      </c>
      <c r="I633" s="42">
        <f>'Dep. Res. Class'!L$103</f>
        <v>0</v>
      </c>
      <c r="J633" s="136">
        <f t="shared" si="385"/>
        <v>0</v>
      </c>
      <c r="K633" s="136">
        <f t="shared" si="386"/>
        <v>0</v>
      </c>
      <c r="L633" s="136">
        <f t="shared" si="387"/>
        <v>0</v>
      </c>
      <c r="M633" s="136">
        <f t="shared" si="388"/>
        <v>0</v>
      </c>
      <c r="N633" s="136">
        <f t="shared" si="389"/>
        <v>0</v>
      </c>
      <c r="O633" s="136">
        <f t="shared" si="390"/>
        <v>0</v>
      </c>
      <c r="P633" s="136">
        <f t="shared" si="391"/>
        <v>0</v>
      </c>
      <c r="Q633" s="136">
        <f t="shared" si="392"/>
        <v>0</v>
      </c>
      <c r="R633" s="136">
        <f t="shared" si="393"/>
        <v>0</v>
      </c>
      <c r="S633" s="136">
        <f t="shared" si="394"/>
        <v>0</v>
      </c>
      <c r="T633" s="136">
        <f t="shared" si="395"/>
        <v>0</v>
      </c>
      <c r="U633" s="136">
        <f t="shared" si="396"/>
        <v>0</v>
      </c>
      <c r="V633" s="136">
        <f t="shared" si="397"/>
        <v>0</v>
      </c>
      <c r="W633" s="136">
        <f t="shared" si="398"/>
        <v>0</v>
      </c>
      <c r="X633" s="136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9">
        <v>39103</v>
      </c>
      <c r="E634" s="138" t="s">
        <v>311</v>
      </c>
      <c r="G634" s="43">
        <v>6.6</v>
      </c>
      <c r="H634" s="136" t="str">
        <f t="shared" si="384"/>
        <v>P, S, T &amp; D Plant - Commodity</v>
      </c>
      <c r="I634" s="42">
        <f>'Dep. Res. Class'!L$104</f>
        <v>0</v>
      </c>
      <c r="J634" s="136">
        <f t="shared" si="385"/>
        <v>0</v>
      </c>
      <c r="K634" s="136">
        <f t="shared" si="386"/>
        <v>0</v>
      </c>
      <c r="L634" s="136">
        <f t="shared" si="387"/>
        <v>0</v>
      </c>
      <c r="M634" s="136">
        <f t="shared" si="388"/>
        <v>0</v>
      </c>
      <c r="N634" s="136">
        <f t="shared" si="389"/>
        <v>0</v>
      </c>
      <c r="O634" s="136">
        <f t="shared" si="390"/>
        <v>0</v>
      </c>
      <c r="P634" s="136">
        <f t="shared" si="391"/>
        <v>0</v>
      </c>
      <c r="Q634" s="136">
        <f t="shared" si="392"/>
        <v>0</v>
      </c>
      <c r="R634" s="136">
        <f t="shared" si="393"/>
        <v>0</v>
      </c>
      <c r="S634" s="136">
        <f t="shared" si="394"/>
        <v>0</v>
      </c>
      <c r="T634" s="136">
        <f t="shared" si="395"/>
        <v>0</v>
      </c>
      <c r="U634" s="136">
        <f t="shared" si="396"/>
        <v>0</v>
      </c>
      <c r="V634" s="136">
        <f t="shared" si="397"/>
        <v>0</v>
      </c>
      <c r="W634" s="136">
        <f t="shared" si="398"/>
        <v>0</v>
      </c>
      <c r="X634" s="136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9">
        <v>39200</v>
      </c>
      <c r="E635" s="138" t="s">
        <v>312</v>
      </c>
      <c r="G635" s="43">
        <v>6.6</v>
      </c>
      <c r="H635" s="136" t="str">
        <f t="shared" si="384"/>
        <v>P, S, T &amp; D Plant - Commodity</v>
      </c>
      <c r="I635" s="42">
        <f>'Dep. Res. Class'!L$105</f>
        <v>2702.7487119550533</v>
      </c>
      <c r="J635" s="136">
        <f t="shared" si="385"/>
        <v>1058.1764977638759</v>
      </c>
      <c r="K635" s="136">
        <f t="shared" si="386"/>
        <v>637.96136182113094</v>
      </c>
      <c r="L635" s="136">
        <f t="shared" si="387"/>
        <v>20.082479753426259</v>
      </c>
      <c r="M635" s="136">
        <f t="shared" si="388"/>
        <v>498.61398498079097</v>
      </c>
      <c r="N635" s="136">
        <f t="shared" si="389"/>
        <v>487.91438763582937</v>
      </c>
      <c r="O635" s="136">
        <f t="shared" si="390"/>
        <v>0</v>
      </c>
      <c r="P635" s="136">
        <f t="shared" si="391"/>
        <v>0</v>
      </c>
      <c r="Q635" s="136">
        <f t="shared" si="392"/>
        <v>0</v>
      </c>
      <c r="R635" s="136">
        <f t="shared" si="393"/>
        <v>0</v>
      </c>
      <c r="S635" s="136">
        <f t="shared" si="394"/>
        <v>0</v>
      </c>
      <c r="T635" s="136">
        <f t="shared" si="395"/>
        <v>0</v>
      </c>
      <c r="U635" s="136">
        <f t="shared" si="396"/>
        <v>0</v>
      </c>
      <c r="V635" s="136">
        <f t="shared" si="397"/>
        <v>0</v>
      </c>
      <c r="W635" s="136">
        <f t="shared" si="398"/>
        <v>0</v>
      </c>
      <c r="X635" s="136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9">
        <v>39201</v>
      </c>
      <c r="E636" s="138" t="s">
        <v>313</v>
      </c>
      <c r="G636" s="43">
        <v>6.6</v>
      </c>
      <c r="H636" s="136" t="str">
        <f t="shared" si="384"/>
        <v>P, S, T &amp; D Plant - Commodity</v>
      </c>
      <c r="I636" s="42">
        <f>'Dep. Res. Class'!L$106</f>
        <v>466.77389481054439</v>
      </c>
      <c r="J636" s="136">
        <f t="shared" si="385"/>
        <v>182.75068010334499</v>
      </c>
      <c r="K636" s="136">
        <f t="shared" si="386"/>
        <v>110.17809694208833</v>
      </c>
      <c r="L636" s="136">
        <f t="shared" si="387"/>
        <v>3.4683125554724401</v>
      </c>
      <c r="M636" s="136">
        <f t="shared" si="388"/>
        <v>86.112331030632845</v>
      </c>
      <c r="N636" s="136">
        <f t="shared" si="389"/>
        <v>84.264474179005802</v>
      </c>
      <c r="O636" s="136">
        <f t="shared" si="390"/>
        <v>0</v>
      </c>
      <c r="P636" s="136">
        <f t="shared" si="391"/>
        <v>0</v>
      </c>
      <c r="Q636" s="136">
        <f t="shared" si="392"/>
        <v>0</v>
      </c>
      <c r="R636" s="136">
        <f t="shared" si="393"/>
        <v>0</v>
      </c>
      <c r="S636" s="136">
        <f t="shared" si="394"/>
        <v>0</v>
      </c>
      <c r="T636" s="136">
        <f t="shared" si="395"/>
        <v>0</v>
      </c>
      <c r="U636" s="136">
        <f t="shared" si="396"/>
        <v>0</v>
      </c>
      <c r="V636" s="136">
        <f t="shared" si="397"/>
        <v>0</v>
      </c>
      <c r="W636" s="136">
        <f t="shared" si="398"/>
        <v>0</v>
      </c>
      <c r="X636" s="136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9">
        <v>39202</v>
      </c>
      <c r="E637" s="138" t="s">
        <v>198</v>
      </c>
      <c r="G637" s="43">
        <v>6.6</v>
      </c>
      <c r="H637" s="136" t="str">
        <f t="shared" si="384"/>
        <v>P, S, T &amp; D Plant - Commodity</v>
      </c>
      <c r="I637" s="42">
        <f>'Dep. Res. Class'!L$107</f>
        <v>0</v>
      </c>
      <c r="J637" s="136">
        <f t="shared" si="385"/>
        <v>0</v>
      </c>
      <c r="K637" s="136">
        <f t="shared" si="386"/>
        <v>0</v>
      </c>
      <c r="L637" s="136">
        <f t="shared" si="387"/>
        <v>0</v>
      </c>
      <c r="M637" s="136">
        <f t="shared" si="388"/>
        <v>0</v>
      </c>
      <c r="N637" s="136">
        <f t="shared" si="389"/>
        <v>0</v>
      </c>
      <c r="O637" s="136">
        <f t="shared" si="390"/>
        <v>0</v>
      </c>
      <c r="P637" s="136">
        <f t="shared" si="391"/>
        <v>0</v>
      </c>
      <c r="Q637" s="136">
        <f t="shared" si="392"/>
        <v>0</v>
      </c>
      <c r="R637" s="136">
        <f t="shared" si="393"/>
        <v>0</v>
      </c>
      <c r="S637" s="136">
        <f t="shared" si="394"/>
        <v>0</v>
      </c>
      <c r="T637" s="136">
        <f t="shared" si="395"/>
        <v>0</v>
      </c>
      <c r="U637" s="136">
        <f t="shared" si="396"/>
        <v>0</v>
      </c>
      <c r="V637" s="136">
        <f t="shared" si="397"/>
        <v>0</v>
      </c>
      <c r="W637" s="136">
        <f t="shared" si="398"/>
        <v>0</v>
      </c>
      <c r="X637" s="136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9">
        <v>39300</v>
      </c>
      <c r="E638" s="138" t="s">
        <v>314</v>
      </c>
      <c r="G638" s="43">
        <v>6.6</v>
      </c>
      <c r="H638" s="136" t="str">
        <f t="shared" si="384"/>
        <v>P, S, T &amp; D Plant - Commodity</v>
      </c>
      <c r="I638" s="42">
        <f>'Dep. Res. Class'!L$108</f>
        <v>0</v>
      </c>
      <c r="J638" s="136">
        <f t="shared" si="385"/>
        <v>0</v>
      </c>
      <c r="K638" s="136">
        <f t="shared" si="386"/>
        <v>0</v>
      </c>
      <c r="L638" s="136">
        <f t="shared" si="387"/>
        <v>0</v>
      </c>
      <c r="M638" s="136">
        <f t="shared" si="388"/>
        <v>0</v>
      </c>
      <c r="N638" s="136">
        <f t="shared" si="389"/>
        <v>0</v>
      </c>
      <c r="O638" s="136">
        <f t="shared" si="390"/>
        <v>0</v>
      </c>
      <c r="P638" s="136">
        <f t="shared" si="391"/>
        <v>0</v>
      </c>
      <c r="Q638" s="136">
        <f t="shared" si="392"/>
        <v>0</v>
      </c>
      <c r="R638" s="136">
        <f t="shared" si="393"/>
        <v>0</v>
      </c>
      <c r="S638" s="136">
        <f t="shared" si="394"/>
        <v>0</v>
      </c>
      <c r="T638" s="136">
        <f t="shared" si="395"/>
        <v>0</v>
      </c>
      <c r="U638" s="136">
        <f t="shared" si="396"/>
        <v>0</v>
      </c>
      <c r="V638" s="136">
        <f t="shared" si="397"/>
        <v>0</v>
      </c>
      <c r="W638" s="136">
        <f t="shared" si="398"/>
        <v>0</v>
      </c>
      <c r="X638" s="136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9">
        <v>39400</v>
      </c>
      <c r="E639" s="138" t="s">
        <v>315</v>
      </c>
      <c r="G639" s="43">
        <v>6.6</v>
      </c>
      <c r="H639" s="136" t="str">
        <f t="shared" si="384"/>
        <v>P, S, T &amp; D Plant - Commodity</v>
      </c>
      <c r="I639" s="42">
        <f>'Dep. Res. Class'!L$109</f>
        <v>9537.1705769372238</v>
      </c>
      <c r="J639" s="136">
        <f t="shared" si="385"/>
        <v>3733.9800459584658</v>
      </c>
      <c r="K639" s="136">
        <f t="shared" si="386"/>
        <v>2251.1698191809091</v>
      </c>
      <c r="L639" s="136">
        <f t="shared" si="387"/>
        <v>70.864906592729355</v>
      </c>
      <c r="M639" s="136">
        <f t="shared" si="388"/>
        <v>1759.4556999597601</v>
      </c>
      <c r="N639" s="136">
        <f t="shared" si="389"/>
        <v>1721.7001052453595</v>
      </c>
      <c r="O639" s="136">
        <f t="shared" si="390"/>
        <v>0</v>
      </c>
      <c r="P639" s="136">
        <f t="shared" si="391"/>
        <v>0</v>
      </c>
      <c r="Q639" s="136">
        <f t="shared" si="392"/>
        <v>0</v>
      </c>
      <c r="R639" s="136">
        <f t="shared" si="393"/>
        <v>0</v>
      </c>
      <c r="S639" s="136">
        <f t="shared" si="394"/>
        <v>0</v>
      </c>
      <c r="T639" s="136">
        <f t="shared" si="395"/>
        <v>0</v>
      </c>
      <c r="U639" s="136">
        <f t="shared" si="396"/>
        <v>0</v>
      </c>
      <c r="V639" s="136">
        <f t="shared" si="397"/>
        <v>0</v>
      </c>
      <c r="W639" s="136">
        <f t="shared" si="398"/>
        <v>0</v>
      </c>
      <c r="X639" s="136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9">
        <v>39600</v>
      </c>
      <c r="E640" s="138" t="s">
        <v>316</v>
      </c>
      <c r="G640" s="43">
        <v>6.6</v>
      </c>
      <c r="H640" s="136" t="str">
        <f t="shared" si="384"/>
        <v>P, S, T &amp; D Plant - Commodity</v>
      </c>
      <c r="I640" s="42">
        <f>'Dep. Res. Class'!L$110</f>
        <v>0</v>
      </c>
      <c r="J640" s="136">
        <f t="shared" si="385"/>
        <v>0</v>
      </c>
      <c r="K640" s="136">
        <f t="shared" si="386"/>
        <v>0</v>
      </c>
      <c r="L640" s="136">
        <f t="shared" si="387"/>
        <v>0</v>
      </c>
      <c r="M640" s="136">
        <f t="shared" si="388"/>
        <v>0</v>
      </c>
      <c r="N640" s="136">
        <f t="shared" si="389"/>
        <v>0</v>
      </c>
      <c r="O640" s="136">
        <f t="shared" si="390"/>
        <v>0</v>
      </c>
      <c r="P640" s="136">
        <f t="shared" si="391"/>
        <v>0</v>
      </c>
      <c r="Q640" s="136">
        <f t="shared" si="392"/>
        <v>0</v>
      </c>
      <c r="R640" s="136">
        <f t="shared" si="393"/>
        <v>0</v>
      </c>
      <c r="S640" s="136">
        <f t="shared" si="394"/>
        <v>0</v>
      </c>
      <c r="T640" s="136">
        <f t="shared" si="395"/>
        <v>0</v>
      </c>
      <c r="U640" s="136">
        <f t="shared" si="396"/>
        <v>0</v>
      </c>
      <c r="V640" s="136">
        <f t="shared" si="397"/>
        <v>0</v>
      </c>
      <c r="W640" s="136">
        <f t="shared" si="398"/>
        <v>0</v>
      </c>
      <c r="X640" s="136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7">
        <v>39603</v>
      </c>
      <c r="E641" s="138" t="s">
        <v>317</v>
      </c>
      <c r="G641" s="43">
        <v>6.6</v>
      </c>
      <c r="H641" s="136" t="str">
        <f t="shared" si="384"/>
        <v>P, S, T &amp; D Plant - Commodity</v>
      </c>
      <c r="I641" s="42">
        <f>'Dep. Res. Class'!L$111</f>
        <v>501.35988997724945</v>
      </c>
      <c r="J641" s="136">
        <f t="shared" si="385"/>
        <v>196.29174186587517</v>
      </c>
      <c r="K641" s="136">
        <f t="shared" si="386"/>
        <v>118.34183354064531</v>
      </c>
      <c r="L641" s="136">
        <f t="shared" si="387"/>
        <v>3.7253000233103317</v>
      </c>
      <c r="M641" s="136">
        <f t="shared" si="388"/>
        <v>92.492894935193121</v>
      </c>
      <c r="N641" s="136">
        <f t="shared" si="389"/>
        <v>90.508119612225528</v>
      </c>
      <c r="O641" s="136">
        <f t="shared" si="390"/>
        <v>0</v>
      </c>
      <c r="P641" s="136">
        <f t="shared" si="391"/>
        <v>0</v>
      </c>
      <c r="Q641" s="136">
        <f t="shared" si="392"/>
        <v>0</v>
      </c>
      <c r="R641" s="136">
        <f t="shared" si="393"/>
        <v>0</v>
      </c>
      <c r="S641" s="136">
        <f t="shared" si="394"/>
        <v>0</v>
      </c>
      <c r="T641" s="136">
        <f t="shared" si="395"/>
        <v>0</v>
      </c>
      <c r="U641" s="136">
        <f t="shared" si="396"/>
        <v>0</v>
      </c>
      <c r="V641" s="136">
        <f t="shared" si="397"/>
        <v>0</v>
      </c>
      <c r="W641" s="136">
        <f t="shared" si="398"/>
        <v>0</v>
      </c>
      <c r="X641" s="136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7">
        <v>39604</v>
      </c>
      <c r="E642" s="141" t="s">
        <v>318</v>
      </c>
      <c r="G642" s="43">
        <v>6.6</v>
      </c>
      <c r="H642" s="136" t="str">
        <f t="shared" si="384"/>
        <v>P, S, T &amp; D Plant - Commodity</v>
      </c>
      <c r="I642" s="42">
        <f>'Dep. Res. Class'!L$112</f>
        <v>742.43621060780345</v>
      </c>
      <c r="J642" s="136">
        <f t="shared" si="385"/>
        <v>290.67761485889622</v>
      </c>
      <c r="K642" s="136">
        <f t="shared" si="386"/>
        <v>175.24589462927139</v>
      </c>
      <c r="L642" s="136">
        <f t="shared" si="387"/>
        <v>5.5165913507943163</v>
      </c>
      <c r="M642" s="136">
        <f t="shared" si="388"/>
        <v>136.96762704121895</v>
      </c>
      <c r="N642" s="136">
        <f t="shared" si="389"/>
        <v>134.02848272762259</v>
      </c>
      <c r="O642" s="136">
        <f t="shared" si="390"/>
        <v>0</v>
      </c>
      <c r="P642" s="136">
        <f t="shared" si="391"/>
        <v>0</v>
      </c>
      <c r="Q642" s="136">
        <f t="shared" si="392"/>
        <v>0</v>
      </c>
      <c r="R642" s="136">
        <f t="shared" si="393"/>
        <v>0</v>
      </c>
      <c r="S642" s="136">
        <f t="shared" si="394"/>
        <v>0</v>
      </c>
      <c r="T642" s="136">
        <f t="shared" si="395"/>
        <v>0</v>
      </c>
      <c r="U642" s="136">
        <f t="shared" si="396"/>
        <v>0</v>
      </c>
      <c r="V642" s="136">
        <f t="shared" si="397"/>
        <v>0</v>
      </c>
      <c r="W642" s="136">
        <f t="shared" si="398"/>
        <v>0</v>
      </c>
      <c r="X642" s="136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7">
        <v>39605</v>
      </c>
      <c r="E643" s="138" t="s">
        <v>319</v>
      </c>
      <c r="G643" s="43">
        <v>6.6</v>
      </c>
      <c r="H643" s="136" t="str">
        <f t="shared" si="384"/>
        <v>P, S, T &amp; D Plant - Commodity</v>
      </c>
      <c r="I643" s="42">
        <f>'Dep. Res. Class'!L$113</f>
        <v>341.87031059116543</v>
      </c>
      <c r="J643" s="136">
        <f t="shared" si="385"/>
        <v>133.84859878043443</v>
      </c>
      <c r="K643" s="136">
        <f t="shared" si="386"/>
        <v>80.695644380934183</v>
      </c>
      <c r="L643" s="136">
        <f t="shared" si="387"/>
        <v>2.5402300851633157</v>
      </c>
      <c r="M643" s="136">
        <f t="shared" si="388"/>
        <v>63.069613966137922</v>
      </c>
      <c r="N643" s="136">
        <f t="shared" si="389"/>
        <v>61.716223378495577</v>
      </c>
      <c r="O643" s="136">
        <f t="shared" si="390"/>
        <v>0</v>
      </c>
      <c r="P643" s="136">
        <f t="shared" si="391"/>
        <v>0</v>
      </c>
      <c r="Q643" s="136">
        <f t="shared" si="392"/>
        <v>0</v>
      </c>
      <c r="R643" s="136">
        <f t="shared" si="393"/>
        <v>0</v>
      </c>
      <c r="S643" s="136">
        <f t="shared" si="394"/>
        <v>0</v>
      </c>
      <c r="T643" s="136">
        <f t="shared" si="395"/>
        <v>0</v>
      </c>
      <c r="U643" s="136">
        <f t="shared" si="396"/>
        <v>0</v>
      </c>
      <c r="V643" s="136">
        <f t="shared" si="397"/>
        <v>0</v>
      </c>
      <c r="W643" s="136">
        <f t="shared" si="398"/>
        <v>0</v>
      </c>
      <c r="X643" s="136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7">
        <v>39700</v>
      </c>
      <c r="E644" s="138" t="s">
        <v>320</v>
      </c>
      <c r="G644" s="43">
        <v>6.6</v>
      </c>
      <c r="H644" s="136" t="str">
        <f t="shared" si="384"/>
        <v>P, S, T &amp; D Plant - Commodity</v>
      </c>
      <c r="I644" s="42">
        <f>'Dep. Res. Class'!L$114</f>
        <v>2211.6533520688918</v>
      </c>
      <c r="J644" s="136">
        <f t="shared" si="385"/>
        <v>865.90351075113767</v>
      </c>
      <c r="K644" s="136">
        <f t="shared" si="386"/>
        <v>522.04238526545021</v>
      </c>
      <c r="L644" s="136">
        <f t="shared" si="387"/>
        <v>16.433449202309514</v>
      </c>
      <c r="M644" s="136">
        <f t="shared" si="388"/>
        <v>408.01473196281864</v>
      </c>
      <c r="N644" s="136">
        <f t="shared" si="389"/>
        <v>399.25927488717571</v>
      </c>
      <c r="O644" s="136">
        <f t="shared" si="390"/>
        <v>0</v>
      </c>
      <c r="P644" s="136">
        <f t="shared" si="391"/>
        <v>0</v>
      </c>
      <c r="Q644" s="136">
        <f t="shared" si="392"/>
        <v>0</v>
      </c>
      <c r="R644" s="136">
        <f t="shared" si="393"/>
        <v>0</v>
      </c>
      <c r="S644" s="136">
        <f t="shared" si="394"/>
        <v>0</v>
      </c>
      <c r="T644" s="136">
        <f t="shared" si="395"/>
        <v>0</v>
      </c>
      <c r="U644" s="136">
        <f t="shared" si="396"/>
        <v>0</v>
      </c>
      <c r="V644" s="136">
        <f t="shared" si="397"/>
        <v>0</v>
      </c>
      <c r="W644" s="136">
        <f t="shared" si="398"/>
        <v>0</v>
      </c>
      <c r="X644" s="136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7">
        <v>39701</v>
      </c>
      <c r="E645" s="138" t="s">
        <v>321</v>
      </c>
      <c r="G645" s="43">
        <v>6.6</v>
      </c>
      <c r="H645" s="136" t="str">
        <f t="shared" si="384"/>
        <v>P, S, T &amp; D Plant - Commodity</v>
      </c>
      <c r="I645" s="42">
        <f>'Dep. Res. Class'!L$115</f>
        <v>0</v>
      </c>
      <c r="J645" s="136">
        <f t="shared" si="385"/>
        <v>0</v>
      </c>
      <c r="K645" s="136">
        <f t="shared" si="386"/>
        <v>0</v>
      </c>
      <c r="L645" s="136">
        <f t="shared" si="387"/>
        <v>0</v>
      </c>
      <c r="M645" s="136">
        <f t="shared" si="388"/>
        <v>0</v>
      </c>
      <c r="N645" s="136">
        <f t="shared" si="389"/>
        <v>0</v>
      </c>
      <c r="O645" s="136">
        <f t="shared" si="390"/>
        <v>0</v>
      </c>
      <c r="P645" s="136">
        <f t="shared" si="391"/>
        <v>0</v>
      </c>
      <c r="Q645" s="136">
        <f t="shared" si="392"/>
        <v>0</v>
      </c>
      <c r="R645" s="136">
        <f t="shared" si="393"/>
        <v>0</v>
      </c>
      <c r="S645" s="136">
        <f t="shared" si="394"/>
        <v>0</v>
      </c>
      <c r="T645" s="136">
        <f t="shared" si="395"/>
        <v>0</v>
      </c>
      <c r="U645" s="136">
        <f t="shared" si="396"/>
        <v>0</v>
      </c>
      <c r="V645" s="136">
        <f t="shared" si="397"/>
        <v>0</v>
      </c>
      <c r="W645" s="136">
        <f t="shared" si="398"/>
        <v>0</v>
      </c>
      <c r="X645" s="136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7">
        <v>39702</v>
      </c>
      <c r="E646" s="138" t="s">
        <v>322</v>
      </c>
      <c r="G646" s="43">
        <v>6.6</v>
      </c>
      <c r="H646" s="136" t="str">
        <f t="shared" si="384"/>
        <v>P, S, T &amp; D Plant - Commodity</v>
      </c>
      <c r="I646" s="42">
        <f>'Dep. Res. Class'!L$116</f>
        <v>0</v>
      </c>
      <c r="J646" s="136">
        <f t="shared" si="385"/>
        <v>0</v>
      </c>
      <c r="K646" s="136">
        <f t="shared" si="386"/>
        <v>0</v>
      </c>
      <c r="L646" s="136">
        <f t="shared" si="387"/>
        <v>0</v>
      </c>
      <c r="M646" s="136">
        <f t="shared" si="388"/>
        <v>0</v>
      </c>
      <c r="N646" s="136">
        <f t="shared" si="389"/>
        <v>0</v>
      </c>
      <c r="O646" s="136">
        <f t="shared" si="390"/>
        <v>0</v>
      </c>
      <c r="P646" s="136">
        <f t="shared" si="391"/>
        <v>0</v>
      </c>
      <c r="Q646" s="136">
        <f t="shared" si="392"/>
        <v>0</v>
      </c>
      <c r="R646" s="136">
        <f t="shared" si="393"/>
        <v>0</v>
      </c>
      <c r="S646" s="136">
        <f t="shared" si="394"/>
        <v>0</v>
      </c>
      <c r="T646" s="136">
        <f t="shared" si="395"/>
        <v>0</v>
      </c>
      <c r="U646" s="136">
        <f t="shared" si="396"/>
        <v>0</v>
      </c>
      <c r="V646" s="136">
        <f t="shared" si="397"/>
        <v>0</v>
      </c>
      <c r="W646" s="136">
        <f t="shared" si="398"/>
        <v>0</v>
      </c>
      <c r="X646" s="136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7">
        <v>39705</v>
      </c>
      <c r="E647" s="138" t="s">
        <v>323</v>
      </c>
      <c r="G647" s="43">
        <v>6.6</v>
      </c>
      <c r="H647" s="136" t="str">
        <f t="shared" si="384"/>
        <v>P, S, T &amp; D Plant - Commodity</v>
      </c>
      <c r="I647" s="42">
        <f>'Dep. Res. Class'!L$117</f>
        <v>-537.16586856150525</v>
      </c>
      <c r="J647" s="136">
        <f t="shared" si="385"/>
        <v>-210.31044987587319</v>
      </c>
      <c r="K647" s="136">
        <f t="shared" si="386"/>
        <v>-126.79353708152927</v>
      </c>
      <c r="L647" s="136">
        <f t="shared" si="387"/>
        <v>-3.9913524449761937</v>
      </c>
      <c r="M647" s="136">
        <f t="shared" si="388"/>
        <v>-99.098526301905821</v>
      </c>
      <c r="N647" s="136">
        <f t="shared" si="389"/>
        <v>-96.972002857220787</v>
      </c>
      <c r="O647" s="136">
        <f t="shared" si="390"/>
        <v>0</v>
      </c>
      <c r="P647" s="136">
        <f t="shared" si="391"/>
        <v>0</v>
      </c>
      <c r="Q647" s="136">
        <f t="shared" si="392"/>
        <v>0</v>
      </c>
      <c r="R647" s="136">
        <f t="shared" si="393"/>
        <v>0</v>
      </c>
      <c r="S647" s="136">
        <f t="shared" si="394"/>
        <v>0</v>
      </c>
      <c r="T647" s="136">
        <f t="shared" si="395"/>
        <v>0</v>
      </c>
      <c r="U647" s="136">
        <f t="shared" si="396"/>
        <v>0</v>
      </c>
      <c r="V647" s="136">
        <f t="shared" si="397"/>
        <v>0</v>
      </c>
      <c r="W647" s="136">
        <f t="shared" si="398"/>
        <v>0</v>
      </c>
      <c r="X647" s="136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7">
        <v>39800</v>
      </c>
      <c r="E648" s="138" t="s">
        <v>324</v>
      </c>
      <c r="G648" s="43">
        <v>6.6</v>
      </c>
      <c r="H648" s="136" t="str">
        <f t="shared" si="384"/>
        <v>P, S, T &amp; D Plant - Commodity</v>
      </c>
      <c r="I648" s="42">
        <f>'Dep. Res. Class'!L$118</f>
        <v>18667.121142616688</v>
      </c>
      <c r="J648" s="136">
        <f t="shared" si="385"/>
        <v>7308.5258672603604</v>
      </c>
      <c r="K648" s="136">
        <f t="shared" si="386"/>
        <v>4406.2187404797151</v>
      </c>
      <c r="L648" s="136">
        <f t="shared" si="387"/>
        <v>138.70400927142842</v>
      </c>
      <c r="M648" s="136">
        <f t="shared" si="388"/>
        <v>3443.7858095607039</v>
      </c>
      <c r="N648" s="136">
        <f t="shared" si="389"/>
        <v>3369.8867160444806</v>
      </c>
      <c r="O648" s="136">
        <f t="shared" si="390"/>
        <v>0</v>
      </c>
      <c r="P648" s="136">
        <f t="shared" si="391"/>
        <v>0</v>
      </c>
      <c r="Q648" s="136">
        <f t="shared" si="392"/>
        <v>0</v>
      </c>
      <c r="R648" s="136">
        <f t="shared" si="393"/>
        <v>0</v>
      </c>
      <c r="S648" s="136">
        <f t="shared" si="394"/>
        <v>0</v>
      </c>
      <c r="T648" s="136">
        <f t="shared" si="395"/>
        <v>0</v>
      </c>
      <c r="U648" s="136">
        <f t="shared" si="396"/>
        <v>0</v>
      </c>
      <c r="V648" s="136">
        <f t="shared" si="397"/>
        <v>0</v>
      </c>
      <c r="W648" s="136">
        <f t="shared" si="398"/>
        <v>0</v>
      </c>
      <c r="X648" s="136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7">
        <v>39900</v>
      </c>
      <c r="E649" s="138" t="s">
        <v>325</v>
      </c>
      <c r="G649" s="43">
        <v>6.6</v>
      </c>
      <c r="H649" s="136" t="str">
        <f t="shared" si="384"/>
        <v>P, S, T &amp; D Plant - Commodity</v>
      </c>
      <c r="I649" s="42">
        <f>'Dep. Res. Class'!L$119</f>
        <v>0</v>
      </c>
      <c r="J649" s="136">
        <f t="shared" si="385"/>
        <v>0</v>
      </c>
      <c r="K649" s="136">
        <f t="shared" si="386"/>
        <v>0</v>
      </c>
      <c r="L649" s="136">
        <f t="shared" si="387"/>
        <v>0</v>
      </c>
      <c r="M649" s="136">
        <f t="shared" si="388"/>
        <v>0</v>
      </c>
      <c r="N649" s="136">
        <f t="shared" si="389"/>
        <v>0</v>
      </c>
      <c r="O649" s="136">
        <f t="shared" si="390"/>
        <v>0</v>
      </c>
      <c r="P649" s="136">
        <f t="shared" si="391"/>
        <v>0</v>
      </c>
      <c r="Q649" s="136">
        <f t="shared" si="392"/>
        <v>0</v>
      </c>
      <c r="R649" s="136">
        <f t="shared" si="393"/>
        <v>0</v>
      </c>
      <c r="S649" s="136">
        <f t="shared" si="394"/>
        <v>0</v>
      </c>
      <c r="T649" s="136">
        <f t="shared" si="395"/>
        <v>0</v>
      </c>
      <c r="U649" s="136">
        <f t="shared" si="396"/>
        <v>0</v>
      </c>
      <c r="V649" s="136">
        <f t="shared" si="397"/>
        <v>0</v>
      </c>
      <c r="W649" s="136">
        <f t="shared" si="398"/>
        <v>0</v>
      </c>
      <c r="X649" s="136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7">
        <v>39901</v>
      </c>
      <c r="E650" s="138" t="s">
        <v>326</v>
      </c>
      <c r="G650" s="43">
        <v>6.6</v>
      </c>
      <c r="H650" s="136" t="str">
        <f t="shared" si="384"/>
        <v>P, S, T &amp; D Plant - Commodity</v>
      </c>
      <c r="I650" s="42">
        <f>'Dep. Res. Class'!L$120</f>
        <v>0</v>
      </c>
      <c r="J650" s="136">
        <f t="shared" si="385"/>
        <v>0</v>
      </c>
      <c r="K650" s="136">
        <f t="shared" si="386"/>
        <v>0</v>
      </c>
      <c r="L650" s="136">
        <f t="shared" si="387"/>
        <v>0</v>
      </c>
      <c r="M650" s="136">
        <f t="shared" si="388"/>
        <v>0</v>
      </c>
      <c r="N650" s="136">
        <f t="shared" si="389"/>
        <v>0</v>
      </c>
      <c r="O650" s="136">
        <f t="shared" si="390"/>
        <v>0</v>
      </c>
      <c r="P650" s="136">
        <f t="shared" si="391"/>
        <v>0</v>
      </c>
      <c r="Q650" s="136">
        <f t="shared" si="392"/>
        <v>0</v>
      </c>
      <c r="R650" s="136">
        <f t="shared" si="393"/>
        <v>0</v>
      </c>
      <c r="S650" s="136">
        <f t="shared" si="394"/>
        <v>0</v>
      </c>
      <c r="T650" s="136">
        <f t="shared" si="395"/>
        <v>0</v>
      </c>
      <c r="U650" s="136">
        <f t="shared" si="396"/>
        <v>0</v>
      </c>
      <c r="V650" s="136">
        <f t="shared" si="397"/>
        <v>0</v>
      </c>
      <c r="W650" s="136">
        <f t="shared" si="398"/>
        <v>0</v>
      </c>
      <c r="X650" s="136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7">
        <v>39902</v>
      </c>
      <c r="E651" s="138" t="s">
        <v>327</v>
      </c>
      <c r="G651" s="43">
        <v>6.6</v>
      </c>
      <c r="H651" s="136" t="str">
        <f t="shared" si="384"/>
        <v>P, S, T &amp; D Plant - Commodity</v>
      </c>
      <c r="I651" s="42">
        <f>'Dep. Res. Class'!L$121</f>
        <v>0</v>
      </c>
      <c r="J651" s="136">
        <f t="shared" si="385"/>
        <v>0</v>
      </c>
      <c r="K651" s="136">
        <f t="shared" si="386"/>
        <v>0</v>
      </c>
      <c r="L651" s="136">
        <f t="shared" si="387"/>
        <v>0</v>
      </c>
      <c r="M651" s="136">
        <f t="shared" si="388"/>
        <v>0</v>
      </c>
      <c r="N651" s="136">
        <f t="shared" si="389"/>
        <v>0</v>
      </c>
      <c r="O651" s="136">
        <f t="shared" si="390"/>
        <v>0</v>
      </c>
      <c r="P651" s="136">
        <f t="shared" si="391"/>
        <v>0</v>
      </c>
      <c r="Q651" s="136">
        <f t="shared" si="392"/>
        <v>0</v>
      </c>
      <c r="R651" s="136">
        <f t="shared" si="393"/>
        <v>0</v>
      </c>
      <c r="S651" s="136">
        <f t="shared" si="394"/>
        <v>0</v>
      </c>
      <c r="T651" s="136">
        <f t="shared" si="395"/>
        <v>0</v>
      </c>
      <c r="U651" s="136">
        <f t="shared" si="396"/>
        <v>0</v>
      </c>
      <c r="V651" s="136">
        <f t="shared" si="397"/>
        <v>0</v>
      </c>
      <c r="W651" s="136">
        <f t="shared" si="398"/>
        <v>0</v>
      </c>
      <c r="X651" s="136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7">
        <v>39903</v>
      </c>
      <c r="E652" s="138" t="s">
        <v>328</v>
      </c>
      <c r="G652" s="43">
        <v>6.6</v>
      </c>
      <c r="H652" s="136" t="str">
        <f t="shared" si="384"/>
        <v>P, S, T &amp; D Plant - Commodity</v>
      </c>
      <c r="I652" s="42">
        <f>'Dep. Res. Class'!L$122</f>
        <v>336.37486564603591</v>
      </c>
      <c r="J652" s="136">
        <f t="shared" si="385"/>
        <v>131.6970296538008</v>
      </c>
      <c r="K652" s="136">
        <f t="shared" si="386"/>
        <v>79.398490292764492</v>
      </c>
      <c r="L652" s="136">
        <f t="shared" si="387"/>
        <v>2.4993967804026962</v>
      </c>
      <c r="M652" s="136">
        <f t="shared" si="388"/>
        <v>62.055792114623095</v>
      </c>
      <c r="N652" s="136">
        <f t="shared" si="389"/>
        <v>60.724156804444846</v>
      </c>
      <c r="O652" s="136">
        <f t="shared" si="390"/>
        <v>0</v>
      </c>
      <c r="P652" s="136">
        <f t="shared" si="391"/>
        <v>0</v>
      </c>
      <c r="Q652" s="136">
        <f t="shared" si="392"/>
        <v>0</v>
      </c>
      <c r="R652" s="136">
        <f t="shared" si="393"/>
        <v>0</v>
      </c>
      <c r="S652" s="136">
        <f t="shared" si="394"/>
        <v>0</v>
      </c>
      <c r="T652" s="136">
        <f t="shared" si="395"/>
        <v>0</v>
      </c>
      <c r="U652" s="136">
        <f t="shared" si="396"/>
        <v>0</v>
      </c>
      <c r="V652" s="136">
        <f t="shared" si="397"/>
        <v>0</v>
      </c>
      <c r="W652" s="136">
        <f t="shared" si="398"/>
        <v>0</v>
      </c>
      <c r="X652" s="136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7">
        <v>39904</v>
      </c>
      <c r="E653" s="138" t="s">
        <v>329</v>
      </c>
      <c r="G653" s="43">
        <v>6.6</v>
      </c>
      <c r="H653" s="136" t="str">
        <f t="shared" si="384"/>
        <v>P, S, T &amp; D Plant - Commodity</v>
      </c>
      <c r="I653" s="42">
        <f>'Dep. Res. Class'!L$123</f>
        <v>0</v>
      </c>
      <c r="J653" s="136">
        <f t="shared" si="385"/>
        <v>0</v>
      </c>
      <c r="K653" s="136">
        <f t="shared" si="386"/>
        <v>0</v>
      </c>
      <c r="L653" s="136">
        <f t="shared" si="387"/>
        <v>0</v>
      </c>
      <c r="M653" s="136">
        <f t="shared" si="388"/>
        <v>0</v>
      </c>
      <c r="N653" s="136">
        <f t="shared" si="389"/>
        <v>0</v>
      </c>
      <c r="O653" s="136">
        <f t="shared" si="390"/>
        <v>0</v>
      </c>
      <c r="P653" s="136">
        <f t="shared" si="391"/>
        <v>0</v>
      </c>
      <c r="Q653" s="136">
        <f t="shared" si="392"/>
        <v>0</v>
      </c>
      <c r="R653" s="136">
        <f t="shared" si="393"/>
        <v>0</v>
      </c>
      <c r="S653" s="136">
        <f t="shared" si="394"/>
        <v>0</v>
      </c>
      <c r="T653" s="136">
        <f t="shared" si="395"/>
        <v>0</v>
      </c>
      <c r="U653" s="136">
        <f t="shared" si="396"/>
        <v>0</v>
      </c>
      <c r="V653" s="136">
        <f t="shared" si="397"/>
        <v>0</v>
      </c>
      <c r="W653" s="136">
        <f t="shared" si="398"/>
        <v>0</v>
      </c>
      <c r="X653" s="136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7">
        <v>39905</v>
      </c>
      <c r="E654" s="138" t="s">
        <v>330</v>
      </c>
      <c r="G654" s="43">
        <v>6.6</v>
      </c>
      <c r="H654" s="136" t="str">
        <f t="shared" si="384"/>
        <v>P, S, T &amp; D Plant - Commodity</v>
      </c>
      <c r="I654" s="42">
        <f>'Dep. Res. Class'!L$124</f>
        <v>0</v>
      </c>
      <c r="J654" s="136">
        <f t="shared" si="385"/>
        <v>0</v>
      </c>
      <c r="K654" s="136">
        <f t="shared" si="386"/>
        <v>0</v>
      </c>
      <c r="L654" s="136">
        <f t="shared" si="387"/>
        <v>0</v>
      </c>
      <c r="M654" s="136">
        <f t="shared" si="388"/>
        <v>0</v>
      </c>
      <c r="N654" s="136">
        <f t="shared" si="389"/>
        <v>0</v>
      </c>
      <c r="O654" s="136">
        <f t="shared" si="390"/>
        <v>0</v>
      </c>
      <c r="P654" s="136">
        <f t="shared" si="391"/>
        <v>0</v>
      </c>
      <c r="Q654" s="136">
        <f t="shared" si="392"/>
        <v>0</v>
      </c>
      <c r="R654" s="136">
        <f t="shared" si="393"/>
        <v>0</v>
      </c>
      <c r="S654" s="136">
        <f t="shared" si="394"/>
        <v>0</v>
      </c>
      <c r="T654" s="136">
        <f t="shared" si="395"/>
        <v>0</v>
      </c>
      <c r="U654" s="136">
        <f t="shared" si="396"/>
        <v>0</v>
      </c>
      <c r="V654" s="136">
        <f t="shared" si="397"/>
        <v>0</v>
      </c>
      <c r="W654" s="136">
        <f t="shared" si="398"/>
        <v>0</v>
      </c>
      <c r="X654" s="136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7">
        <v>39906</v>
      </c>
      <c r="E655" s="138" t="s">
        <v>331</v>
      </c>
      <c r="G655" s="43">
        <v>6.6</v>
      </c>
      <c r="H655" s="136" t="str">
        <f t="shared" si="384"/>
        <v>P, S, T &amp; D Plant - Commodity</v>
      </c>
      <c r="I655" s="42">
        <f>'Dep. Res. Class'!L$125</f>
        <v>7513.4722995931434</v>
      </c>
      <c r="J655" s="136">
        <f t="shared" si="385"/>
        <v>2941.6644502915169</v>
      </c>
      <c r="K655" s="136">
        <f t="shared" si="386"/>
        <v>1773.4926665773946</v>
      </c>
      <c r="L655" s="136">
        <f t="shared" si="387"/>
        <v>55.828037089456814</v>
      </c>
      <c r="M655" s="136">
        <f t="shared" si="388"/>
        <v>1386.1156783728497</v>
      </c>
      <c r="N655" s="136">
        <f t="shared" si="389"/>
        <v>1356.3714672619255</v>
      </c>
      <c r="O655" s="136">
        <f t="shared" si="390"/>
        <v>0</v>
      </c>
      <c r="P655" s="136">
        <f t="shared" si="391"/>
        <v>0</v>
      </c>
      <c r="Q655" s="136">
        <f t="shared" si="392"/>
        <v>0</v>
      </c>
      <c r="R655" s="136">
        <f t="shared" si="393"/>
        <v>0</v>
      </c>
      <c r="S655" s="136">
        <f t="shared" si="394"/>
        <v>0</v>
      </c>
      <c r="T655" s="136">
        <f t="shared" si="395"/>
        <v>0</v>
      </c>
      <c r="U655" s="136">
        <f t="shared" si="396"/>
        <v>0</v>
      </c>
      <c r="V655" s="136">
        <f t="shared" si="397"/>
        <v>0</v>
      </c>
      <c r="W655" s="136">
        <f t="shared" si="398"/>
        <v>0</v>
      </c>
      <c r="X655" s="136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7">
        <v>39907</v>
      </c>
      <c r="E656" s="138" t="s">
        <v>332</v>
      </c>
      <c r="G656" s="43">
        <v>6.6</v>
      </c>
      <c r="H656" s="136" t="str">
        <f t="shared" si="384"/>
        <v>P, S, T &amp; D Plant - Commodity</v>
      </c>
      <c r="I656" s="42">
        <f>'Dep. Res. Class'!L$126</f>
        <v>211.64504731033773</v>
      </c>
      <c r="J656" s="136">
        <f t="shared" si="385"/>
        <v>82.862980913205746</v>
      </c>
      <c r="K656" s="136">
        <f t="shared" si="386"/>
        <v>49.957053723700433</v>
      </c>
      <c r="L656" s="136">
        <f t="shared" si="387"/>
        <v>1.5726054585549216</v>
      </c>
      <c r="M656" s="136">
        <f t="shared" si="388"/>
        <v>39.045132081302597</v>
      </c>
      <c r="N656" s="136">
        <f t="shared" si="389"/>
        <v>38.207275133574036</v>
      </c>
      <c r="O656" s="136">
        <f t="shared" si="390"/>
        <v>0</v>
      </c>
      <c r="P656" s="136">
        <f t="shared" si="391"/>
        <v>0</v>
      </c>
      <c r="Q656" s="136">
        <f t="shared" si="392"/>
        <v>0</v>
      </c>
      <c r="R656" s="136">
        <f t="shared" si="393"/>
        <v>0</v>
      </c>
      <c r="S656" s="136">
        <f t="shared" si="394"/>
        <v>0</v>
      </c>
      <c r="T656" s="136">
        <f t="shared" si="395"/>
        <v>0</v>
      </c>
      <c r="U656" s="136">
        <f t="shared" si="396"/>
        <v>0</v>
      </c>
      <c r="V656" s="136">
        <f t="shared" si="397"/>
        <v>0</v>
      </c>
      <c r="W656" s="136">
        <f t="shared" si="398"/>
        <v>0</v>
      </c>
      <c r="X656" s="136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7">
        <v>39908</v>
      </c>
      <c r="E657" s="138" t="s">
        <v>333</v>
      </c>
      <c r="G657" s="43">
        <v>6.6</v>
      </c>
      <c r="H657" s="136" t="str">
        <f t="shared" si="384"/>
        <v>P, S, T &amp; D Plant - Commodity</v>
      </c>
      <c r="I657" s="42">
        <f>'Dep. Res. Class'!L$127</f>
        <v>1900.9408998898564</v>
      </c>
      <c r="J657" s="136">
        <f t="shared" si="385"/>
        <v>744.2537942961419</v>
      </c>
      <c r="K657" s="136">
        <f t="shared" si="386"/>
        <v>448.70129430493148</v>
      </c>
      <c r="L657" s="136">
        <f t="shared" si="387"/>
        <v>14.124734188434161</v>
      </c>
      <c r="M657" s="136">
        <f t="shared" si="388"/>
        <v>350.69324540401988</v>
      </c>
      <c r="N657" s="136">
        <f t="shared" si="389"/>
        <v>343.16783169632902</v>
      </c>
      <c r="O657" s="136">
        <f t="shared" si="390"/>
        <v>0</v>
      </c>
      <c r="P657" s="136">
        <f t="shared" si="391"/>
        <v>0</v>
      </c>
      <c r="Q657" s="136">
        <f t="shared" si="392"/>
        <v>0</v>
      </c>
      <c r="R657" s="136">
        <f t="shared" si="393"/>
        <v>0</v>
      </c>
      <c r="S657" s="136">
        <f t="shared" si="394"/>
        <v>0</v>
      </c>
      <c r="T657" s="136">
        <f t="shared" si="395"/>
        <v>0</v>
      </c>
      <c r="U657" s="136">
        <f t="shared" si="396"/>
        <v>0</v>
      </c>
      <c r="V657" s="136">
        <f t="shared" si="397"/>
        <v>0</v>
      </c>
      <c r="W657" s="136">
        <f t="shared" si="398"/>
        <v>0</v>
      </c>
      <c r="X657" s="136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37">
        <v>39909</v>
      </c>
      <c r="E658" s="138" t="s">
        <v>334</v>
      </c>
      <c r="G658" s="43">
        <v>6.6</v>
      </c>
      <c r="H658" s="136" t="str">
        <f t="shared" si="384"/>
        <v>P, S, T &amp; D Plant - Commodity</v>
      </c>
      <c r="I658" s="42">
        <f>'Dep. Res. Class'!L$128</f>
        <v>0</v>
      </c>
      <c r="J658" s="136">
        <f t="shared" si="385"/>
        <v>0</v>
      </c>
      <c r="K658" s="136">
        <f t="shared" si="386"/>
        <v>0</v>
      </c>
      <c r="L658" s="136">
        <f t="shared" si="387"/>
        <v>0</v>
      </c>
      <c r="M658" s="136">
        <f t="shared" si="388"/>
        <v>0</v>
      </c>
      <c r="N658" s="136">
        <f t="shared" si="389"/>
        <v>0</v>
      </c>
      <c r="O658" s="136">
        <f t="shared" si="390"/>
        <v>0</v>
      </c>
      <c r="P658" s="136">
        <f t="shared" si="391"/>
        <v>0</v>
      </c>
      <c r="Q658" s="136">
        <f t="shared" si="392"/>
        <v>0</v>
      </c>
      <c r="R658" s="136">
        <f t="shared" si="393"/>
        <v>0</v>
      </c>
      <c r="S658" s="136">
        <f t="shared" si="394"/>
        <v>0</v>
      </c>
      <c r="T658" s="136">
        <f t="shared" si="395"/>
        <v>0</v>
      </c>
      <c r="U658" s="136">
        <f t="shared" si="396"/>
        <v>0</v>
      </c>
      <c r="V658" s="136">
        <f t="shared" si="397"/>
        <v>0</v>
      </c>
      <c r="W658" s="136">
        <f t="shared" si="398"/>
        <v>0</v>
      </c>
      <c r="X658" s="136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7"/>
      <c r="E659" s="138" t="s">
        <v>368</v>
      </c>
      <c r="G659" s="43">
        <v>6.6</v>
      </c>
      <c r="H659" s="136" t="str">
        <f t="shared" si="384"/>
        <v>P, S, T &amp; D Plant - Commodity</v>
      </c>
      <c r="I659" s="42">
        <f>'Dep. Res. Class'!L$129</f>
        <v>-106739.60781790096</v>
      </c>
      <c r="J659" s="136">
        <f t="shared" si="385"/>
        <v>-41790.546000013928</v>
      </c>
      <c r="K659" s="136">
        <f t="shared" si="386"/>
        <v>-25194.996953491827</v>
      </c>
      <c r="L659" s="136">
        <f t="shared" si="387"/>
        <v>-793.11702320304482</v>
      </c>
      <c r="M659" s="136">
        <f t="shared" si="388"/>
        <v>-19691.753426411575</v>
      </c>
      <c r="N659" s="136">
        <f t="shared" si="389"/>
        <v>-19269.194414780584</v>
      </c>
      <c r="O659" s="136">
        <f t="shared" si="390"/>
        <v>0</v>
      </c>
      <c r="P659" s="136">
        <f t="shared" si="391"/>
        <v>0</v>
      </c>
      <c r="Q659" s="136">
        <f t="shared" si="392"/>
        <v>0</v>
      </c>
      <c r="R659" s="136">
        <f t="shared" si="393"/>
        <v>0</v>
      </c>
      <c r="S659" s="136">
        <f t="shared" si="394"/>
        <v>0</v>
      </c>
      <c r="T659" s="136">
        <f t="shared" si="395"/>
        <v>0</v>
      </c>
      <c r="U659" s="136">
        <f t="shared" si="396"/>
        <v>0</v>
      </c>
      <c r="V659" s="136">
        <f t="shared" si="397"/>
        <v>0</v>
      </c>
      <c r="W659" s="136">
        <f t="shared" si="398"/>
        <v>0</v>
      </c>
      <c r="X659" s="136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7"/>
      <c r="E660" s="154" t="s">
        <v>476</v>
      </c>
      <c r="G660" s="43">
        <v>6.6</v>
      </c>
      <c r="H660" s="136" t="str">
        <f t="shared" si="384"/>
        <v>P, S, T &amp; D Plant - Commodity</v>
      </c>
      <c r="I660" s="42">
        <f>'Dep. Res. Class'!L$130</f>
        <v>9050.3881563438445</v>
      </c>
      <c r="J660" s="136">
        <f t="shared" si="385"/>
        <v>3543.3956550685257</v>
      </c>
      <c r="K660" s="136">
        <f t="shared" si="386"/>
        <v>2136.2688760859437</v>
      </c>
      <c r="L660" s="136">
        <f t="shared" si="387"/>
        <v>67.247922866995211</v>
      </c>
      <c r="M660" s="136">
        <f t="shared" si="388"/>
        <v>1669.6521153804563</v>
      </c>
      <c r="N660" s="136">
        <f t="shared" si="389"/>
        <v>1633.8235869419238</v>
      </c>
      <c r="O660" s="136">
        <f t="shared" si="390"/>
        <v>0</v>
      </c>
      <c r="P660" s="136">
        <f t="shared" si="391"/>
        <v>0</v>
      </c>
      <c r="Q660" s="136">
        <f t="shared" si="392"/>
        <v>0</v>
      </c>
      <c r="R660" s="136">
        <f t="shared" si="393"/>
        <v>0</v>
      </c>
      <c r="S660" s="136">
        <f t="shared" si="394"/>
        <v>0</v>
      </c>
      <c r="T660" s="136">
        <f t="shared" si="395"/>
        <v>0</v>
      </c>
      <c r="U660" s="136">
        <f t="shared" si="396"/>
        <v>0</v>
      </c>
      <c r="V660" s="136">
        <f t="shared" si="397"/>
        <v>0</v>
      </c>
      <c r="W660" s="136">
        <f t="shared" si="398"/>
        <v>0</v>
      </c>
      <c r="X660" s="136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1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-22045.217132098875</v>
      </c>
      <c r="J662" s="136">
        <f>SUM(J625:J660)</f>
        <v>-8631.1134120989991</v>
      </c>
      <c r="K662" s="136">
        <f t="shared" ref="K662:X662" si="402">SUM(K625:K660)</f>
        <v>-5203.5902120782175</v>
      </c>
      <c r="L662" s="136">
        <f t="shared" si="402"/>
        <v>-163.80458336987391</v>
      </c>
      <c r="M662" s="136">
        <f t="shared" si="402"/>
        <v>-4066.9905845784097</v>
      </c>
      <c r="N662" s="136">
        <f t="shared" si="402"/>
        <v>-3979.718339973364</v>
      </c>
      <c r="O662" s="136">
        <f t="shared" si="402"/>
        <v>0</v>
      </c>
      <c r="P662" s="136">
        <f t="shared" si="402"/>
        <v>0</v>
      </c>
      <c r="Q662" s="136">
        <f t="shared" si="402"/>
        <v>0</v>
      </c>
      <c r="R662" s="136">
        <f t="shared" si="402"/>
        <v>0</v>
      </c>
      <c r="S662" s="136">
        <f t="shared" si="402"/>
        <v>0</v>
      </c>
      <c r="T662" s="136">
        <f t="shared" si="402"/>
        <v>0</v>
      </c>
      <c r="U662" s="136">
        <f t="shared" si="402"/>
        <v>0</v>
      </c>
      <c r="V662" s="136">
        <f t="shared" si="402"/>
        <v>0</v>
      </c>
      <c r="W662" s="136">
        <f t="shared" si="402"/>
        <v>0</v>
      </c>
      <c r="X662" s="136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1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367</v>
      </c>
      <c r="E664" s="44"/>
      <c r="G664" s="43"/>
      <c r="H664" s="44"/>
      <c r="I664" s="42">
        <f>'Dep. Res. Class'!L$134</f>
        <v>2504251.6148491357</v>
      </c>
      <c r="J664" s="42">
        <f>J662+J621+J595+J582+J560+J548</f>
        <v>974957.81214932271</v>
      </c>
      <c r="K664" s="42">
        <f t="shared" ref="K664:X664" si="403">K662+K621+K595+K582+K560+K548</f>
        <v>586923.99370442796</v>
      </c>
      <c r="L664" s="42">
        <f t="shared" si="403"/>
        <v>18294.910752113181</v>
      </c>
      <c r="M664" s="42">
        <f t="shared" si="403"/>
        <v>467048.57176252134</v>
      </c>
      <c r="N664" s="42">
        <f t="shared" si="403"/>
        <v>457026.3264807511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1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360</v>
      </c>
      <c r="E666" s="44"/>
      <c r="G666" s="43"/>
      <c r="H666" s="44"/>
      <c r="I666" s="42"/>
      <c r="J666" s="151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1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335</v>
      </c>
      <c r="E668" s="44"/>
      <c r="G668" s="43"/>
      <c r="H668" s="44"/>
      <c r="I668" s="42"/>
      <c r="J668" s="151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1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7">
        <v>30100</v>
      </c>
      <c r="D670" s="44"/>
      <c r="E670" s="138" t="s">
        <v>336</v>
      </c>
      <c r="G670" s="43">
        <v>99</v>
      </c>
      <c r="H670" s="136" t="str">
        <f>VLOOKUP($G670,alloc,3)</f>
        <v>-</v>
      </c>
      <c r="I670" s="42">
        <f>'Dep. Res. Class'!L$140</f>
        <v>0</v>
      </c>
      <c r="J670" s="136">
        <f>$I670*VLOOKUP($G670,alloc,6)</f>
        <v>0</v>
      </c>
      <c r="K670" s="136">
        <f>$I670*VLOOKUP($G670,alloc,7)</f>
        <v>0</v>
      </c>
      <c r="L670" s="136">
        <f>$I670*VLOOKUP($G670,alloc,8)</f>
        <v>0</v>
      </c>
      <c r="M670" s="136">
        <f>$I670*VLOOKUP($G670,alloc,9)</f>
        <v>0</v>
      </c>
      <c r="N670" s="136">
        <f>$I670*VLOOKUP($G670,alloc,10)</f>
        <v>0</v>
      </c>
      <c r="O670" s="136">
        <f>$I670*VLOOKUP($G670,alloc,11)</f>
        <v>0</v>
      </c>
      <c r="P670" s="136">
        <f>$I670*VLOOKUP($G670,alloc,12)</f>
        <v>0</v>
      </c>
      <c r="Q670" s="136">
        <f>$I670*VLOOKUP($G670,alloc,13)</f>
        <v>0</v>
      </c>
      <c r="R670" s="136">
        <f>$I670*VLOOKUP($G670,alloc,14)</f>
        <v>0</v>
      </c>
      <c r="S670" s="136">
        <f>$I670*VLOOKUP($G670,alloc,15)</f>
        <v>0</v>
      </c>
      <c r="T670" s="136">
        <f>$I670*VLOOKUP($G670,alloc,16)</f>
        <v>0</v>
      </c>
      <c r="U670" s="136">
        <f>$I670*VLOOKUP($G670,alloc,17)</f>
        <v>0</v>
      </c>
      <c r="V670" s="136">
        <f>$I670*VLOOKUP($G670,alloc,18)</f>
        <v>0</v>
      </c>
      <c r="W670" s="136">
        <f>$I670*VLOOKUP($G670,alloc,19)</f>
        <v>0</v>
      </c>
      <c r="X670" s="136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7">
        <v>30200</v>
      </c>
      <c r="D671" s="44"/>
      <c r="E671" s="138" t="s">
        <v>197</v>
      </c>
      <c r="G671" s="43">
        <v>99</v>
      </c>
      <c r="H671" s="136" t="str">
        <f>VLOOKUP($G671,alloc,3)</f>
        <v>-</v>
      </c>
      <c r="I671" s="42">
        <f>'Dep. Res. Class'!L$141</f>
        <v>0</v>
      </c>
      <c r="J671" s="136">
        <f>$I671*VLOOKUP($G671,alloc,6)</f>
        <v>0</v>
      </c>
      <c r="K671" s="136">
        <f>$I671*VLOOKUP($G671,alloc,7)</f>
        <v>0</v>
      </c>
      <c r="L671" s="136">
        <f>$I671*VLOOKUP($G671,alloc,8)</f>
        <v>0</v>
      </c>
      <c r="M671" s="136">
        <f>$I671*VLOOKUP($G671,alloc,9)</f>
        <v>0</v>
      </c>
      <c r="N671" s="136">
        <f>$I671*VLOOKUP($G671,alloc,10)</f>
        <v>0</v>
      </c>
      <c r="O671" s="136">
        <f>$I671*VLOOKUP($G671,alloc,11)</f>
        <v>0</v>
      </c>
      <c r="P671" s="136">
        <f>$I671*VLOOKUP($G671,alloc,12)</f>
        <v>0</v>
      </c>
      <c r="Q671" s="136">
        <f>$I671*VLOOKUP($G671,alloc,13)</f>
        <v>0</v>
      </c>
      <c r="R671" s="136">
        <f>$I671*VLOOKUP($G671,alloc,14)</f>
        <v>0</v>
      </c>
      <c r="S671" s="136">
        <f>$I671*VLOOKUP($G671,alloc,15)</f>
        <v>0</v>
      </c>
      <c r="T671" s="136">
        <f>$I671*VLOOKUP($G671,alloc,16)</f>
        <v>0</v>
      </c>
      <c r="U671" s="136">
        <f>$I671*VLOOKUP($G671,alloc,17)</f>
        <v>0</v>
      </c>
      <c r="V671" s="136">
        <f>$I671*VLOOKUP($G671,alloc,18)</f>
        <v>0</v>
      </c>
      <c r="W671" s="136">
        <f>$I671*VLOOKUP($G671,alloc,19)</f>
        <v>0</v>
      </c>
      <c r="X671" s="136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9">
        <v>30300</v>
      </c>
      <c r="D672" s="44"/>
      <c r="E672" s="138" t="s">
        <v>337</v>
      </c>
      <c r="G672" s="43">
        <v>99</v>
      </c>
      <c r="H672" s="136" t="str">
        <f>VLOOKUP($G672,alloc,3)</f>
        <v>-</v>
      </c>
      <c r="I672" s="42">
        <f>'Dep. Res. Class'!L$142</f>
        <v>0</v>
      </c>
      <c r="J672" s="136">
        <f>$I672*VLOOKUP($G672,alloc,6)</f>
        <v>0</v>
      </c>
      <c r="K672" s="136">
        <f>$I672*VLOOKUP($G672,alloc,7)</f>
        <v>0</v>
      </c>
      <c r="L672" s="136">
        <f>$I672*VLOOKUP($G672,alloc,8)</f>
        <v>0</v>
      </c>
      <c r="M672" s="136">
        <f>$I672*VLOOKUP($G672,alloc,9)</f>
        <v>0</v>
      </c>
      <c r="N672" s="136">
        <f>$I672*VLOOKUP($G672,alloc,10)</f>
        <v>0</v>
      </c>
      <c r="O672" s="136">
        <f>$I672*VLOOKUP($G672,alloc,11)</f>
        <v>0</v>
      </c>
      <c r="P672" s="136">
        <f>$I672*VLOOKUP($G672,alloc,12)</f>
        <v>0</v>
      </c>
      <c r="Q672" s="136">
        <f>$I672*VLOOKUP($G672,alloc,13)</f>
        <v>0</v>
      </c>
      <c r="R672" s="136">
        <f>$I672*VLOOKUP($G672,alloc,14)</f>
        <v>0</v>
      </c>
      <c r="S672" s="136">
        <f>$I672*VLOOKUP($G672,alloc,15)</f>
        <v>0</v>
      </c>
      <c r="T672" s="136">
        <f>$I672*VLOOKUP($G672,alloc,16)</f>
        <v>0</v>
      </c>
      <c r="U672" s="136">
        <f>$I672*VLOOKUP($G672,alloc,17)</f>
        <v>0</v>
      </c>
      <c r="V672" s="136">
        <f>$I672*VLOOKUP($G672,alloc,18)</f>
        <v>0</v>
      </c>
      <c r="W672" s="136">
        <f>$I672*VLOOKUP($G672,alloc,19)</f>
        <v>0</v>
      </c>
      <c r="X672" s="136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1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338</v>
      </c>
      <c r="E674" s="44"/>
      <c r="G674" s="43"/>
      <c r="H674" s="44"/>
      <c r="I674" s="42"/>
      <c r="J674" s="151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1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1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1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2">
        <v>37400</v>
      </c>
      <c r="E678" s="138" t="s">
        <v>125</v>
      </c>
      <c r="G678" s="43">
        <v>6.6</v>
      </c>
      <c r="H678" s="136" t="str">
        <f t="shared" ref="H678:H712" si="405">VLOOKUP($G678,alloc,3)</f>
        <v>P, S, T &amp; D Plant - Commodity</v>
      </c>
      <c r="I678" s="42">
        <f>'Dep. Res. Class'!L$148</f>
        <v>0</v>
      </c>
      <c r="J678" s="136">
        <f t="shared" ref="J678:J712" si="406">$I678*VLOOKUP($G678,alloc,6)</f>
        <v>0</v>
      </c>
      <c r="K678" s="136">
        <f t="shared" ref="K678:K712" si="407">$I678*VLOOKUP($G678,alloc,7)</f>
        <v>0</v>
      </c>
      <c r="L678" s="136">
        <f t="shared" ref="L678:L712" si="408">$I678*VLOOKUP($G678,alloc,8)</f>
        <v>0</v>
      </c>
      <c r="M678" s="136">
        <f t="shared" ref="M678:M712" si="409">$I678*VLOOKUP($G678,alloc,9)</f>
        <v>0</v>
      </c>
      <c r="N678" s="136">
        <f t="shared" ref="N678:N712" si="410">$I678*VLOOKUP($G678,alloc,10)</f>
        <v>0</v>
      </c>
      <c r="O678" s="136">
        <f t="shared" ref="O678:O712" si="411">$I678*VLOOKUP($G678,alloc,11)</f>
        <v>0</v>
      </c>
      <c r="P678" s="136">
        <f t="shared" ref="P678:P712" si="412">$I678*VLOOKUP($G678,alloc,12)</f>
        <v>0</v>
      </c>
      <c r="Q678" s="136">
        <f t="shared" ref="Q678:Q712" si="413">$I678*VLOOKUP($G678,alloc,13)</f>
        <v>0</v>
      </c>
      <c r="R678" s="136">
        <f t="shared" ref="R678:R712" si="414">$I678*VLOOKUP($G678,alloc,14)</f>
        <v>0</v>
      </c>
      <c r="S678" s="136">
        <f t="shared" ref="S678:S712" si="415">$I678*VLOOKUP($G678,alloc,15)</f>
        <v>0</v>
      </c>
      <c r="T678" s="136">
        <f t="shared" ref="T678:T712" si="416">$I678*VLOOKUP($G678,alloc,16)</f>
        <v>0</v>
      </c>
      <c r="U678" s="136">
        <f t="shared" ref="U678:U712" si="417">$I678*VLOOKUP($G678,alloc,17)</f>
        <v>0</v>
      </c>
      <c r="V678" s="136">
        <f t="shared" ref="V678:V712" si="418">$I678*VLOOKUP($G678,alloc,18)</f>
        <v>0</v>
      </c>
      <c r="W678" s="136">
        <f t="shared" ref="W678:W712" si="419">$I678*VLOOKUP($G678,alloc,19)</f>
        <v>0</v>
      </c>
      <c r="X678" s="136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2">
        <v>39001</v>
      </c>
      <c r="E679" s="138" t="s">
        <v>304</v>
      </c>
      <c r="G679" s="43">
        <v>6.6</v>
      </c>
      <c r="H679" s="136" t="str">
        <f t="shared" si="405"/>
        <v>P, S, T &amp; D Plant - Commodity</v>
      </c>
      <c r="I679" s="42">
        <f>'Dep. Res. Class'!L$149</f>
        <v>698.79760105882792</v>
      </c>
      <c r="J679" s="136">
        <f t="shared" si="406"/>
        <v>273.59228583235216</v>
      </c>
      <c r="K679" s="136">
        <f t="shared" si="407"/>
        <v>164.94536367250814</v>
      </c>
      <c r="L679" s="136">
        <f t="shared" si="408"/>
        <v>5.1923394183603007</v>
      </c>
      <c r="M679" s="136">
        <f t="shared" si="409"/>
        <v>128.91700031813892</v>
      </c>
      <c r="N679" s="136">
        <f t="shared" si="410"/>
        <v>126.15061181746839</v>
      </c>
      <c r="O679" s="136">
        <f t="shared" si="411"/>
        <v>0</v>
      </c>
      <c r="P679" s="136">
        <f t="shared" si="412"/>
        <v>0</v>
      </c>
      <c r="Q679" s="136">
        <f t="shared" si="413"/>
        <v>0</v>
      </c>
      <c r="R679" s="136">
        <f t="shared" si="414"/>
        <v>0</v>
      </c>
      <c r="S679" s="136">
        <f t="shared" si="415"/>
        <v>0</v>
      </c>
      <c r="T679" s="136">
        <f t="shared" si="416"/>
        <v>0</v>
      </c>
      <c r="U679" s="136">
        <f t="shared" si="417"/>
        <v>0</v>
      </c>
      <c r="V679" s="136">
        <f t="shared" si="418"/>
        <v>0</v>
      </c>
      <c r="W679" s="136">
        <f t="shared" si="419"/>
        <v>0</v>
      </c>
      <c r="X679" s="136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2">
        <v>36602</v>
      </c>
      <c r="E680" s="138" t="s">
        <v>149</v>
      </c>
      <c r="G680" s="43">
        <v>6.6</v>
      </c>
      <c r="H680" s="136" t="str">
        <f t="shared" si="405"/>
        <v>P, S, T &amp; D Plant - Commodity</v>
      </c>
      <c r="I680" s="42">
        <f>'Dep. Res. Class'!L$150</f>
        <v>0</v>
      </c>
      <c r="J680" s="136">
        <f t="shared" si="406"/>
        <v>0</v>
      </c>
      <c r="K680" s="136">
        <f t="shared" si="407"/>
        <v>0</v>
      </c>
      <c r="L680" s="136">
        <f t="shared" si="408"/>
        <v>0</v>
      </c>
      <c r="M680" s="136">
        <f t="shared" si="409"/>
        <v>0</v>
      </c>
      <c r="N680" s="136">
        <f t="shared" si="410"/>
        <v>0</v>
      </c>
      <c r="O680" s="136">
        <f t="shared" si="411"/>
        <v>0</v>
      </c>
      <c r="P680" s="136">
        <f t="shared" si="412"/>
        <v>0</v>
      </c>
      <c r="Q680" s="136">
        <f t="shared" si="413"/>
        <v>0</v>
      </c>
      <c r="R680" s="136">
        <f t="shared" si="414"/>
        <v>0</v>
      </c>
      <c r="S680" s="136">
        <f t="shared" si="415"/>
        <v>0</v>
      </c>
      <c r="T680" s="136">
        <f t="shared" si="416"/>
        <v>0</v>
      </c>
      <c r="U680" s="136">
        <f t="shared" si="417"/>
        <v>0</v>
      </c>
      <c r="V680" s="136">
        <f t="shared" si="418"/>
        <v>0</v>
      </c>
      <c r="W680" s="136">
        <f t="shared" si="419"/>
        <v>0</v>
      </c>
      <c r="X680" s="136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2">
        <v>38900</v>
      </c>
      <c r="E681" s="138" t="s">
        <v>125</v>
      </c>
      <c r="G681" s="43">
        <v>6.6</v>
      </c>
      <c r="H681" s="136" t="str">
        <f t="shared" si="405"/>
        <v>P, S, T &amp; D Plant - Commodity</v>
      </c>
      <c r="I681" s="42">
        <f>'Dep. Res. Class'!L$151</f>
        <v>0</v>
      </c>
      <c r="J681" s="136">
        <f t="shared" si="406"/>
        <v>0</v>
      </c>
      <c r="K681" s="136">
        <f t="shared" si="407"/>
        <v>0</v>
      </c>
      <c r="L681" s="136">
        <f t="shared" si="408"/>
        <v>0</v>
      </c>
      <c r="M681" s="136">
        <f t="shared" si="409"/>
        <v>0</v>
      </c>
      <c r="N681" s="136">
        <f t="shared" si="410"/>
        <v>0</v>
      </c>
      <c r="O681" s="136">
        <f t="shared" si="411"/>
        <v>0</v>
      </c>
      <c r="P681" s="136">
        <f t="shared" si="412"/>
        <v>0</v>
      </c>
      <c r="Q681" s="136">
        <f t="shared" si="413"/>
        <v>0</v>
      </c>
      <c r="R681" s="136">
        <f t="shared" si="414"/>
        <v>0</v>
      </c>
      <c r="S681" s="136">
        <f t="shared" si="415"/>
        <v>0</v>
      </c>
      <c r="T681" s="136">
        <f t="shared" si="416"/>
        <v>0</v>
      </c>
      <c r="U681" s="136">
        <f t="shared" si="417"/>
        <v>0</v>
      </c>
      <c r="V681" s="136">
        <f t="shared" si="418"/>
        <v>0</v>
      </c>
      <c r="W681" s="136">
        <f t="shared" si="419"/>
        <v>0</v>
      </c>
      <c r="X681" s="136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2">
        <v>39004</v>
      </c>
      <c r="E682" s="138" t="s">
        <v>306</v>
      </c>
      <c r="G682" s="43">
        <v>6.6</v>
      </c>
      <c r="H682" s="136" t="str">
        <f t="shared" si="405"/>
        <v>P, S, T &amp; D Plant - Commodity</v>
      </c>
      <c r="I682" s="42">
        <f>'Dep. Res. Class'!L$152</f>
        <v>47.961233795662054</v>
      </c>
      <c r="J682" s="136">
        <f t="shared" si="406"/>
        <v>18.777716989315174</v>
      </c>
      <c r="K682" s="136">
        <f t="shared" si="407"/>
        <v>11.320850470323357</v>
      </c>
      <c r="L682" s="136">
        <f t="shared" si="408"/>
        <v>0.35637072081111187</v>
      </c>
      <c r="M682" s="136">
        <f t="shared" si="409"/>
        <v>8.8480818811127921</v>
      </c>
      <c r="N682" s="136">
        <f t="shared" si="410"/>
        <v>8.6582137340996184</v>
      </c>
      <c r="O682" s="136">
        <f t="shared" si="411"/>
        <v>0</v>
      </c>
      <c r="P682" s="136">
        <f t="shared" si="412"/>
        <v>0</v>
      </c>
      <c r="Q682" s="136">
        <f t="shared" si="413"/>
        <v>0</v>
      </c>
      <c r="R682" s="136">
        <f t="shared" si="414"/>
        <v>0</v>
      </c>
      <c r="S682" s="136">
        <f t="shared" si="415"/>
        <v>0</v>
      </c>
      <c r="T682" s="136">
        <f t="shared" si="416"/>
        <v>0</v>
      </c>
      <c r="U682" s="136">
        <f t="shared" si="417"/>
        <v>0</v>
      </c>
      <c r="V682" s="136">
        <f t="shared" si="418"/>
        <v>0</v>
      </c>
      <c r="W682" s="136">
        <f t="shared" si="419"/>
        <v>0</v>
      </c>
      <c r="X682" s="136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2">
        <v>39009</v>
      </c>
      <c r="E683" s="138" t="s">
        <v>307</v>
      </c>
      <c r="G683" s="43">
        <v>6.6</v>
      </c>
      <c r="H683" s="136" t="str">
        <f t="shared" si="405"/>
        <v>P, S, T &amp; D Plant - Commodity</v>
      </c>
      <c r="I683" s="42">
        <f>'Dep. Res. Class'!L$153</f>
        <v>317.33810562701331</v>
      </c>
      <c r="J683" s="136">
        <f t="shared" si="406"/>
        <v>124.24378327666008</v>
      </c>
      <c r="K683" s="136">
        <f t="shared" si="407"/>
        <v>74.905021368821224</v>
      </c>
      <c r="L683" s="136">
        <f t="shared" si="408"/>
        <v>2.3579462097440897</v>
      </c>
      <c r="M683" s="136">
        <f t="shared" si="409"/>
        <v>58.543813834059321</v>
      </c>
      <c r="N683" s="136">
        <f t="shared" si="410"/>
        <v>57.287540937728593</v>
      </c>
      <c r="O683" s="136">
        <f t="shared" si="411"/>
        <v>0</v>
      </c>
      <c r="P683" s="136">
        <f t="shared" si="412"/>
        <v>0</v>
      </c>
      <c r="Q683" s="136">
        <f t="shared" si="413"/>
        <v>0</v>
      </c>
      <c r="R683" s="136">
        <f t="shared" si="414"/>
        <v>0</v>
      </c>
      <c r="S683" s="136">
        <f t="shared" si="415"/>
        <v>0</v>
      </c>
      <c r="T683" s="136">
        <f t="shared" si="416"/>
        <v>0</v>
      </c>
      <c r="U683" s="136">
        <f t="shared" si="417"/>
        <v>0</v>
      </c>
      <c r="V683" s="136">
        <f t="shared" si="418"/>
        <v>0</v>
      </c>
      <c r="W683" s="136">
        <f t="shared" si="419"/>
        <v>0</v>
      </c>
      <c r="X683" s="136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2">
        <v>39100</v>
      </c>
      <c r="E684" s="138" t="s">
        <v>308</v>
      </c>
      <c r="G684" s="43">
        <v>6.6</v>
      </c>
      <c r="H684" s="136" t="str">
        <f t="shared" si="405"/>
        <v>P, S, T &amp; D Plant - Commodity</v>
      </c>
      <c r="I684" s="42">
        <f>'Dep. Res. Class'!L$154</f>
        <v>320.33066070343585</v>
      </c>
      <c r="J684" s="136">
        <f t="shared" si="406"/>
        <v>125.41542436786744</v>
      </c>
      <c r="K684" s="136">
        <f t="shared" si="407"/>
        <v>75.611389113419378</v>
      </c>
      <c r="L684" s="136">
        <f t="shared" si="408"/>
        <v>2.3801820641050364</v>
      </c>
      <c r="M684" s="136">
        <f t="shared" si="409"/>
        <v>59.095892466204965</v>
      </c>
      <c r="N684" s="136">
        <f t="shared" si="410"/>
        <v>57.82777269183903</v>
      </c>
      <c r="O684" s="136">
        <f t="shared" si="411"/>
        <v>0</v>
      </c>
      <c r="P684" s="136">
        <f t="shared" si="412"/>
        <v>0</v>
      </c>
      <c r="Q684" s="136">
        <f t="shared" si="413"/>
        <v>0</v>
      </c>
      <c r="R684" s="136">
        <f t="shared" si="414"/>
        <v>0</v>
      </c>
      <c r="S684" s="136">
        <f t="shared" si="415"/>
        <v>0</v>
      </c>
      <c r="T684" s="136">
        <f t="shared" si="416"/>
        <v>0</v>
      </c>
      <c r="U684" s="136">
        <f t="shared" si="417"/>
        <v>0</v>
      </c>
      <c r="V684" s="136">
        <f t="shared" si="418"/>
        <v>0</v>
      </c>
      <c r="W684" s="136">
        <f t="shared" si="419"/>
        <v>0</v>
      </c>
      <c r="X684" s="136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2">
        <v>39102</v>
      </c>
      <c r="E685" s="138" t="s">
        <v>309</v>
      </c>
      <c r="G685" s="43">
        <v>6.6</v>
      </c>
      <c r="H685" s="136" t="str">
        <f t="shared" si="405"/>
        <v>P, S, T &amp; D Plant - Commodity</v>
      </c>
      <c r="I685" s="42">
        <f>'Dep. Res. Class'!L$155</f>
        <v>0</v>
      </c>
      <c r="J685" s="136">
        <f t="shared" si="406"/>
        <v>0</v>
      </c>
      <c r="K685" s="136">
        <f t="shared" si="407"/>
        <v>0</v>
      </c>
      <c r="L685" s="136">
        <f t="shared" si="408"/>
        <v>0</v>
      </c>
      <c r="M685" s="136">
        <f t="shared" si="409"/>
        <v>0</v>
      </c>
      <c r="N685" s="136">
        <f t="shared" si="410"/>
        <v>0</v>
      </c>
      <c r="O685" s="136">
        <f t="shared" si="411"/>
        <v>0</v>
      </c>
      <c r="P685" s="136">
        <f t="shared" si="412"/>
        <v>0</v>
      </c>
      <c r="Q685" s="136">
        <f t="shared" si="413"/>
        <v>0</v>
      </c>
      <c r="R685" s="136">
        <f t="shared" si="414"/>
        <v>0</v>
      </c>
      <c r="S685" s="136">
        <f t="shared" si="415"/>
        <v>0</v>
      </c>
      <c r="T685" s="136">
        <f t="shared" si="416"/>
        <v>0</v>
      </c>
      <c r="U685" s="136">
        <f t="shared" si="417"/>
        <v>0</v>
      </c>
      <c r="V685" s="136">
        <f t="shared" si="418"/>
        <v>0</v>
      </c>
      <c r="W685" s="136">
        <f t="shared" si="419"/>
        <v>0</v>
      </c>
      <c r="X685" s="136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2">
        <v>39103</v>
      </c>
      <c r="E686" s="138" t="s">
        <v>310</v>
      </c>
      <c r="G686" s="43">
        <v>6.6</v>
      </c>
      <c r="H686" s="136" t="str">
        <f t="shared" si="405"/>
        <v>P, S, T &amp; D Plant - Commodity</v>
      </c>
      <c r="I686" s="42">
        <f>'Dep. Res. Class'!L$156</f>
        <v>0</v>
      </c>
      <c r="J686" s="136">
        <f t="shared" si="406"/>
        <v>0</v>
      </c>
      <c r="K686" s="136">
        <f t="shared" si="407"/>
        <v>0</v>
      </c>
      <c r="L686" s="136">
        <f t="shared" si="408"/>
        <v>0</v>
      </c>
      <c r="M686" s="136">
        <f t="shared" si="409"/>
        <v>0</v>
      </c>
      <c r="N686" s="136">
        <f t="shared" si="410"/>
        <v>0</v>
      </c>
      <c r="O686" s="136">
        <f t="shared" si="411"/>
        <v>0</v>
      </c>
      <c r="P686" s="136">
        <f t="shared" si="412"/>
        <v>0</v>
      </c>
      <c r="Q686" s="136">
        <f t="shared" si="413"/>
        <v>0</v>
      </c>
      <c r="R686" s="136">
        <f t="shared" si="414"/>
        <v>0</v>
      </c>
      <c r="S686" s="136">
        <f t="shared" si="415"/>
        <v>0</v>
      </c>
      <c r="T686" s="136">
        <f t="shared" si="416"/>
        <v>0</v>
      </c>
      <c r="U686" s="136">
        <f t="shared" si="417"/>
        <v>0</v>
      </c>
      <c r="V686" s="136">
        <f t="shared" si="418"/>
        <v>0</v>
      </c>
      <c r="W686" s="136">
        <f t="shared" si="419"/>
        <v>0</v>
      </c>
      <c r="X686" s="136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2">
        <v>39200</v>
      </c>
      <c r="E687" s="138" t="s">
        <v>311</v>
      </c>
      <c r="G687" s="43">
        <v>6.6</v>
      </c>
      <c r="H687" s="136" t="str">
        <f t="shared" si="405"/>
        <v>P, S, T &amp; D Plant - Commodity</v>
      </c>
      <c r="I687" s="42">
        <f>'Dep. Res. Class'!L$157</f>
        <v>31.050384585674362</v>
      </c>
      <c r="J687" s="136">
        <f t="shared" si="406"/>
        <v>12.156804319156674</v>
      </c>
      <c r="K687" s="136">
        <f t="shared" si="407"/>
        <v>7.3291851172570608</v>
      </c>
      <c r="L687" s="136">
        <f t="shared" si="408"/>
        <v>0.23071649873318822</v>
      </c>
      <c r="M687" s="136">
        <f t="shared" si="409"/>
        <v>5.7283002022966789</v>
      </c>
      <c r="N687" s="136">
        <f t="shared" si="410"/>
        <v>5.60537844823076</v>
      </c>
      <c r="O687" s="136">
        <f t="shared" si="411"/>
        <v>0</v>
      </c>
      <c r="P687" s="136">
        <f t="shared" si="412"/>
        <v>0</v>
      </c>
      <c r="Q687" s="136">
        <f t="shared" si="413"/>
        <v>0</v>
      </c>
      <c r="R687" s="136">
        <f t="shared" si="414"/>
        <v>0</v>
      </c>
      <c r="S687" s="136">
        <f t="shared" si="415"/>
        <v>0</v>
      </c>
      <c r="T687" s="136">
        <f t="shared" si="416"/>
        <v>0</v>
      </c>
      <c r="U687" s="136">
        <f t="shared" si="417"/>
        <v>0</v>
      </c>
      <c r="V687" s="136">
        <f t="shared" si="418"/>
        <v>0</v>
      </c>
      <c r="W687" s="136">
        <f t="shared" si="419"/>
        <v>0</v>
      </c>
      <c r="X687" s="136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2">
        <v>39201</v>
      </c>
      <c r="E688" s="138" t="s">
        <v>312</v>
      </c>
      <c r="G688" s="43">
        <v>6.6</v>
      </c>
      <c r="H688" s="136" t="str">
        <f t="shared" si="405"/>
        <v>P, S, T &amp; D Plant - Commodity</v>
      </c>
      <c r="I688" s="42">
        <f>'Dep. Res. Class'!L$158</f>
        <v>0</v>
      </c>
      <c r="J688" s="136">
        <f t="shared" si="406"/>
        <v>0</v>
      </c>
      <c r="K688" s="136">
        <f t="shared" si="407"/>
        <v>0</v>
      </c>
      <c r="L688" s="136">
        <f t="shared" si="408"/>
        <v>0</v>
      </c>
      <c r="M688" s="136">
        <f t="shared" si="409"/>
        <v>0</v>
      </c>
      <c r="N688" s="136">
        <f t="shared" si="410"/>
        <v>0</v>
      </c>
      <c r="O688" s="136">
        <f t="shared" si="411"/>
        <v>0</v>
      </c>
      <c r="P688" s="136">
        <f t="shared" si="412"/>
        <v>0</v>
      </c>
      <c r="Q688" s="136">
        <f t="shared" si="413"/>
        <v>0</v>
      </c>
      <c r="R688" s="136">
        <f t="shared" si="414"/>
        <v>0</v>
      </c>
      <c r="S688" s="136">
        <f t="shared" si="415"/>
        <v>0</v>
      </c>
      <c r="T688" s="136">
        <f t="shared" si="416"/>
        <v>0</v>
      </c>
      <c r="U688" s="136">
        <f t="shared" si="417"/>
        <v>0</v>
      </c>
      <c r="V688" s="136">
        <f t="shared" si="418"/>
        <v>0</v>
      </c>
      <c r="W688" s="136">
        <f t="shared" si="419"/>
        <v>0</v>
      </c>
      <c r="X688" s="136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2">
        <v>39202</v>
      </c>
      <c r="E689" s="138" t="s">
        <v>313</v>
      </c>
      <c r="G689" s="43">
        <v>6.6</v>
      </c>
      <c r="H689" s="136" t="str">
        <f t="shared" si="405"/>
        <v>P, S, T &amp; D Plant - Commodity</v>
      </c>
      <c r="I689" s="42">
        <f>'Dep. Res. Class'!L$159</f>
        <v>0</v>
      </c>
      <c r="J689" s="136">
        <f t="shared" si="406"/>
        <v>0</v>
      </c>
      <c r="K689" s="136">
        <f t="shared" si="407"/>
        <v>0</v>
      </c>
      <c r="L689" s="136">
        <f t="shared" si="408"/>
        <v>0</v>
      </c>
      <c r="M689" s="136">
        <f t="shared" si="409"/>
        <v>0</v>
      </c>
      <c r="N689" s="136">
        <f t="shared" si="410"/>
        <v>0</v>
      </c>
      <c r="O689" s="136">
        <f t="shared" si="411"/>
        <v>0</v>
      </c>
      <c r="P689" s="136">
        <f t="shared" si="412"/>
        <v>0</v>
      </c>
      <c r="Q689" s="136">
        <f t="shared" si="413"/>
        <v>0</v>
      </c>
      <c r="R689" s="136">
        <f t="shared" si="414"/>
        <v>0</v>
      </c>
      <c r="S689" s="136">
        <f t="shared" si="415"/>
        <v>0</v>
      </c>
      <c r="T689" s="136">
        <f t="shared" si="416"/>
        <v>0</v>
      </c>
      <c r="U689" s="136">
        <f t="shared" si="417"/>
        <v>0</v>
      </c>
      <c r="V689" s="136">
        <f t="shared" si="418"/>
        <v>0</v>
      </c>
      <c r="W689" s="136">
        <f t="shared" si="419"/>
        <v>0</v>
      </c>
      <c r="X689" s="136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2">
        <v>39300</v>
      </c>
      <c r="E690" s="138" t="s">
        <v>198</v>
      </c>
      <c r="G690" s="43">
        <v>6.6</v>
      </c>
      <c r="H690" s="136" t="str">
        <f t="shared" si="405"/>
        <v>P, S, T &amp; D Plant - Commodity</v>
      </c>
      <c r="I690" s="42">
        <f>'Dep. Res. Class'!L$160</f>
        <v>0</v>
      </c>
      <c r="J690" s="136">
        <f t="shared" si="406"/>
        <v>0</v>
      </c>
      <c r="K690" s="136">
        <f t="shared" si="407"/>
        <v>0</v>
      </c>
      <c r="L690" s="136">
        <f t="shared" si="408"/>
        <v>0</v>
      </c>
      <c r="M690" s="136">
        <f t="shared" si="409"/>
        <v>0</v>
      </c>
      <c r="N690" s="136">
        <f t="shared" si="410"/>
        <v>0</v>
      </c>
      <c r="O690" s="136">
        <f t="shared" si="411"/>
        <v>0</v>
      </c>
      <c r="P690" s="136">
        <f t="shared" si="412"/>
        <v>0</v>
      </c>
      <c r="Q690" s="136">
        <f t="shared" si="413"/>
        <v>0</v>
      </c>
      <c r="R690" s="136">
        <f t="shared" si="414"/>
        <v>0</v>
      </c>
      <c r="S690" s="136">
        <f t="shared" si="415"/>
        <v>0</v>
      </c>
      <c r="T690" s="136">
        <f t="shared" si="416"/>
        <v>0</v>
      </c>
      <c r="U690" s="136">
        <f t="shared" si="417"/>
        <v>0</v>
      </c>
      <c r="V690" s="136">
        <f t="shared" si="418"/>
        <v>0</v>
      </c>
      <c r="W690" s="136">
        <f t="shared" si="419"/>
        <v>0</v>
      </c>
      <c r="X690" s="136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2">
        <v>39400</v>
      </c>
      <c r="E691" s="138" t="s">
        <v>314</v>
      </c>
      <c r="G691" s="43">
        <v>6.6</v>
      </c>
      <c r="H691" s="136" t="str">
        <f t="shared" si="405"/>
        <v>P, S, T &amp; D Plant - Commodity</v>
      </c>
      <c r="I691" s="42">
        <f>'Dep. Res. Class'!L$161</f>
        <v>1083.6125468110909</v>
      </c>
      <c r="J691" s="136">
        <f t="shared" si="406"/>
        <v>424.25450973135935</v>
      </c>
      <c r="K691" s="136">
        <f t="shared" si="407"/>
        <v>255.77773212590245</v>
      </c>
      <c r="L691" s="136">
        <f t="shared" si="408"/>
        <v>8.0516649348991685</v>
      </c>
      <c r="M691" s="136">
        <f t="shared" si="409"/>
        <v>199.90921381286265</v>
      </c>
      <c r="N691" s="136">
        <f t="shared" si="410"/>
        <v>195.61942620606726</v>
      </c>
      <c r="O691" s="136">
        <f t="shared" si="411"/>
        <v>0</v>
      </c>
      <c r="P691" s="136">
        <f t="shared" si="412"/>
        <v>0</v>
      </c>
      <c r="Q691" s="136">
        <f t="shared" si="413"/>
        <v>0</v>
      </c>
      <c r="R691" s="136">
        <f t="shared" si="414"/>
        <v>0</v>
      </c>
      <c r="S691" s="136">
        <f t="shared" si="415"/>
        <v>0</v>
      </c>
      <c r="T691" s="136">
        <f t="shared" si="416"/>
        <v>0</v>
      </c>
      <c r="U691" s="136">
        <f t="shared" si="417"/>
        <v>0</v>
      </c>
      <c r="V691" s="136">
        <f t="shared" si="418"/>
        <v>0</v>
      </c>
      <c r="W691" s="136">
        <f t="shared" si="419"/>
        <v>0</v>
      </c>
      <c r="X691" s="136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2">
        <v>39600</v>
      </c>
      <c r="E692" s="138" t="s">
        <v>315</v>
      </c>
      <c r="G692" s="43">
        <v>6.6</v>
      </c>
      <c r="H692" s="136" t="str">
        <f t="shared" si="405"/>
        <v>P, S, T &amp; D Plant - Commodity</v>
      </c>
      <c r="I692" s="42">
        <f>'Dep. Res. Class'!L$162</f>
        <v>42.671554216940223</v>
      </c>
      <c r="J692" s="136">
        <f t="shared" si="406"/>
        <v>16.706708838928886</v>
      </c>
      <c r="K692" s="136">
        <f t="shared" si="407"/>
        <v>10.072265586086097</v>
      </c>
      <c r="L692" s="136">
        <f t="shared" si="408"/>
        <v>0.31706633318087918</v>
      </c>
      <c r="M692" s="136">
        <f t="shared" si="409"/>
        <v>7.8722204544283469</v>
      </c>
      <c r="N692" s="136">
        <f t="shared" si="410"/>
        <v>7.7032930043160146</v>
      </c>
      <c r="O692" s="136">
        <f t="shared" si="411"/>
        <v>0</v>
      </c>
      <c r="P692" s="136">
        <f t="shared" si="412"/>
        <v>0</v>
      </c>
      <c r="Q692" s="136">
        <f t="shared" si="413"/>
        <v>0</v>
      </c>
      <c r="R692" s="136">
        <f t="shared" si="414"/>
        <v>0</v>
      </c>
      <c r="S692" s="136">
        <f t="shared" si="415"/>
        <v>0</v>
      </c>
      <c r="T692" s="136">
        <f t="shared" si="416"/>
        <v>0</v>
      </c>
      <c r="U692" s="136">
        <f t="shared" si="417"/>
        <v>0</v>
      </c>
      <c r="V692" s="136">
        <f t="shared" si="418"/>
        <v>0</v>
      </c>
      <c r="W692" s="136">
        <f t="shared" si="419"/>
        <v>0</v>
      </c>
      <c r="X692" s="136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2">
        <v>39603</v>
      </c>
      <c r="E693" s="138" t="s">
        <v>316</v>
      </c>
      <c r="G693" s="43">
        <v>6.6</v>
      </c>
      <c r="H693" s="136" t="str">
        <f t="shared" si="405"/>
        <v>P, S, T &amp; D Plant - Commodity</v>
      </c>
      <c r="I693" s="42">
        <f>'Dep. Res. Class'!L$163</f>
        <v>0</v>
      </c>
      <c r="J693" s="136">
        <f t="shared" si="406"/>
        <v>0</v>
      </c>
      <c r="K693" s="136">
        <f t="shared" si="407"/>
        <v>0</v>
      </c>
      <c r="L693" s="136">
        <f t="shared" si="408"/>
        <v>0</v>
      </c>
      <c r="M693" s="136">
        <f t="shared" si="409"/>
        <v>0</v>
      </c>
      <c r="N693" s="136">
        <f t="shared" si="410"/>
        <v>0</v>
      </c>
      <c r="O693" s="136">
        <f t="shared" si="411"/>
        <v>0</v>
      </c>
      <c r="P693" s="136">
        <f t="shared" si="412"/>
        <v>0</v>
      </c>
      <c r="Q693" s="136">
        <f t="shared" si="413"/>
        <v>0</v>
      </c>
      <c r="R693" s="136">
        <f t="shared" si="414"/>
        <v>0</v>
      </c>
      <c r="S693" s="136">
        <f t="shared" si="415"/>
        <v>0</v>
      </c>
      <c r="T693" s="136">
        <f t="shared" si="416"/>
        <v>0</v>
      </c>
      <c r="U693" s="136">
        <f t="shared" si="417"/>
        <v>0</v>
      </c>
      <c r="V693" s="136">
        <f t="shared" si="418"/>
        <v>0</v>
      </c>
      <c r="W693" s="136">
        <f t="shared" si="419"/>
        <v>0</v>
      </c>
      <c r="X693" s="136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2">
        <v>39604</v>
      </c>
      <c r="E694" s="138" t="s">
        <v>317</v>
      </c>
      <c r="G694" s="43">
        <v>6.6</v>
      </c>
      <c r="H694" s="136" t="str">
        <f t="shared" si="405"/>
        <v>P, S, T &amp; D Plant - Commodity</v>
      </c>
      <c r="I694" s="42">
        <f>'Dep. Res. Class'!L$164</f>
        <v>0</v>
      </c>
      <c r="J694" s="136">
        <f t="shared" si="406"/>
        <v>0</v>
      </c>
      <c r="K694" s="136">
        <f t="shared" si="407"/>
        <v>0</v>
      </c>
      <c r="L694" s="136">
        <f t="shared" si="408"/>
        <v>0</v>
      </c>
      <c r="M694" s="136">
        <f t="shared" si="409"/>
        <v>0</v>
      </c>
      <c r="N694" s="136">
        <f t="shared" si="410"/>
        <v>0</v>
      </c>
      <c r="O694" s="136">
        <f t="shared" si="411"/>
        <v>0</v>
      </c>
      <c r="P694" s="136">
        <f t="shared" si="412"/>
        <v>0</v>
      </c>
      <c r="Q694" s="136">
        <f t="shared" si="413"/>
        <v>0</v>
      </c>
      <c r="R694" s="136">
        <f t="shared" si="414"/>
        <v>0</v>
      </c>
      <c r="S694" s="136">
        <f t="shared" si="415"/>
        <v>0</v>
      </c>
      <c r="T694" s="136">
        <f t="shared" si="416"/>
        <v>0</v>
      </c>
      <c r="U694" s="136">
        <f t="shared" si="417"/>
        <v>0</v>
      </c>
      <c r="V694" s="136">
        <f t="shared" si="418"/>
        <v>0</v>
      </c>
      <c r="W694" s="136">
        <f t="shared" si="419"/>
        <v>0</v>
      </c>
      <c r="X694" s="136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2">
        <v>39605</v>
      </c>
      <c r="E695" s="141" t="s">
        <v>318</v>
      </c>
      <c r="G695" s="43">
        <v>6.6</v>
      </c>
      <c r="H695" s="136" t="str">
        <f t="shared" si="405"/>
        <v>P, S, T &amp; D Plant - Commodity</v>
      </c>
      <c r="I695" s="42">
        <f>'Dep. Res. Class'!L$165</f>
        <v>0</v>
      </c>
      <c r="J695" s="136">
        <f t="shared" si="406"/>
        <v>0</v>
      </c>
      <c r="K695" s="136">
        <f t="shared" si="407"/>
        <v>0</v>
      </c>
      <c r="L695" s="136">
        <f t="shared" si="408"/>
        <v>0</v>
      </c>
      <c r="M695" s="136">
        <f t="shared" si="409"/>
        <v>0</v>
      </c>
      <c r="N695" s="136">
        <f t="shared" si="410"/>
        <v>0</v>
      </c>
      <c r="O695" s="136">
        <f t="shared" si="411"/>
        <v>0</v>
      </c>
      <c r="P695" s="136">
        <f t="shared" si="412"/>
        <v>0</v>
      </c>
      <c r="Q695" s="136">
        <f t="shared" si="413"/>
        <v>0</v>
      </c>
      <c r="R695" s="136">
        <f t="shared" si="414"/>
        <v>0</v>
      </c>
      <c r="S695" s="136">
        <f t="shared" si="415"/>
        <v>0</v>
      </c>
      <c r="T695" s="136">
        <f t="shared" si="416"/>
        <v>0</v>
      </c>
      <c r="U695" s="136">
        <f t="shared" si="417"/>
        <v>0</v>
      </c>
      <c r="V695" s="136">
        <f t="shared" si="418"/>
        <v>0</v>
      </c>
      <c r="W695" s="136">
        <f t="shared" si="419"/>
        <v>0</v>
      </c>
      <c r="X695" s="136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2">
        <v>39700</v>
      </c>
      <c r="E696" s="138" t="s">
        <v>319</v>
      </c>
      <c r="G696" s="43">
        <v>6.6</v>
      </c>
      <c r="H696" s="136" t="str">
        <f t="shared" si="405"/>
        <v>P, S, T &amp; D Plant - Commodity</v>
      </c>
      <c r="I696" s="42">
        <f>'Dep. Res. Class'!L$166</f>
        <v>1692.6081159605076</v>
      </c>
      <c r="J696" s="136">
        <f t="shared" si="406"/>
        <v>662.68762623448356</v>
      </c>
      <c r="K696" s="136">
        <f t="shared" si="407"/>
        <v>399.52607281295099</v>
      </c>
      <c r="L696" s="136">
        <f t="shared" si="408"/>
        <v>12.57674014195484</v>
      </c>
      <c r="M696" s="136">
        <f t="shared" si="409"/>
        <v>312.25917303255841</v>
      </c>
      <c r="N696" s="136">
        <f t="shared" si="410"/>
        <v>305.55850373855981</v>
      </c>
      <c r="O696" s="136">
        <f t="shared" si="411"/>
        <v>0</v>
      </c>
      <c r="P696" s="136">
        <f t="shared" si="412"/>
        <v>0</v>
      </c>
      <c r="Q696" s="136">
        <f t="shared" si="413"/>
        <v>0</v>
      </c>
      <c r="R696" s="136">
        <f t="shared" si="414"/>
        <v>0</v>
      </c>
      <c r="S696" s="136">
        <f t="shared" si="415"/>
        <v>0</v>
      </c>
      <c r="T696" s="136">
        <f t="shared" si="416"/>
        <v>0</v>
      </c>
      <c r="U696" s="136">
        <f t="shared" si="417"/>
        <v>0</v>
      </c>
      <c r="V696" s="136">
        <f t="shared" si="418"/>
        <v>0</v>
      </c>
      <c r="W696" s="136">
        <f t="shared" si="419"/>
        <v>0</v>
      </c>
      <c r="X696" s="136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2">
        <v>39701</v>
      </c>
      <c r="E697" s="138" t="s">
        <v>320</v>
      </c>
      <c r="G697" s="43">
        <v>6.6</v>
      </c>
      <c r="H697" s="136" t="str">
        <f t="shared" si="405"/>
        <v>P, S, T &amp; D Plant - Commodity</v>
      </c>
      <c r="I697" s="42">
        <f>'Dep. Res. Class'!L$167</f>
        <v>0</v>
      </c>
      <c r="J697" s="136">
        <f t="shared" si="406"/>
        <v>0</v>
      </c>
      <c r="K697" s="136">
        <f t="shared" si="407"/>
        <v>0</v>
      </c>
      <c r="L697" s="136">
        <f t="shared" si="408"/>
        <v>0</v>
      </c>
      <c r="M697" s="136">
        <f t="shared" si="409"/>
        <v>0</v>
      </c>
      <c r="N697" s="136">
        <f t="shared" si="410"/>
        <v>0</v>
      </c>
      <c r="O697" s="136">
        <f t="shared" si="411"/>
        <v>0</v>
      </c>
      <c r="P697" s="136">
        <f t="shared" si="412"/>
        <v>0</v>
      </c>
      <c r="Q697" s="136">
        <f t="shared" si="413"/>
        <v>0</v>
      </c>
      <c r="R697" s="136">
        <f t="shared" si="414"/>
        <v>0</v>
      </c>
      <c r="S697" s="136">
        <f t="shared" si="415"/>
        <v>0</v>
      </c>
      <c r="T697" s="136">
        <f t="shared" si="416"/>
        <v>0</v>
      </c>
      <c r="U697" s="136">
        <f t="shared" si="417"/>
        <v>0</v>
      </c>
      <c r="V697" s="136">
        <f t="shared" si="418"/>
        <v>0</v>
      </c>
      <c r="W697" s="136">
        <f t="shared" si="419"/>
        <v>0</v>
      </c>
      <c r="X697" s="136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2">
        <v>39702</v>
      </c>
      <c r="E698" s="138" t="s">
        <v>321</v>
      </c>
      <c r="G698" s="43">
        <v>6.6</v>
      </c>
      <c r="H698" s="136" t="str">
        <f t="shared" si="405"/>
        <v>P, S, T &amp; D Plant - Commodity</v>
      </c>
      <c r="I698" s="42">
        <f>'Dep. Res. Class'!L$168</f>
        <v>0</v>
      </c>
      <c r="J698" s="136">
        <f t="shared" si="406"/>
        <v>0</v>
      </c>
      <c r="K698" s="136">
        <f t="shared" si="407"/>
        <v>0</v>
      </c>
      <c r="L698" s="136">
        <f t="shared" si="408"/>
        <v>0</v>
      </c>
      <c r="M698" s="136">
        <f t="shared" si="409"/>
        <v>0</v>
      </c>
      <c r="N698" s="136">
        <f t="shared" si="410"/>
        <v>0</v>
      </c>
      <c r="O698" s="136">
        <f t="shared" si="411"/>
        <v>0</v>
      </c>
      <c r="P698" s="136">
        <f t="shared" si="412"/>
        <v>0</v>
      </c>
      <c r="Q698" s="136">
        <f t="shared" si="413"/>
        <v>0</v>
      </c>
      <c r="R698" s="136">
        <f t="shared" si="414"/>
        <v>0</v>
      </c>
      <c r="S698" s="136">
        <f t="shared" si="415"/>
        <v>0</v>
      </c>
      <c r="T698" s="136">
        <f t="shared" si="416"/>
        <v>0</v>
      </c>
      <c r="U698" s="136">
        <f t="shared" si="417"/>
        <v>0</v>
      </c>
      <c r="V698" s="136">
        <f t="shared" si="418"/>
        <v>0</v>
      </c>
      <c r="W698" s="136">
        <f t="shared" si="419"/>
        <v>0</v>
      </c>
      <c r="X698" s="136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2">
        <v>39705</v>
      </c>
      <c r="E699" s="138" t="s">
        <v>322</v>
      </c>
      <c r="G699" s="43">
        <v>6.6</v>
      </c>
      <c r="H699" s="136" t="str">
        <f t="shared" si="405"/>
        <v>P, S, T &amp; D Plant - Commodity</v>
      </c>
      <c r="I699" s="42">
        <f>'Dep. Res. Class'!L$169</f>
        <v>0</v>
      </c>
      <c r="J699" s="136">
        <f t="shared" si="406"/>
        <v>0</v>
      </c>
      <c r="K699" s="136">
        <f t="shared" si="407"/>
        <v>0</v>
      </c>
      <c r="L699" s="136">
        <f t="shared" si="408"/>
        <v>0</v>
      </c>
      <c r="M699" s="136">
        <f t="shared" si="409"/>
        <v>0</v>
      </c>
      <c r="N699" s="136">
        <f t="shared" si="410"/>
        <v>0</v>
      </c>
      <c r="O699" s="136">
        <f t="shared" si="411"/>
        <v>0</v>
      </c>
      <c r="P699" s="136">
        <f t="shared" si="412"/>
        <v>0</v>
      </c>
      <c r="Q699" s="136">
        <f t="shared" si="413"/>
        <v>0</v>
      </c>
      <c r="R699" s="136">
        <f t="shared" si="414"/>
        <v>0</v>
      </c>
      <c r="S699" s="136">
        <f t="shared" si="415"/>
        <v>0</v>
      </c>
      <c r="T699" s="136">
        <f t="shared" si="416"/>
        <v>0</v>
      </c>
      <c r="U699" s="136">
        <f t="shared" si="417"/>
        <v>0</v>
      </c>
      <c r="V699" s="136">
        <f t="shared" si="418"/>
        <v>0</v>
      </c>
      <c r="W699" s="136">
        <f t="shared" si="419"/>
        <v>0</v>
      </c>
      <c r="X699" s="136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2">
        <v>39800</v>
      </c>
      <c r="E700" s="138" t="s">
        <v>323</v>
      </c>
      <c r="G700" s="43">
        <v>6.6</v>
      </c>
      <c r="H700" s="136" t="str">
        <f t="shared" si="405"/>
        <v>P, S, T &amp; D Plant - Commodity</v>
      </c>
      <c r="I700" s="42">
        <f>'Dep. Res. Class'!L$170</f>
        <v>4922.0122343314797</v>
      </c>
      <c r="J700" s="136">
        <f t="shared" si="406"/>
        <v>1927.0595320377861</v>
      </c>
      <c r="K700" s="136">
        <f t="shared" si="407"/>
        <v>1161.8000645139507</v>
      </c>
      <c r="L700" s="136">
        <f t="shared" si="408"/>
        <v>36.572475496834905</v>
      </c>
      <c r="M700" s="136">
        <f t="shared" si="409"/>
        <v>908.03267186055689</v>
      </c>
      <c r="N700" s="136">
        <f t="shared" si="410"/>
        <v>888.54749042235096</v>
      </c>
      <c r="O700" s="136">
        <f t="shared" si="411"/>
        <v>0</v>
      </c>
      <c r="P700" s="136">
        <f t="shared" si="412"/>
        <v>0</v>
      </c>
      <c r="Q700" s="136">
        <f t="shared" si="413"/>
        <v>0</v>
      </c>
      <c r="R700" s="136">
        <f t="shared" si="414"/>
        <v>0</v>
      </c>
      <c r="S700" s="136">
        <f t="shared" si="415"/>
        <v>0</v>
      </c>
      <c r="T700" s="136">
        <f t="shared" si="416"/>
        <v>0</v>
      </c>
      <c r="U700" s="136">
        <f t="shared" si="417"/>
        <v>0</v>
      </c>
      <c r="V700" s="136">
        <f t="shared" si="418"/>
        <v>0</v>
      </c>
      <c r="W700" s="136">
        <f t="shared" si="419"/>
        <v>0</v>
      </c>
      <c r="X700" s="136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2">
        <v>39900</v>
      </c>
      <c r="E701" s="138" t="s">
        <v>324</v>
      </c>
      <c r="G701" s="43">
        <v>6.6</v>
      </c>
      <c r="H701" s="136" t="str">
        <f t="shared" si="405"/>
        <v>P, S, T &amp; D Plant - Commodity</v>
      </c>
      <c r="I701" s="42">
        <f>'Dep. Res. Class'!L$171</f>
        <v>581.70000867989529</v>
      </c>
      <c r="J701" s="136">
        <f t="shared" si="406"/>
        <v>227.74639581230304</v>
      </c>
      <c r="K701" s="136">
        <f t="shared" si="407"/>
        <v>137.30545058343594</v>
      </c>
      <c r="L701" s="136">
        <f t="shared" si="408"/>
        <v>4.3222585197096004</v>
      </c>
      <c r="M701" s="136">
        <f t="shared" si="409"/>
        <v>107.31436411690601</v>
      </c>
      <c r="N701" s="136">
        <f t="shared" si="410"/>
        <v>105.01153964754074</v>
      </c>
      <c r="O701" s="136">
        <f t="shared" si="411"/>
        <v>0</v>
      </c>
      <c r="P701" s="136">
        <f t="shared" si="412"/>
        <v>0</v>
      </c>
      <c r="Q701" s="136">
        <f t="shared" si="413"/>
        <v>0</v>
      </c>
      <c r="R701" s="136">
        <f t="shared" si="414"/>
        <v>0</v>
      </c>
      <c r="S701" s="136">
        <f t="shared" si="415"/>
        <v>0</v>
      </c>
      <c r="T701" s="136">
        <f t="shared" si="416"/>
        <v>0</v>
      </c>
      <c r="U701" s="136">
        <f t="shared" si="417"/>
        <v>0</v>
      </c>
      <c r="V701" s="136">
        <f t="shared" si="418"/>
        <v>0</v>
      </c>
      <c r="W701" s="136">
        <f t="shared" si="419"/>
        <v>0</v>
      </c>
      <c r="X701" s="136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2">
        <v>39901</v>
      </c>
      <c r="E702" s="138" t="s">
        <v>325</v>
      </c>
      <c r="G702" s="43">
        <v>6.6</v>
      </c>
      <c r="H702" s="136" t="str">
        <f t="shared" si="405"/>
        <v>P, S, T &amp; D Plant - Commodity</v>
      </c>
      <c r="I702" s="42">
        <f>'Dep. Res. Class'!L$172</f>
        <v>2488.1849658034862</v>
      </c>
      <c r="J702" s="136">
        <f t="shared" si="406"/>
        <v>974.17079185216085</v>
      </c>
      <c r="K702" s="136">
        <f t="shared" si="407"/>
        <v>587.31537350308213</v>
      </c>
      <c r="L702" s="136">
        <f t="shared" si="408"/>
        <v>18.488187221217</v>
      </c>
      <c r="M702" s="136">
        <f t="shared" si="409"/>
        <v>459.03039956353933</v>
      </c>
      <c r="N702" s="136">
        <f t="shared" si="410"/>
        <v>449.18021366348694</v>
      </c>
      <c r="O702" s="136">
        <f t="shared" si="411"/>
        <v>0</v>
      </c>
      <c r="P702" s="136">
        <f t="shared" si="412"/>
        <v>0</v>
      </c>
      <c r="Q702" s="136">
        <f t="shared" si="413"/>
        <v>0</v>
      </c>
      <c r="R702" s="136">
        <f t="shared" si="414"/>
        <v>0</v>
      </c>
      <c r="S702" s="136">
        <f t="shared" si="415"/>
        <v>0</v>
      </c>
      <c r="T702" s="136">
        <f t="shared" si="416"/>
        <v>0</v>
      </c>
      <c r="U702" s="136">
        <f t="shared" si="417"/>
        <v>0</v>
      </c>
      <c r="V702" s="136">
        <f t="shared" si="418"/>
        <v>0</v>
      </c>
      <c r="W702" s="136">
        <f t="shared" si="419"/>
        <v>0</v>
      </c>
      <c r="X702" s="136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2">
        <v>39902</v>
      </c>
      <c r="E703" s="138" t="s">
        <v>326</v>
      </c>
      <c r="G703" s="43">
        <v>6.6</v>
      </c>
      <c r="H703" s="136" t="str">
        <f t="shared" si="405"/>
        <v>P, S, T &amp; D Plant - Commodity</v>
      </c>
      <c r="I703" s="42">
        <f>'Dep. Res. Class'!L$173</f>
        <v>62.505316829325864</v>
      </c>
      <c r="J703" s="136">
        <f t="shared" si="406"/>
        <v>24.471996586850072</v>
      </c>
      <c r="K703" s="136">
        <f t="shared" si="407"/>
        <v>14.753860345623252</v>
      </c>
      <c r="L703" s="136">
        <f t="shared" si="408"/>
        <v>0.46443894475059333</v>
      </c>
      <c r="M703" s="136">
        <f t="shared" si="409"/>
        <v>11.531232988438978</v>
      </c>
      <c r="N703" s="136">
        <f t="shared" si="410"/>
        <v>11.28378796366297</v>
      </c>
      <c r="O703" s="136">
        <f t="shared" si="411"/>
        <v>0</v>
      </c>
      <c r="P703" s="136">
        <f t="shared" si="412"/>
        <v>0</v>
      </c>
      <c r="Q703" s="136">
        <f t="shared" si="413"/>
        <v>0</v>
      </c>
      <c r="R703" s="136">
        <f t="shared" si="414"/>
        <v>0</v>
      </c>
      <c r="S703" s="136">
        <f t="shared" si="415"/>
        <v>0</v>
      </c>
      <c r="T703" s="136">
        <f t="shared" si="416"/>
        <v>0</v>
      </c>
      <c r="U703" s="136">
        <f t="shared" si="417"/>
        <v>0</v>
      </c>
      <c r="V703" s="136">
        <f t="shared" si="418"/>
        <v>0</v>
      </c>
      <c r="W703" s="136">
        <f t="shared" si="419"/>
        <v>0</v>
      </c>
      <c r="X703" s="136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2">
        <v>39903</v>
      </c>
      <c r="E704" s="138" t="s">
        <v>327</v>
      </c>
      <c r="G704" s="43">
        <v>6.6</v>
      </c>
      <c r="H704" s="136" t="str">
        <f t="shared" si="405"/>
        <v>P, S, T &amp; D Plant - Commodity</v>
      </c>
      <c r="I704" s="42">
        <f>'Dep. Res. Class'!L$174</f>
        <v>1581.7412577263631</v>
      </c>
      <c r="J704" s="136">
        <f t="shared" si="406"/>
        <v>619.28118476792588</v>
      </c>
      <c r="K704" s="136">
        <f t="shared" si="407"/>
        <v>373.356872714166</v>
      </c>
      <c r="L704" s="136">
        <f t="shared" si="408"/>
        <v>11.752956034329591</v>
      </c>
      <c r="M704" s="136">
        <f t="shared" si="409"/>
        <v>291.80600780047138</v>
      </c>
      <c r="N704" s="136">
        <f t="shared" si="410"/>
        <v>285.54423640947027</v>
      </c>
      <c r="O704" s="136">
        <f t="shared" si="411"/>
        <v>0</v>
      </c>
      <c r="P704" s="136">
        <f t="shared" si="412"/>
        <v>0</v>
      </c>
      <c r="Q704" s="136">
        <f t="shared" si="413"/>
        <v>0</v>
      </c>
      <c r="R704" s="136">
        <f t="shared" si="414"/>
        <v>0</v>
      </c>
      <c r="S704" s="136">
        <f t="shared" si="415"/>
        <v>0</v>
      </c>
      <c r="T704" s="136">
        <f t="shared" si="416"/>
        <v>0</v>
      </c>
      <c r="U704" s="136">
        <f t="shared" si="417"/>
        <v>0</v>
      </c>
      <c r="V704" s="136">
        <f t="shared" si="418"/>
        <v>0</v>
      </c>
      <c r="W704" s="136">
        <f t="shared" si="419"/>
        <v>0</v>
      </c>
      <c r="X704" s="136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2">
        <v>39904</v>
      </c>
      <c r="E705" s="138" t="s">
        <v>328</v>
      </c>
      <c r="G705" s="43">
        <v>6.6</v>
      </c>
      <c r="H705" s="136" t="str">
        <f t="shared" si="405"/>
        <v>P, S, T &amp; D Plant - Commodity</v>
      </c>
      <c r="I705" s="42">
        <f>'Dep. Res. Class'!L$175</f>
        <v>0</v>
      </c>
      <c r="J705" s="136">
        <f t="shared" si="406"/>
        <v>0</v>
      </c>
      <c r="K705" s="136">
        <f t="shared" si="407"/>
        <v>0</v>
      </c>
      <c r="L705" s="136">
        <f t="shared" si="408"/>
        <v>0</v>
      </c>
      <c r="M705" s="136">
        <f t="shared" si="409"/>
        <v>0</v>
      </c>
      <c r="N705" s="136">
        <f t="shared" si="410"/>
        <v>0</v>
      </c>
      <c r="O705" s="136">
        <f t="shared" si="411"/>
        <v>0</v>
      </c>
      <c r="P705" s="136">
        <f t="shared" si="412"/>
        <v>0</v>
      </c>
      <c r="Q705" s="136">
        <f t="shared" si="413"/>
        <v>0</v>
      </c>
      <c r="R705" s="136">
        <f t="shared" si="414"/>
        <v>0</v>
      </c>
      <c r="S705" s="136">
        <f t="shared" si="415"/>
        <v>0</v>
      </c>
      <c r="T705" s="136">
        <f t="shared" si="416"/>
        <v>0</v>
      </c>
      <c r="U705" s="136">
        <f t="shared" si="417"/>
        <v>0</v>
      </c>
      <c r="V705" s="136">
        <f t="shared" si="418"/>
        <v>0</v>
      </c>
      <c r="W705" s="136">
        <f t="shared" si="419"/>
        <v>0</v>
      </c>
      <c r="X705" s="136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2">
        <v>39905</v>
      </c>
      <c r="E706" s="138" t="s">
        <v>329</v>
      </c>
      <c r="G706" s="43">
        <v>6.6</v>
      </c>
      <c r="H706" s="136" t="str">
        <f t="shared" si="405"/>
        <v>P, S, T &amp; D Plant - Commodity</v>
      </c>
      <c r="I706" s="42">
        <f>'Dep. Res. Class'!L$176</f>
        <v>0</v>
      </c>
      <c r="J706" s="136">
        <f t="shared" si="406"/>
        <v>0</v>
      </c>
      <c r="K706" s="136">
        <f t="shared" si="407"/>
        <v>0</v>
      </c>
      <c r="L706" s="136">
        <f t="shared" si="408"/>
        <v>0</v>
      </c>
      <c r="M706" s="136">
        <f t="shared" si="409"/>
        <v>0</v>
      </c>
      <c r="N706" s="136">
        <f t="shared" si="410"/>
        <v>0</v>
      </c>
      <c r="O706" s="136">
        <f t="shared" si="411"/>
        <v>0</v>
      </c>
      <c r="P706" s="136">
        <f t="shared" si="412"/>
        <v>0</v>
      </c>
      <c r="Q706" s="136">
        <f t="shared" si="413"/>
        <v>0</v>
      </c>
      <c r="R706" s="136">
        <f t="shared" si="414"/>
        <v>0</v>
      </c>
      <c r="S706" s="136">
        <f t="shared" si="415"/>
        <v>0</v>
      </c>
      <c r="T706" s="136">
        <f t="shared" si="416"/>
        <v>0</v>
      </c>
      <c r="U706" s="136">
        <f t="shared" si="417"/>
        <v>0</v>
      </c>
      <c r="V706" s="136">
        <f t="shared" si="418"/>
        <v>0</v>
      </c>
      <c r="W706" s="136">
        <f t="shared" si="419"/>
        <v>0</v>
      </c>
      <c r="X706" s="136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2">
        <v>39906</v>
      </c>
      <c r="E707" s="138" t="s">
        <v>330</v>
      </c>
      <c r="G707" s="43">
        <v>6.6</v>
      </c>
      <c r="H707" s="136" t="str">
        <f t="shared" si="405"/>
        <v>P, S, T &amp; D Plant - Commodity</v>
      </c>
      <c r="I707" s="42">
        <f>'Dep. Res. Class'!L$177</f>
        <v>2456.0505015852468</v>
      </c>
      <c r="J707" s="136">
        <f t="shared" si="406"/>
        <v>961.58955015049412</v>
      </c>
      <c r="K707" s="136">
        <f t="shared" si="407"/>
        <v>579.73030040199046</v>
      </c>
      <c r="L707" s="136">
        <f t="shared" si="408"/>
        <v>18.24941558691912</v>
      </c>
      <c r="M707" s="136">
        <f t="shared" si="409"/>
        <v>453.10210397756572</v>
      </c>
      <c r="N707" s="136">
        <f t="shared" si="410"/>
        <v>443.37913146827748</v>
      </c>
      <c r="O707" s="136">
        <f t="shared" si="411"/>
        <v>0</v>
      </c>
      <c r="P707" s="136">
        <f t="shared" si="412"/>
        <v>0</v>
      </c>
      <c r="Q707" s="136">
        <f t="shared" si="413"/>
        <v>0</v>
      </c>
      <c r="R707" s="136">
        <f t="shared" si="414"/>
        <v>0</v>
      </c>
      <c r="S707" s="136">
        <f t="shared" si="415"/>
        <v>0</v>
      </c>
      <c r="T707" s="136">
        <f t="shared" si="416"/>
        <v>0</v>
      </c>
      <c r="U707" s="136">
        <f t="shared" si="417"/>
        <v>0</v>
      </c>
      <c r="V707" s="136">
        <f t="shared" si="418"/>
        <v>0</v>
      </c>
      <c r="W707" s="136">
        <f t="shared" si="419"/>
        <v>0</v>
      </c>
      <c r="X707" s="136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2">
        <v>39907</v>
      </c>
      <c r="E708" s="138" t="s">
        <v>331</v>
      </c>
      <c r="G708" s="43">
        <v>6.6</v>
      </c>
      <c r="H708" s="136" t="str">
        <f t="shared" si="405"/>
        <v>P, S, T &amp; D Plant - Commodity</v>
      </c>
      <c r="I708" s="42">
        <f>'Dep. Res. Class'!L$178</f>
        <v>445.91057780008447</v>
      </c>
      <c r="J708" s="136">
        <f t="shared" si="406"/>
        <v>174.58230261852273</v>
      </c>
      <c r="K708" s="136">
        <f t="shared" si="407"/>
        <v>105.25348442697548</v>
      </c>
      <c r="L708" s="136">
        <f t="shared" si="408"/>
        <v>3.3132899521506545</v>
      </c>
      <c r="M708" s="136">
        <f t="shared" si="409"/>
        <v>82.263382148153113</v>
      </c>
      <c r="N708" s="136">
        <f t="shared" si="410"/>
        <v>80.498118654282493</v>
      </c>
      <c r="O708" s="136">
        <f t="shared" si="411"/>
        <v>0</v>
      </c>
      <c r="P708" s="136">
        <f t="shared" si="412"/>
        <v>0</v>
      </c>
      <c r="Q708" s="136">
        <f t="shared" si="413"/>
        <v>0</v>
      </c>
      <c r="R708" s="136">
        <f t="shared" si="414"/>
        <v>0</v>
      </c>
      <c r="S708" s="136">
        <f t="shared" si="415"/>
        <v>0</v>
      </c>
      <c r="T708" s="136">
        <f t="shared" si="416"/>
        <v>0</v>
      </c>
      <c r="U708" s="136">
        <f t="shared" si="417"/>
        <v>0</v>
      </c>
      <c r="V708" s="136">
        <f t="shared" si="418"/>
        <v>0</v>
      </c>
      <c r="W708" s="136">
        <f t="shared" si="419"/>
        <v>0</v>
      </c>
      <c r="X708" s="136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2">
        <v>39908</v>
      </c>
      <c r="E709" s="138" t="s">
        <v>332</v>
      </c>
      <c r="G709" s="43">
        <v>6.6</v>
      </c>
      <c r="H709" s="136" t="str">
        <f t="shared" si="405"/>
        <v>P, S, T &amp; D Plant - Commodity</v>
      </c>
      <c r="I709" s="42">
        <f>'Dep. Res. Class'!L$179</f>
        <v>6788.153911729537</v>
      </c>
      <c r="J709" s="136">
        <f t="shared" si="406"/>
        <v>2657.6887820992401</v>
      </c>
      <c r="K709" s="136">
        <f t="shared" si="407"/>
        <v>1602.2872916830863</v>
      </c>
      <c r="L709" s="136">
        <f t="shared" si="408"/>
        <v>50.438637855029988</v>
      </c>
      <c r="M709" s="136">
        <f t="shared" si="409"/>
        <v>1252.306016322947</v>
      </c>
      <c r="N709" s="136">
        <f t="shared" si="410"/>
        <v>1225.4331837692339</v>
      </c>
      <c r="O709" s="136">
        <f t="shared" si="411"/>
        <v>0</v>
      </c>
      <c r="P709" s="136">
        <f t="shared" si="412"/>
        <v>0</v>
      </c>
      <c r="Q709" s="136">
        <f t="shared" si="413"/>
        <v>0</v>
      </c>
      <c r="R709" s="136">
        <f t="shared" si="414"/>
        <v>0</v>
      </c>
      <c r="S709" s="136">
        <f t="shared" si="415"/>
        <v>0</v>
      </c>
      <c r="T709" s="136">
        <f t="shared" si="416"/>
        <v>0</v>
      </c>
      <c r="U709" s="136">
        <f t="shared" si="417"/>
        <v>0</v>
      </c>
      <c r="V709" s="136">
        <f t="shared" si="418"/>
        <v>0</v>
      </c>
      <c r="W709" s="136">
        <f t="shared" si="419"/>
        <v>0</v>
      </c>
      <c r="X709" s="136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2">
        <v>39909</v>
      </c>
      <c r="E710" s="138" t="s">
        <v>333</v>
      </c>
      <c r="G710" s="43">
        <v>6.6</v>
      </c>
      <c r="H710" s="136" t="str">
        <f t="shared" si="405"/>
        <v>P, S, T &amp; D Plant - Commodity</v>
      </c>
      <c r="I710" s="42">
        <f>'Dep. Res. Class'!L$180</f>
        <v>0</v>
      </c>
      <c r="J710" s="136">
        <f t="shared" si="406"/>
        <v>0</v>
      </c>
      <c r="K710" s="136">
        <f t="shared" si="407"/>
        <v>0</v>
      </c>
      <c r="L710" s="136">
        <f t="shared" si="408"/>
        <v>0</v>
      </c>
      <c r="M710" s="136">
        <f t="shared" si="409"/>
        <v>0</v>
      </c>
      <c r="N710" s="136">
        <f t="shared" si="410"/>
        <v>0</v>
      </c>
      <c r="O710" s="136">
        <f t="shared" si="411"/>
        <v>0</v>
      </c>
      <c r="P710" s="136">
        <f t="shared" si="412"/>
        <v>0</v>
      </c>
      <c r="Q710" s="136">
        <f t="shared" si="413"/>
        <v>0</v>
      </c>
      <c r="R710" s="136">
        <f t="shared" si="414"/>
        <v>0</v>
      </c>
      <c r="S710" s="136">
        <f t="shared" si="415"/>
        <v>0</v>
      </c>
      <c r="T710" s="136">
        <f t="shared" si="416"/>
        <v>0</v>
      </c>
      <c r="U710" s="136">
        <f t="shared" si="417"/>
        <v>0</v>
      </c>
      <c r="V710" s="136">
        <f t="shared" si="418"/>
        <v>0</v>
      </c>
      <c r="W710" s="136">
        <f t="shared" si="419"/>
        <v>0</v>
      </c>
      <c r="X710" s="136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2">
        <v>39924</v>
      </c>
      <c r="E711" s="138" t="s">
        <v>334</v>
      </c>
      <c r="G711" s="43">
        <v>6.6</v>
      </c>
      <c r="H711" s="136" t="str">
        <f t="shared" si="405"/>
        <v>P, S, T &amp; D Plant - Commodity</v>
      </c>
      <c r="I711" s="42">
        <f>'Dep. Res. Class'!L$181</f>
        <v>0</v>
      </c>
      <c r="J711" s="136">
        <f t="shared" si="406"/>
        <v>0</v>
      </c>
      <c r="K711" s="136">
        <f t="shared" si="407"/>
        <v>0</v>
      </c>
      <c r="L711" s="136">
        <f t="shared" si="408"/>
        <v>0</v>
      </c>
      <c r="M711" s="136">
        <f t="shared" si="409"/>
        <v>0</v>
      </c>
      <c r="N711" s="136">
        <f t="shared" si="410"/>
        <v>0</v>
      </c>
      <c r="O711" s="136">
        <f t="shared" si="411"/>
        <v>0</v>
      </c>
      <c r="P711" s="136">
        <f t="shared" si="412"/>
        <v>0</v>
      </c>
      <c r="Q711" s="136">
        <f t="shared" si="413"/>
        <v>0</v>
      </c>
      <c r="R711" s="136">
        <f t="shared" si="414"/>
        <v>0</v>
      </c>
      <c r="S711" s="136">
        <f t="shared" si="415"/>
        <v>0</v>
      </c>
      <c r="T711" s="136">
        <f t="shared" si="416"/>
        <v>0</v>
      </c>
      <c r="U711" s="136">
        <f t="shared" si="417"/>
        <v>0</v>
      </c>
      <c r="V711" s="136">
        <f t="shared" si="418"/>
        <v>0</v>
      </c>
      <c r="W711" s="136">
        <f t="shared" si="419"/>
        <v>0</v>
      </c>
      <c r="X711" s="136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8" t="s">
        <v>368</v>
      </c>
      <c r="G712" s="43">
        <v>6.6</v>
      </c>
      <c r="H712" s="136" t="str">
        <f t="shared" si="405"/>
        <v>P, S, T &amp; D Plant - Commodity</v>
      </c>
      <c r="I712" s="42">
        <f>'Dep. Res. Class'!L$182</f>
        <v>434.47380647478428</v>
      </c>
      <c r="J712" s="136">
        <f t="shared" si="406"/>
        <v>170.10459347257023</v>
      </c>
      <c r="K712" s="136">
        <f t="shared" si="407"/>
        <v>102.55392964511506</v>
      </c>
      <c r="L712" s="136">
        <f t="shared" si="408"/>
        <v>3.2283102692193593</v>
      </c>
      <c r="M712" s="136">
        <f t="shared" si="409"/>
        <v>80.153480439349039</v>
      </c>
      <c r="N712" s="136">
        <f t="shared" si="410"/>
        <v>78.433492648530603</v>
      </c>
      <c r="O712" s="136">
        <f t="shared" si="411"/>
        <v>0</v>
      </c>
      <c r="P712" s="136">
        <f t="shared" si="412"/>
        <v>0</v>
      </c>
      <c r="Q712" s="136">
        <f t="shared" si="413"/>
        <v>0</v>
      </c>
      <c r="R712" s="136">
        <f t="shared" si="414"/>
        <v>0</v>
      </c>
      <c r="S712" s="136">
        <f t="shared" si="415"/>
        <v>0</v>
      </c>
      <c r="T712" s="136">
        <f t="shared" si="416"/>
        <v>0</v>
      </c>
      <c r="U712" s="136">
        <f t="shared" si="417"/>
        <v>0</v>
      </c>
      <c r="V712" s="136">
        <f t="shared" si="418"/>
        <v>0</v>
      </c>
      <c r="W712" s="136">
        <f t="shared" si="419"/>
        <v>0</v>
      </c>
      <c r="X712" s="136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1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23995.102783719354</v>
      </c>
      <c r="J714" s="136">
        <f>SUM(J678:J712)</f>
        <v>9394.5299889879752</v>
      </c>
      <c r="K714" s="136">
        <f t="shared" ref="K714:X714" si="422">SUM(K678:K712)</f>
        <v>5663.8445080846941</v>
      </c>
      <c r="L714" s="136">
        <f t="shared" si="422"/>
        <v>178.29299620194942</v>
      </c>
      <c r="M714" s="136">
        <f t="shared" si="422"/>
        <v>4426.7133552195892</v>
      </c>
      <c r="N714" s="136">
        <f t="shared" si="422"/>
        <v>4331.7219352251459</v>
      </c>
      <c r="O714" s="136">
        <f t="shared" si="422"/>
        <v>0</v>
      </c>
      <c r="P714" s="136">
        <f t="shared" si="422"/>
        <v>0</v>
      </c>
      <c r="Q714" s="136">
        <f t="shared" si="422"/>
        <v>0</v>
      </c>
      <c r="R714" s="136">
        <f t="shared" si="422"/>
        <v>0</v>
      </c>
      <c r="S714" s="136">
        <f t="shared" si="422"/>
        <v>0</v>
      </c>
      <c r="T714" s="136">
        <f t="shared" si="422"/>
        <v>0</v>
      </c>
      <c r="U714" s="136">
        <f t="shared" si="422"/>
        <v>0</v>
      </c>
      <c r="V714" s="136">
        <f t="shared" si="422"/>
        <v>0</v>
      </c>
      <c r="W714" s="136">
        <f t="shared" si="422"/>
        <v>0</v>
      </c>
      <c r="X714" s="136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1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363</v>
      </c>
      <c r="E716" s="44"/>
      <c r="G716" s="43"/>
      <c r="H716" s="44"/>
      <c r="I716" s="42"/>
      <c r="J716" s="151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1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1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1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9">
        <v>37400</v>
      </c>
      <c r="E720" s="138" t="s">
        <v>125</v>
      </c>
      <c r="G720" s="43">
        <v>6.6</v>
      </c>
      <c r="H720" s="136" t="str">
        <f t="shared" ref="H720:H754" si="423">VLOOKUP($G720,alloc,3)</f>
        <v>P, S, T &amp; D Plant - Commodity</v>
      </c>
      <c r="I720" s="42">
        <f>'Dep. Res. Class'!L$190</f>
        <v>0</v>
      </c>
      <c r="J720" s="136">
        <f t="shared" ref="J720:J754" si="424">$I720*VLOOKUP($G720,alloc,6)</f>
        <v>0</v>
      </c>
      <c r="K720" s="136">
        <f t="shared" ref="K720:K754" si="425">$I720*VLOOKUP($G720,alloc,7)</f>
        <v>0</v>
      </c>
      <c r="L720" s="136">
        <f t="shared" ref="L720:L754" si="426">$I720*VLOOKUP($G720,alloc,8)</f>
        <v>0</v>
      </c>
      <c r="M720" s="136">
        <f t="shared" ref="M720:M754" si="427">$I720*VLOOKUP($G720,alloc,9)</f>
        <v>0</v>
      </c>
      <c r="N720" s="136">
        <f t="shared" ref="N720:N754" si="428">$I720*VLOOKUP($G720,alloc,10)</f>
        <v>0</v>
      </c>
      <c r="O720" s="136">
        <f t="shared" ref="O720:O754" si="429">$I720*VLOOKUP($G720,alloc,11)</f>
        <v>0</v>
      </c>
      <c r="P720" s="136">
        <f t="shared" ref="P720:P754" si="430">$I720*VLOOKUP($G720,alloc,12)</f>
        <v>0</v>
      </c>
      <c r="Q720" s="136">
        <f t="shared" ref="Q720:Q754" si="431">$I720*VLOOKUP($G720,alloc,13)</f>
        <v>0</v>
      </c>
      <c r="R720" s="136">
        <f t="shared" ref="R720:R754" si="432">$I720*VLOOKUP($G720,alloc,14)</f>
        <v>0</v>
      </c>
      <c r="S720" s="136">
        <f t="shared" ref="S720:S754" si="433">$I720*VLOOKUP($G720,alloc,15)</f>
        <v>0</v>
      </c>
      <c r="T720" s="136">
        <f t="shared" ref="T720:T754" si="434">$I720*VLOOKUP($G720,alloc,16)</f>
        <v>0</v>
      </c>
      <c r="U720" s="136">
        <f t="shared" ref="U720:U754" si="435">$I720*VLOOKUP($G720,alloc,17)</f>
        <v>0</v>
      </c>
      <c r="V720" s="136">
        <f t="shared" ref="V720:V754" si="436">$I720*VLOOKUP($G720,alloc,18)</f>
        <v>0</v>
      </c>
      <c r="W720" s="136">
        <f t="shared" ref="W720:W754" si="437">$I720*VLOOKUP($G720,alloc,19)</f>
        <v>0</v>
      </c>
      <c r="X720" s="136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9">
        <v>39000</v>
      </c>
      <c r="E721" s="138" t="s">
        <v>149</v>
      </c>
      <c r="G721" s="43">
        <v>6.6</v>
      </c>
      <c r="H721" s="136" t="str">
        <f t="shared" si="423"/>
        <v>P, S, T &amp; D Plant - Commodity</v>
      </c>
      <c r="I721" s="42">
        <f>'Dep. Res. Class'!L$191</f>
        <v>1292.6846172356293</v>
      </c>
      <c r="J721" s="136">
        <f t="shared" si="424"/>
        <v>506.11012223558225</v>
      </c>
      <c r="K721" s="136">
        <f t="shared" si="425"/>
        <v>305.12745604837568</v>
      </c>
      <c r="L721" s="136">
        <f t="shared" si="426"/>
        <v>9.6051521691121309</v>
      </c>
      <c r="M721" s="136">
        <f t="shared" si="427"/>
        <v>238.47967273915935</v>
      </c>
      <c r="N721" s="136">
        <f t="shared" si="428"/>
        <v>233.36221404339989</v>
      </c>
      <c r="O721" s="136">
        <f t="shared" si="429"/>
        <v>0</v>
      </c>
      <c r="P721" s="136">
        <f t="shared" si="430"/>
        <v>0</v>
      </c>
      <c r="Q721" s="136">
        <f t="shared" si="431"/>
        <v>0</v>
      </c>
      <c r="R721" s="136">
        <f t="shared" si="432"/>
        <v>0</v>
      </c>
      <c r="S721" s="136">
        <f t="shared" si="433"/>
        <v>0</v>
      </c>
      <c r="T721" s="136">
        <f t="shared" si="434"/>
        <v>0</v>
      </c>
      <c r="U721" s="136">
        <f t="shared" si="435"/>
        <v>0</v>
      </c>
      <c r="V721" s="136">
        <f t="shared" si="436"/>
        <v>0</v>
      </c>
      <c r="W721" s="136">
        <f t="shared" si="437"/>
        <v>0</v>
      </c>
      <c r="X721" s="136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9">
        <v>36602</v>
      </c>
      <c r="E722" s="138" t="s">
        <v>149</v>
      </c>
      <c r="G722" s="43">
        <v>6.6</v>
      </c>
      <c r="H722" s="136" t="str">
        <f t="shared" si="423"/>
        <v>P, S, T &amp; D Plant - Commodity</v>
      </c>
      <c r="I722" s="42">
        <f>'Dep. Res. Class'!L$192</f>
        <v>0</v>
      </c>
      <c r="J722" s="136">
        <f t="shared" si="424"/>
        <v>0</v>
      </c>
      <c r="K722" s="136">
        <f t="shared" si="425"/>
        <v>0</v>
      </c>
      <c r="L722" s="136">
        <f t="shared" si="426"/>
        <v>0</v>
      </c>
      <c r="M722" s="136">
        <f t="shared" si="427"/>
        <v>0</v>
      </c>
      <c r="N722" s="136">
        <f t="shared" si="428"/>
        <v>0</v>
      </c>
      <c r="O722" s="136">
        <f t="shared" si="429"/>
        <v>0</v>
      </c>
      <c r="P722" s="136">
        <f t="shared" si="430"/>
        <v>0</v>
      </c>
      <c r="Q722" s="136">
        <f t="shared" si="431"/>
        <v>0</v>
      </c>
      <c r="R722" s="136">
        <f t="shared" si="432"/>
        <v>0</v>
      </c>
      <c r="S722" s="136">
        <f t="shared" si="433"/>
        <v>0</v>
      </c>
      <c r="T722" s="136">
        <f t="shared" si="434"/>
        <v>0</v>
      </c>
      <c r="U722" s="136">
        <f t="shared" si="435"/>
        <v>0</v>
      </c>
      <c r="V722" s="136">
        <f t="shared" si="436"/>
        <v>0</v>
      </c>
      <c r="W722" s="136">
        <f t="shared" si="437"/>
        <v>0</v>
      </c>
      <c r="X722" s="136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9">
        <v>37503</v>
      </c>
      <c r="E723" s="138" t="s">
        <v>291</v>
      </c>
      <c r="G723" s="43">
        <v>6.6</v>
      </c>
      <c r="H723" s="136" t="str">
        <f t="shared" si="423"/>
        <v>P, S, T &amp; D Plant - Commodity</v>
      </c>
      <c r="I723" s="42">
        <f>'Dep. Res. Class'!L$193</f>
        <v>0</v>
      </c>
      <c r="J723" s="136">
        <f t="shared" si="424"/>
        <v>0</v>
      </c>
      <c r="K723" s="136">
        <f t="shared" si="425"/>
        <v>0</v>
      </c>
      <c r="L723" s="136">
        <f t="shared" si="426"/>
        <v>0</v>
      </c>
      <c r="M723" s="136">
        <f t="shared" si="427"/>
        <v>0</v>
      </c>
      <c r="N723" s="136">
        <f t="shared" si="428"/>
        <v>0</v>
      </c>
      <c r="O723" s="136">
        <f t="shared" si="429"/>
        <v>0</v>
      </c>
      <c r="P723" s="136">
        <f t="shared" si="430"/>
        <v>0</v>
      </c>
      <c r="Q723" s="136">
        <f t="shared" si="431"/>
        <v>0</v>
      </c>
      <c r="R723" s="136">
        <f t="shared" si="432"/>
        <v>0</v>
      </c>
      <c r="S723" s="136">
        <f t="shared" si="433"/>
        <v>0</v>
      </c>
      <c r="T723" s="136">
        <f t="shared" si="434"/>
        <v>0</v>
      </c>
      <c r="U723" s="136">
        <f t="shared" si="435"/>
        <v>0</v>
      </c>
      <c r="V723" s="136">
        <f t="shared" si="436"/>
        <v>0</v>
      </c>
      <c r="W723" s="136">
        <f t="shared" si="437"/>
        <v>0</v>
      </c>
      <c r="X723" s="136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9">
        <v>39004</v>
      </c>
      <c r="E724" s="138" t="s">
        <v>306</v>
      </c>
      <c r="G724" s="43">
        <v>6.6</v>
      </c>
      <c r="H724" s="136" t="str">
        <f t="shared" si="423"/>
        <v>P, S, T &amp; D Plant - Commodity</v>
      </c>
      <c r="I724" s="42">
        <f>'Dep. Res. Class'!L$194</f>
        <v>0</v>
      </c>
      <c r="J724" s="136">
        <f t="shared" si="424"/>
        <v>0</v>
      </c>
      <c r="K724" s="136">
        <f t="shared" si="425"/>
        <v>0</v>
      </c>
      <c r="L724" s="136">
        <f t="shared" si="426"/>
        <v>0</v>
      </c>
      <c r="M724" s="136">
        <f t="shared" si="427"/>
        <v>0</v>
      </c>
      <c r="N724" s="136">
        <f t="shared" si="428"/>
        <v>0</v>
      </c>
      <c r="O724" s="136">
        <f t="shared" si="429"/>
        <v>0</v>
      </c>
      <c r="P724" s="136">
        <f t="shared" si="430"/>
        <v>0</v>
      </c>
      <c r="Q724" s="136">
        <f t="shared" si="431"/>
        <v>0</v>
      </c>
      <c r="R724" s="136">
        <f t="shared" si="432"/>
        <v>0</v>
      </c>
      <c r="S724" s="136">
        <f t="shared" si="433"/>
        <v>0</v>
      </c>
      <c r="T724" s="136">
        <f t="shared" si="434"/>
        <v>0</v>
      </c>
      <c r="U724" s="136">
        <f t="shared" si="435"/>
        <v>0</v>
      </c>
      <c r="V724" s="136">
        <f t="shared" si="436"/>
        <v>0</v>
      </c>
      <c r="W724" s="136">
        <f t="shared" si="437"/>
        <v>0</v>
      </c>
      <c r="X724" s="136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9">
        <v>39009</v>
      </c>
      <c r="E725" s="138" t="s">
        <v>307</v>
      </c>
      <c r="G725" s="43">
        <v>6.6</v>
      </c>
      <c r="H725" s="136" t="str">
        <f t="shared" si="423"/>
        <v>P, S, T &amp; D Plant - Commodity</v>
      </c>
      <c r="I725" s="42">
        <f>'Dep. Res. Class'!L$195</f>
        <v>7586.8998912569887</v>
      </c>
      <c r="J725" s="136">
        <f t="shared" si="424"/>
        <v>2970.4127210583833</v>
      </c>
      <c r="K725" s="136">
        <f t="shared" si="425"/>
        <v>1790.8246390859404</v>
      </c>
      <c r="L725" s="136">
        <f t="shared" si="426"/>
        <v>56.373632807034774</v>
      </c>
      <c r="M725" s="136">
        <f t="shared" si="427"/>
        <v>1399.6618966820497</v>
      </c>
      <c r="N725" s="136">
        <f t="shared" si="428"/>
        <v>1369.6270016235806</v>
      </c>
      <c r="O725" s="136">
        <f t="shared" si="429"/>
        <v>0</v>
      </c>
      <c r="P725" s="136">
        <f t="shared" si="430"/>
        <v>0</v>
      </c>
      <c r="Q725" s="136">
        <f t="shared" si="431"/>
        <v>0</v>
      </c>
      <c r="R725" s="136">
        <f t="shared" si="432"/>
        <v>0</v>
      </c>
      <c r="S725" s="136">
        <f t="shared" si="433"/>
        <v>0</v>
      </c>
      <c r="T725" s="136">
        <f t="shared" si="434"/>
        <v>0</v>
      </c>
      <c r="U725" s="136">
        <f t="shared" si="435"/>
        <v>0</v>
      </c>
      <c r="V725" s="136">
        <f t="shared" si="436"/>
        <v>0</v>
      </c>
      <c r="W725" s="136">
        <f t="shared" si="437"/>
        <v>0</v>
      </c>
      <c r="X725" s="136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9">
        <v>39100</v>
      </c>
      <c r="E726" s="138" t="s">
        <v>308</v>
      </c>
      <c r="G726" s="43">
        <v>6.6</v>
      </c>
      <c r="H726" s="136" t="str">
        <f t="shared" si="423"/>
        <v>P, S, T &amp; D Plant - Commodity</v>
      </c>
      <c r="I726" s="42">
        <f>'Dep. Res. Class'!L$196</f>
        <v>5294.1373954565279</v>
      </c>
      <c r="J726" s="136">
        <f t="shared" si="424"/>
        <v>2072.7534687279945</v>
      </c>
      <c r="K726" s="136">
        <f t="shared" si="425"/>
        <v>1249.6371148135761</v>
      </c>
      <c r="L726" s="136">
        <f t="shared" si="426"/>
        <v>39.337510951658402</v>
      </c>
      <c r="M726" s="136">
        <f t="shared" si="427"/>
        <v>976.68382269801771</v>
      </c>
      <c r="N726" s="136">
        <f t="shared" si="428"/>
        <v>955.72547826528137</v>
      </c>
      <c r="O726" s="136">
        <f t="shared" si="429"/>
        <v>0</v>
      </c>
      <c r="P726" s="136">
        <f t="shared" si="430"/>
        <v>0</v>
      </c>
      <c r="Q726" s="136">
        <f t="shared" si="431"/>
        <v>0</v>
      </c>
      <c r="R726" s="136">
        <f t="shared" si="432"/>
        <v>0</v>
      </c>
      <c r="S726" s="136">
        <f t="shared" si="433"/>
        <v>0</v>
      </c>
      <c r="T726" s="136">
        <f t="shared" si="434"/>
        <v>0</v>
      </c>
      <c r="U726" s="136">
        <f t="shared" si="435"/>
        <v>0</v>
      </c>
      <c r="V726" s="136">
        <f t="shared" si="436"/>
        <v>0</v>
      </c>
      <c r="W726" s="136">
        <f t="shared" si="437"/>
        <v>0</v>
      </c>
      <c r="X726" s="136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9">
        <v>39102</v>
      </c>
      <c r="E727" s="138" t="s">
        <v>309</v>
      </c>
      <c r="G727" s="43">
        <v>6.6</v>
      </c>
      <c r="H727" s="136" t="str">
        <f t="shared" si="423"/>
        <v>P, S, T &amp; D Plant - Commodity</v>
      </c>
      <c r="I727" s="42">
        <f>'Dep. Res. Class'!L$197</f>
        <v>4.7414528919075654</v>
      </c>
      <c r="J727" s="136">
        <f t="shared" si="424"/>
        <v>1.8563671839998219</v>
      </c>
      <c r="K727" s="136">
        <f t="shared" si="425"/>
        <v>1.1191805329708333</v>
      </c>
      <c r="L727" s="136">
        <f t="shared" si="426"/>
        <v>3.5230848980658612E-2</v>
      </c>
      <c r="M727" s="136">
        <f t="shared" si="427"/>
        <v>0.87472235601311155</v>
      </c>
      <c r="N727" s="136">
        <f t="shared" si="428"/>
        <v>0.85595196994313993</v>
      </c>
      <c r="O727" s="136">
        <f t="shared" si="429"/>
        <v>0</v>
      </c>
      <c r="P727" s="136">
        <f t="shared" si="430"/>
        <v>0</v>
      </c>
      <c r="Q727" s="136">
        <f t="shared" si="431"/>
        <v>0</v>
      </c>
      <c r="R727" s="136">
        <f t="shared" si="432"/>
        <v>0</v>
      </c>
      <c r="S727" s="136">
        <f t="shared" si="433"/>
        <v>0</v>
      </c>
      <c r="T727" s="136">
        <f t="shared" si="434"/>
        <v>0</v>
      </c>
      <c r="U727" s="136">
        <f t="shared" si="435"/>
        <v>0</v>
      </c>
      <c r="V727" s="136">
        <f t="shared" si="436"/>
        <v>0</v>
      </c>
      <c r="W727" s="136">
        <f t="shared" si="437"/>
        <v>0</v>
      </c>
      <c r="X727" s="136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6">
        <v>39103</v>
      </c>
      <c r="E728" s="138" t="s">
        <v>310</v>
      </c>
      <c r="G728" s="43">
        <v>6.6</v>
      </c>
      <c r="H728" s="136" t="str">
        <f t="shared" si="423"/>
        <v>P, S, T &amp; D Plant - Commodity</v>
      </c>
      <c r="I728" s="42">
        <f>'Dep. Res. Class'!L$198</f>
        <v>2.3372513693904415</v>
      </c>
      <c r="J728" s="136">
        <f t="shared" si="424"/>
        <v>0.91507747557721519</v>
      </c>
      <c r="K728" s="136">
        <f t="shared" si="425"/>
        <v>0.55168875298660236</v>
      </c>
      <c r="L728" s="136">
        <f t="shared" si="426"/>
        <v>1.7366691582103664E-2</v>
      </c>
      <c r="M728" s="136">
        <f t="shared" si="427"/>
        <v>0.43118556084727094</v>
      </c>
      <c r="N728" s="136">
        <f t="shared" si="428"/>
        <v>0.42193288839724935</v>
      </c>
      <c r="O728" s="136">
        <f t="shared" si="429"/>
        <v>0</v>
      </c>
      <c r="P728" s="136">
        <f t="shared" si="430"/>
        <v>0</v>
      </c>
      <c r="Q728" s="136">
        <f t="shared" si="431"/>
        <v>0</v>
      </c>
      <c r="R728" s="136">
        <f t="shared" si="432"/>
        <v>0</v>
      </c>
      <c r="S728" s="136">
        <f t="shared" si="433"/>
        <v>0</v>
      </c>
      <c r="T728" s="136">
        <f t="shared" si="434"/>
        <v>0</v>
      </c>
      <c r="U728" s="136">
        <f t="shared" si="435"/>
        <v>0</v>
      </c>
      <c r="V728" s="136">
        <f t="shared" si="436"/>
        <v>0</v>
      </c>
      <c r="W728" s="136">
        <f t="shared" si="437"/>
        <v>0</v>
      </c>
      <c r="X728" s="136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9">
        <v>39200</v>
      </c>
      <c r="E729" s="138" t="s">
        <v>311</v>
      </c>
      <c r="G729" s="43">
        <v>6.6</v>
      </c>
      <c r="H729" s="136" t="str">
        <f t="shared" si="423"/>
        <v>P, S, T &amp; D Plant - Commodity</v>
      </c>
      <c r="I729" s="42">
        <f>'Dep. Res. Class'!L$199</f>
        <v>83.725071406969334</v>
      </c>
      <c r="J729" s="136">
        <f t="shared" si="424"/>
        <v>32.779926022930461</v>
      </c>
      <c r="K729" s="136">
        <f t="shared" si="425"/>
        <v>19.762606984918193</v>
      </c>
      <c r="L729" s="136">
        <f t="shared" si="426"/>
        <v>0.6221100185700843</v>
      </c>
      <c r="M729" s="136">
        <f t="shared" si="427"/>
        <v>15.445938911143768</v>
      </c>
      <c r="N729" s="136">
        <f t="shared" si="428"/>
        <v>15.114489469406831</v>
      </c>
      <c r="O729" s="136">
        <f t="shared" si="429"/>
        <v>0</v>
      </c>
      <c r="P729" s="136">
        <f t="shared" si="430"/>
        <v>0</v>
      </c>
      <c r="Q729" s="136">
        <f t="shared" si="431"/>
        <v>0</v>
      </c>
      <c r="R729" s="136">
        <f t="shared" si="432"/>
        <v>0</v>
      </c>
      <c r="S729" s="136">
        <f t="shared" si="433"/>
        <v>0</v>
      </c>
      <c r="T729" s="136">
        <f t="shared" si="434"/>
        <v>0</v>
      </c>
      <c r="U729" s="136">
        <f t="shared" si="435"/>
        <v>0</v>
      </c>
      <c r="V729" s="136">
        <f t="shared" si="436"/>
        <v>0</v>
      </c>
      <c r="W729" s="136">
        <f t="shared" si="437"/>
        <v>0</v>
      </c>
      <c r="X729" s="136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9">
        <v>39201</v>
      </c>
      <c r="E730" s="138" t="s">
        <v>312</v>
      </c>
      <c r="G730" s="43">
        <v>6.6</v>
      </c>
      <c r="H730" s="136" t="str">
        <f t="shared" si="423"/>
        <v>P, S, T &amp; D Plant - Commodity</v>
      </c>
      <c r="I730" s="42">
        <f>'Dep. Res. Class'!L$200</f>
        <v>0</v>
      </c>
      <c r="J730" s="136">
        <f t="shared" si="424"/>
        <v>0</v>
      </c>
      <c r="K730" s="136">
        <f t="shared" si="425"/>
        <v>0</v>
      </c>
      <c r="L730" s="136">
        <f t="shared" si="426"/>
        <v>0</v>
      </c>
      <c r="M730" s="136">
        <f t="shared" si="427"/>
        <v>0</v>
      </c>
      <c r="N730" s="136">
        <f t="shared" si="428"/>
        <v>0</v>
      </c>
      <c r="O730" s="136">
        <f t="shared" si="429"/>
        <v>0</v>
      </c>
      <c r="P730" s="136">
        <f t="shared" si="430"/>
        <v>0</v>
      </c>
      <c r="Q730" s="136">
        <f t="shared" si="431"/>
        <v>0</v>
      </c>
      <c r="R730" s="136">
        <f t="shared" si="432"/>
        <v>0</v>
      </c>
      <c r="S730" s="136">
        <f t="shared" si="433"/>
        <v>0</v>
      </c>
      <c r="T730" s="136">
        <f t="shared" si="434"/>
        <v>0</v>
      </c>
      <c r="U730" s="136">
        <f t="shared" si="435"/>
        <v>0</v>
      </c>
      <c r="V730" s="136">
        <f t="shared" si="436"/>
        <v>0</v>
      </c>
      <c r="W730" s="136">
        <f t="shared" si="437"/>
        <v>0</v>
      </c>
      <c r="X730" s="136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9">
        <v>39202</v>
      </c>
      <c r="E731" s="138" t="s">
        <v>313</v>
      </c>
      <c r="G731" s="43">
        <v>6.6</v>
      </c>
      <c r="H731" s="136" t="str">
        <f t="shared" si="423"/>
        <v>P, S, T &amp; D Plant - Commodity</v>
      </c>
      <c r="I731" s="42">
        <f>'Dep. Res. Class'!L$201</f>
        <v>0</v>
      </c>
      <c r="J731" s="136">
        <f t="shared" si="424"/>
        <v>0</v>
      </c>
      <c r="K731" s="136">
        <f t="shared" si="425"/>
        <v>0</v>
      </c>
      <c r="L731" s="136">
        <f t="shared" si="426"/>
        <v>0</v>
      </c>
      <c r="M731" s="136">
        <f t="shared" si="427"/>
        <v>0</v>
      </c>
      <c r="N731" s="136">
        <f t="shared" si="428"/>
        <v>0</v>
      </c>
      <c r="O731" s="136">
        <f t="shared" si="429"/>
        <v>0</v>
      </c>
      <c r="P731" s="136">
        <f t="shared" si="430"/>
        <v>0</v>
      </c>
      <c r="Q731" s="136">
        <f t="shared" si="431"/>
        <v>0</v>
      </c>
      <c r="R731" s="136">
        <f t="shared" si="432"/>
        <v>0</v>
      </c>
      <c r="S731" s="136">
        <f t="shared" si="433"/>
        <v>0</v>
      </c>
      <c r="T731" s="136">
        <f t="shared" si="434"/>
        <v>0</v>
      </c>
      <c r="U731" s="136">
        <f t="shared" si="435"/>
        <v>0</v>
      </c>
      <c r="V731" s="136">
        <f t="shared" si="436"/>
        <v>0</v>
      </c>
      <c r="W731" s="136">
        <f t="shared" si="437"/>
        <v>0</v>
      </c>
      <c r="X731" s="136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9">
        <v>39300</v>
      </c>
      <c r="E732" s="138" t="s">
        <v>198</v>
      </c>
      <c r="G732" s="43">
        <v>6.6</v>
      </c>
      <c r="H732" s="136" t="str">
        <f t="shared" si="423"/>
        <v>P, S, T &amp; D Plant - Commodity</v>
      </c>
      <c r="I732" s="42">
        <f>'Dep. Res. Class'!L$202</f>
        <v>0.61294912370068455</v>
      </c>
      <c r="J732" s="136">
        <f t="shared" si="424"/>
        <v>0.23998100680098056</v>
      </c>
      <c r="K732" s="136">
        <f t="shared" si="425"/>
        <v>0.14468154436758474</v>
      </c>
      <c r="L732" s="136">
        <f t="shared" si="426"/>
        <v>4.5544516632828845E-3</v>
      </c>
      <c r="M732" s="136">
        <f t="shared" si="427"/>
        <v>0.11307932691153</v>
      </c>
      <c r="N732" s="136">
        <f t="shared" si="428"/>
        <v>0.11065279395730639</v>
      </c>
      <c r="O732" s="136">
        <f t="shared" si="429"/>
        <v>0</v>
      </c>
      <c r="P732" s="136">
        <f t="shared" si="430"/>
        <v>0</v>
      </c>
      <c r="Q732" s="136">
        <f t="shared" si="431"/>
        <v>0</v>
      </c>
      <c r="R732" s="136">
        <f t="shared" si="432"/>
        <v>0</v>
      </c>
      <c r="S732" s="136">
        <f t="shared" si="433"/>
        <v>0</v>
      </c>
      <c r="T732" s="136">
        <f t="shared" si="434"/>
        <v>0</v>
      </c>
      <c r="U732" s="136">
        <f t="shared" si="435"/>
        <v>0</v>
      </c>
      <c r="V732" s="136">
        <f t="shared" si="436"/>
        <v>0</v>
      </c>
      <c r="W732" s="136">
        <f t="shared" si="437"/>
        <v>0</v>
      </c>
      <c r="X732" s="136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9">
        <v>39400</v>
      </c>
      <c r="E733" s="138" t="s">
        <v>314</v>
      </c>
      <c r="G733" s="43">
        <v>6.6</v>
      </c>
      <c r="H733" s="136" t="str">
        <f t="shared" si="423"/>
        <v>P, S, T &amp; D Plant - Commodity</v>
      </c>
      <c r="I733" s="42">
        <f>'Dep. Res. Class'!L$203</f>
        <v>182.41993514488919</v>
      </c>
      <c r="J733" s="136">
        <f t="shared" si="424"/>
        <v>71.42080476815795</v>
      </c>
      <c r="K733" s="136">
        <f t="shared" si="425"/>
        <v>43.058708985258868</v>
      </c>
      <c r="L733" s="136">
        <f t="shared" si="426"/>
        <v>1.3554514476185204</v>
      </c>
      <c r="M733" s="136">
        <f t="shared" si="427"/>
        <v>33.653565498042965</v>
      </c>
      <c r="N733" s="136">
        <f t="shared" si="428"/>
        <v>32.931404445810898</v>
      </c>
      <c r="O733" s="136">
        <f t="shared" si="429"/>
        <v>0</v>
      </c>
      <c r="P733" s="136">
        <f t="shared" si="430"/>
        <v>0</v>
      </c>
      <c r="Q733" s="136">
        <f t="shared" si="431"/>
        <v>0</v>
      </c>
      <c r="R733" s="136">
        <f t="shared" si="432"/>
        <v>0</v>
      </c>
      <c r="S733" s="136">
        <f t="shared" si="433"/>
        <v>0</v>
      </c>
      <c r="T733" s="136">
        <f t="shared" si="434"/>
        <v>0</v>
      </c>
      <c r="U733" s="136">
        <f t="shared" si="435"/>
        <v>0</v>
      </c>
      <c r="V733" s="136">
        <f t="shared" si="436"/>
        <v>0</v>
      </c>
      <c r="W733" s="136">
        <f t="shared" si="437"/>
        <v>0</v>
      </c>
      <c r="X733" s="136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9">
        <v>39600</v>
      </c>
      <c r="E734" s="138" t="s">
        <v>315</v>
      </c>
      <c r="G734" s="43">
        <v>6.6</v>
      </c>
      <c r="H734" s="136" t="str">
        <f t="shared" si="423"/>
        <v>P, S, T &amp; D Plant - Commodity</v>
      </c>
      <c r="I734" s="42">
        <f>'Dep. Res. Class'!L$204</f>
        <v>8.9255678228897324</v>
      </c>
      <c r="J734" s="136">
        <f t="shared" si="424"/>
        <v>3.4945261679719435</v>
      </c>
      <c r="K734" s="136">
        <f t="shared" si="425"/>
        <v>2.1068060741757537</v>
      </c>
      <c r="L734" s="136">
        <f t="shared" si="426"/>
        <v>6.6320458982424571E-2</v>
      </c>
      <c r="M734" s="136">
        <f t="shared" si="427"/>
        <v>1.6466247567529624</v>
      </c>
      <c r="N734" s="136">
        <f t="shared" si="428"/>
        <v>1.6112903650066484</v>
      </c>
      <c r="O734" s="136">
        <f t="shared" si="429"/>
        <v>0</v>
      </c>
      <c r="P734" s="136">
        <f t="shared" si="430"/>
        <v>0</v>
      </c>
      <c r="Q734" s="136">
        <f t="shared" si="431"/>
        <v>0</v>
      </c>
      <c r="R734" s="136">
        <f t="shared" si="432"/>
        <v>0</v>
      </c>
      <c r="S734" s="136">
        <f t="shared" si="433"/>
        <v>0</v>
      </c>
      <c r="T734" s="136">
        <f t="shared" si="434"/>
        <v>0</v>
      </c>
      <c r="U734" s="136">
        <f t="shared" si="435"/>
        <v>0</v>
      </c>
      <c r="V734" s="136">
        <f t="shared" si="436"/>
        <v>0</v>
      </c>
      <c r="W734" s="136">
        <f t="shared" si="437"/>
        <v>0</v>
      </c>
      <c r="X734" s="136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9">
        <v>39603</v>
      </c>
      <c r="E735" s="138" t="s">
        <v>316</v>
      </c>
      <c r="G735" s="43">
        <v>6.6</v>
      </c>
      <c r="H735" s="136" t="str">
        <f t="shared" si="423"/>
        <v>P, S, T &amp; D Plant - Commodity</v>
      </c>
      <c r="I735" s="42">
        <f>'Dep. Res. Class'!L$205</f>
        <v>0</v>
      </c>
      <c r="J735" s="136">
        <f t="shared" si="424"/>
        <v>0</v>
      </c>
      <c r="K735" s="136">
        <f t="shared" si="425"/>
        <v>0</v>
      </c>
      <c r="L735" s="136">
        <f t="shared" si="426"/>
        <v>0</v>
      </c>
      <c r="M735" s="136">
        <f t="shared" si="427"/>
        <v>0</v>
      </c>
      <c r="N735" s="136">
        <f t="shared" si="428"/>
        <v>0</v>
      </c>
      <c r="O735" s="136">
        <f t="shared" si="429"/>
        <v>0</v>
      </c>
      <c r="P735" s="136">
        <f t="shared" si="430"/>
        <v>0</v>
      </c>
      <c r="Q735" s="136">
        <f t="shared" si="431"/>
        <v>0</v>
      </c>
      <c r="R735" s="136">
        <f t="shared" si="432"/>
        <v>0</v>
      </c>
      <c r="S735" s="136">
        <f t="shared" si="433"/>
        <v>0</v>
      </c>
      <c r="T735" s="136">
        <f t="shared" si="434"/>
        <v>0</v>
      </c>
      <c r="U735" s="136">
        <f t="shared" si="435"/>
        <v>0</v>
      </c>
      <c r="V735" s="136">
        <f t="shared" si="436"/>
        <v>0</v>
      </c>
      <c r="W735" s="136">
        <f t="shared" si="437"/>
        <v>0</v>
      </c>
      <c r="X735" s="136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7">
        <v>39604</v>
      </c>
      <c r="E736" s="138" t="s">
        <v>317</v>
      </c>
      <c r="G736" s="43">
        <v>6.6</v>
      </c>
      <c r="H736" s="136" t="str">
        <f t="shared" si="423"/>
        <v>P, S, T &amp; D Plant - Commodity</v>
      </c>
      <c r="I736" s="42">
        <f>'Dep. Res. Class'!L$206</f>
        <v>0</v>
      </c>
      <c r="J736" s="136">
        <f t="shared" si="424"/>
        <v>0</v>
      </c>
      <c r="K736" s="136">
        <f t="shared" si="425"/>
        <v>0</v>
      </c>
      <c r="L736" s="136">
        <f t="shared" si="426"/>
        <v>0</v>
      </c>
      <c r="M736" s="136">
        <f t="shared" si="427"/>
        <v>0</v>
      </c>
      <c r="N736" s="136">
        <f t="shared" si="428"/>
        <v>0</v>
      </c>
      <c r="O736" s="136">
        <f t="shared" si="429"/>
        <v>0</v>
      </c>
      <c r="P736" s="136">
        <f t="shared" si="430"/>
        <v>0</v>
      </c>
      <c r="Q736" s="136">
        <f t="shared" si="431"/>
        <v>0</v>
      </c>
      <c r="R736" s="136">
        <f t="shared" si="432"/>
        <v>0</v>
      </c>
      <c r="S736" s="136">
        <f t="shared" si="433"/>
        <v>0</v>
      </c>
      <c r="T736" s="136">
        <f t="shared" si="434"/>
        <v>0</v>
      </c>
      <c r="U736" s="136">
        <f t="shared" si="435"/>
        <v>0</v>
      </c>
      <c r="V736" s="136">
        <f t="shared" si="436"/>
        <v>0</v>
      </c>
      <c r="W736" s="136">
        <f t="shared" si="437"/>
        <v>0</v>
      </c>
      <c r="X736" s="136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7">
        <v>39605</v>
      </c>
      <c r="E737" s="141" t="s">
        <v>318</v>
      </c>
      <c r="G737" s="43">
        <v>6.6</v>
      </c>
      <c r="H737" s="136" t="str">
        <f t="shared" si="423"/>
        <v>P, S, T &amp; D Plant - Commodity</v>
      </c>
      <c r="I737" s="42">
        <f>'Dep. Res. Class'!L$207</f>
        <v>0</v>
      </c>
      <c r="J737" s="136">
        <f t="shared" si="424"/>
        <v>0</v>
      </c>
      <c r="K737" s="136">
        <f t="shared" si="425"/>
        <v>0</v>
      </c>
      <c r="L737" s="136">
        <f t="shared" si="426"/>
        <v>0</v>
      </c>
      <c r="M737" s="136">
        <f t="shared" si="427"/>
        <v>0</v>
      </c>
      <c r="N737" s="136">
        <f t="shared" si="428"/>
        <v>0</v>
      </c>
      <c r="O737" s="136">
        <f t="shared" si="429"/>
        <v>0</v>
      </c>
      <c r="P737" s="136">
        <f t="shared" si="430"/>
        <v>0</v>
      </c>
      <c r="Q737" s="136">
        <f t="shared" si="431"/>
        <v>0</v>
      </c>
      <c r="R737" s="136">
        <f t="shared" si="432"/>
        <v>0</v>
      </c>
      <c r="S737" s="136">
        <f t="shared" si="433"/>
        <v>0</v>
      </c>
      <c r="T737" s="136">
        <f t="shared" si="434"/>
        <v>0</v>
      </c>
      <c r="U737" s="136">
        <f t="shared" si="435"/>
        <v>0</v>
      </c>
      <c r="V737" s="136">
        <f t="shared" si="436"/>
        <v>0</v>
      </c>
      <c r="W737" s="136">
        <f t="shared" si="437"/>
        <v>0</v>
      </c>
      <c r="X737" s="136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7">
        <v>39700</v>
      </c>
      <c r="E738" s="138" t="s">
        <v>319</v>
      </c>
      <c r="G738" s="43">
        <v>6.6</v>
      </c>
      <c r="H738" s="136" t="str">
        <f t="shared" si="423"/>
        <v>P, S, T &amp; D Plant - Commodity</v>
      </c>
      <c r="I738" s="42">
        <f>'Dep. Res. Class'!L$208</f>
        <v>1157.5180462811879</v>
      </c>
      <c r="J738" s="136">
        <f t="shared" si="424"/>
        <v>453.18989031218553</v>
      </c>
      <c r="K738" s="136">
        <f t="shared" si="425"/>
        <v>273.22251079861468</v>
      </c>
      <c r="L738" s="136">
        <f t="shared" si="426"/>
        <v>8.6008116943481703</v>
      </c>
      <c r="M738" s="136">
        <f t="shared" si="427"/>
        <v>213.54359848198897</v>
      </c>
      <c r="N738" s="136">
        <f t="shared" si="428"/>
        <v>208.96123499405059</v>
      </c>
      <c r="O738" s="136">
        <f t="shared" si="429"/>
        <v>0</v>
      </c>
      <c r="P738" s="136">
        <f t="shared" si="430"/>
        <v>0</v>
      </c>
      <c r="Q738" s="136">
        <f t="shared" si="431"/>
        <v>0</v>
      </c>
      <c r="R738" s="136">
        <f t="shared" si="432"/>
        <v>0</v>
      </c>
      <c r="S738" s="136">
        <f t="shared" si="433"/>
        <v>0</v>
      </c>
      <c r="T738" s="136">
        <f t="shared" si="434"/>
        <v>0</v>
      </c>
      <c r="U738" s="136">
        <f t="shared" si="435"/>
        <v>0</v>
      </c>
      <c r="V738" s="136">
        <f t="shared" si="436"/>
        <v>0</v>
      </c>
      <c r="W738" s="136">
        <f t="shared" si="437"/>
        <v>0</v>
      </c>
      <c r="X738" s="136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7">
        <v>39701</v>
      </c>
      <c r="E739" s="138" t="s">
        <v>320</v>
      </c>
      <c r="G739" s="43">
        <v>6.6</v>
      </c>
      <c r="H739" s="136" t="str">
        <f t="shared" si="423"/>
        <v>P, S, T &amp; D Plant - Commodity</v>
      </c>
      <c r="I739" s="42">
        <f>'Dep. Res. Class'!L$209</f>
        <v>0</v>
      </c>
      <c r="J739" s="136">
        <f t="shared" si="424"/>
        <v>0</v>
      </c>
      <c r="K739" s="136">
        <f t="shared" si="425"/>
        <v>0</v>
      </c>
      <c r="L739" s="136">
        <f t="shared" si="426"/>
        <v>0</v>
      </c>
      <c r="M739" s="136">
        <f t="shared" si="427"/>
        <v>0</v>
      </c>
      <c r="N739" s="136">
        <f t="shared" si="428"/>
        <v>0</v>
      </c>
      <c r="O739" s="136">
        <f t="shared" si="429"/>
        <v>0</v>
      </c>
      <c r="P739" s="136">
        <f t="shared" si="430"/>
        <v>0</v>
      </c>
      <c r="Q739" s="136">
        <f t="shared" si="431"/>
        <v>0</v>
      </c>
      <c r="R739" s="136">
        <f t="shared" si="432"/>
        <v>0</v>
      </c>
      <c r="S739" s="136">
        <f t="shared" si="433"/>
        <v>0</v>
      </c>
      <c r="T739" s="136">
        <f t="shared" si="434"/>
        <v>0</v>
      </c>
      <c r="U739" s="136">
        <f t="shared" si="435"/>
        <v>0</v>
      </c>
      <c r="V739" s="136">
        <f t="shared" si="436"/>
        <v>0</v>
      </c>
      <c r="W739" s="136">
        <f t="shared" si="437"/>
        <v>0</v>
      </c>
      <c r="X739" s="136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7">
        <v>39702</v>
      </c>
      <c r="E740" s="138" t="s">
        <v>321</v>
      </c>
      <c r="G740" s="43">
        <v>6.6</v>
      </c>
      <c r="H740" s="136" t="str">
        <f t="shared" si="423"/>
        <v>P, S, T &amp; D Plant - Commodity</v>
      </c>
      <c r="I740" s="42">
        <f>'Dep. Res. Class'!L$210</f>
        <v>0</v>
      </c>
      <c r="J740" s="136">
        <f t="shared" si="424"/>
        <v>0</v>
      </c>
      <c r="K740" s="136">
        <f t="shared" si="425"/>
        <v>0</v>
      </c>
      <c r="L740" s="136">
        <f t="shared" si="426"/>
        <v>0</v>
      </c>
      <c r="M740" s="136">
        <f t="shared" si="427"/>
        <v>0</v>
      </c>
      <c r="N740" s="136">
        <f t="shared" si="428"/>
        <v>0</v>
      </c>
      <c r="O740" s="136">
        <f t="shared" si="429"/>
        <v>0</v>
      </c>
      <c r="P740" s="136">
        <f t="shared" si="430"/>
        <v>0</v>
      </c>
      <c r="Q740" s="136">
        <f t="shared" si="431"/>
        <v>0</v>
      </c>
      <c r="R740" s="136">
        <f t="shared" si="432"/>
        <v>0</v>
      </c>
      <c r="S740" s="136">
        <f t="shared" si="433"/>
        <v>0</v>
      </c>
      <c r="T740" s="136">
        <f t="shared" si="434"/>
        <v>0</v>
      </c>
      <c r="U740" s="136">
        <f t="shared" si="435"/>
        <v>0</v>
      </c>
      <c r="V740" s="136">
        <f t="shared" si="436"/>
        <v>0</v>
      </c>
      <c r="W740" s="136">
        <f t="shared" si="437"/>
        <v>0</v>
      </c>
      <c r="X740" s="136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7">
        <v>39705</v>
      </c>
      <c r="E741" s="138" t="s">
        <v>322</v>
      </c>
      <c r="G741" s="43">
        <v>6.6</v>
      </c>
      <c r="H741" s="136" t="str">
        <f t="shared" si="423"/>
        <v>P, S, T &amp; D Plant - Commodity</v>
      </c>
      <c r="I741" s="42">
        <f>'Dep. Res. Class'!L$211</f>
        <v>0</v>
      </c>
      <c r="J741" s="136">
        <f t="shared" si="424"/>
        <v>0</v>
      </c>
      <c r="K741" s="136">
        <f t="shared" si="425"/>
        <v>0</v>
      </c>
      <c r="L741" s="136">
        <f t="shared" si="426"/>
        <v>0</v>
      </c>
      <c r="M741" s="136">
        <f t="shared" si="427"/>
        <v>0</v>
      </c>
      <c r="N741" s="136">
        <f t="shared" si="428"/>
        <v>0</v>
      </c>
      <c r="O741" s="136">
        <f t="shared" si="429"/>
        <v>0</v>
      </c>
      <c r="P741" s="136">
        <f t="shared" si="430"/>
        <v>0</v>
      </c>
      <c r="Q741" s="136">
        <f t="shared" si="431"/>
        <v>0</v>
      </c>
      <c r="R741" s="136">
        <f t="shared" si="432"/>
        <v>0</v>
      </c>
      <c r="S741" s="136">
        <f t="shared" si="433"/>
        <v>0</v>
      </c>
      <c r="T741" s="136">
        <f t="shared" si="434"/>
        <v>0</v>
      </c>
      <c r="U741" s="136">
        <f t="shared" si="435"/>
        <v>0</v>
      </c>
      <c r="V741" s="136">
        <f t="shared" si="436"/>
        <v>0</v>
      </c>
      <c r="W741" s="136">
        <f t="shared" si="437"/>
        <v>0</v>
      </c>
      <c r="X741" s="136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7">
        <v>39800</v>
      </c>
      <c r="E742" s="138" t="s">
        <v>323</v>
      </c>
      <c r="G742" s="43">
        <v>6.6</v>
      </c>
      <c r="H742" s="136" t="str">
        <f t="shared" si="423"/>
        <v>P, S, T &amp; D Plant - Commodity</v>
      </c>
      <c r="I742" s="42">
        <f>'Dep. Res. Class'!L$212</f>
        <v>113.63695871983946</v>
      </c>
      <c r="J742" s="136">
        <f t="shared" si="424"/>
        <v>44.49098743912289</v>
      </c>
      <c r="K742" s="136">
        <f t="shared" si="425"/>
        <v>26.823059286810246</v>
      </c>
      <c r="L742" s="136">
        <f t="shared" si="426"/>
        <v>0.8443670373933243</v>
      </c>
      <c r="M742" s="136">
        <f t="shared" si="427"/>
        <v>20.964204543977253</v>
      </c>
      <c r="N742" s="136">
        <f t="shared" si="428"/>
        <v>20.514340412535748</v>
      </c>
      <c r="O742" s="136">
        <f t="shared" si="429"/>
        <v>0</v>
      </c>
      <c r="P742" s="136">
        <f t="shared" si="430"/>
        <v>0</v>
      </c>
      <c r="Q742" s="136">
        <f t="shared" si="431"/>
        <v>0</v>
      </c>
      <c r="R742" s="136">
        <f t="shared" si="432"/>
        <v>0</v>
      </c>
      <c r="S742" s="136">
        <f t="shared" si="433"/>
        <v>0</v>
      </c>
      <c r="T742" s="136">
        <f t="shared" si="434"/>
        <v>0</v>
      </c>
      <c r="U742" s="136">
        <f t="shared" si="435"/>
        <v>0</v>
      </c>
      <c r="V742" s="136">
        <f t="shared" si="436"/>
        <v>0</v>
      </c>
      <c r="W742" s="136">
        <f t="shared" si="437"/>
        <v>0</v>
      </c>
      <c r="X742" s="136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7">
        <v>39900</v>
      </c>
      <c r="E743" s="138" t="s">
        <v>324</v>
      </c>
      <c r="G743" s="43">
        <v>6.6</v>
      </c>
      <c r="H743" s="136" t="str">
        <f t="shared" si="423"/>
        <v>P, S, T &amp; D Plant - Commodity</v>
      </c>
      <c r="I743" s="42">
        <f>'Dep. Res. Class'!L$213</f>
        <v>112.98229006489829</v>
      </c>
      <c r="J743" s="136">
        <f t="shared" si="424"/>
        <v>44.234672458223194</v>
      </c>
      <c r="K743" s="136">
        <f t="shared" si="425"/>
        <v>26.668530193964703</v>
      </c>
      <c r="L743" s="136">
        <f t="shared" si="426"/>
        <v>0.83950259329983379</v>
      </c>
      <c r="M743" s="136">
        <f t="shared" si="427"/>
        <v>20.843428629650351</v>
      </c>
      <c r="N743" s="136">
        <f t="shared" si="428"/>
        <v>20.396156189760212</v>
      </c>
      <c r="O743" s="136">
        <f t="shared" si="429"/>
        <v>0</v>
      </c>
      <c r="P743" s="136">
        <f t="shared" si="430"/>
        <v>0</v>
      </c>
      <c r="Q743" s="136">
        <f t="shared" si="431"/>
        <v>0</v>
      </c>
      <c r="R743" s="136">
        <f t="shared" si="432"/>
        <v>0</v>
      </c>
      <c r="S743" s="136">
        <f t="shared" si="433"/>
        <v>0</v>
      </c>
      <c r="T743" s="136">
        <f t="shared" si="434"/>
        <v>0</v>
      </c>
      <c r="U743" s="136">
        <f t="shared" si="435"/>
        <v>0</v>
      </c>
      <c r="V743" s="136">
        <f t="shared" si="436"/>
        <v>0</v>
      </c>
      <c r="W743" s="136">
        <f t="shared" si="437"/>
        <v>0</v>
      </c>
      <c r="X743" s="136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7">
        <v>39901</v>
      </c>
      <c r="E744" s="138" t="s">
        <v>325</v>
      </c>
      <c r="G744" s="43">
        <v>6.6</v>
      </c>
      <c r="H744" s="136" t="str">
        <f t="shared" si="423"/>
        <v>P, S, T &amp; D Plant - Commodity</v>
      </c>
      <c r="I744" s="42">
        <f>'Dep. Res. Class'!L$214</f>
        <v>7199.8047345235727</v>
      </c>
      <c r="J744" s="136">
        <f t="shared" si="424"/>
        <v>2818.8577520589802</v>
      </c>
      <c r="K744" s="136">
        <f t="shared" si="425"/>
        <v>1699.4540457889484</v>
      </c>
      <c r="L744" s="136">
        <f t="shared" si="426"/>
        <v>53.497364431302223</v>
      </c>
      <c r="M744" s="136">
        <f t="shared" si="427"/>
        <v>1328.2490206673956</v>
      </c>
      <c r="N744" s="136">
        <f t="shared" si="428"/>
        <v>1299.7465515769463</v>
      </c>
      <c r="O744" s="136">
        <f t="shared" si="429"/>
        <v>0</v>
      </c>
      <c r="P744" s="136">
        <f t="shared" si="430"/>
        <v>0</v>
      </c>
      <c r="Q744" s="136">
        <f t="shared" si="431"/>
        <v>0</v>
      </c>
      <c r="R744" s="136">
        <f t="shared" si="432"/>
        <v>0</v>
      </c>
      <c r="S744" s="136">
        <f t="shared" si="433"/>
        <v>0</v>
      </c>
      <c r="T744" s="136">
        <f t="shared" si="434"/>
        <v>0</v>
      </c>
      <c r="U744" s="136">
        <f t="shared" si="435"/>
        <v>0</v>
      </c>
      <c r="V744" s="136">
        <f t="shared" si="436"/>
        <v>0</v>
      </c>
      <c r="W744" s="136">
        <f t="shared" si="437"/>
        <v>0</v>
      </c>
      <c r="X744" s="136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7">
        <v>39902</v>
      </c>
      <c r="E745" s="138" t="s">
        <v>326</v>
      </c>
      <c r="G745" s="43">
        <v>6.6</v>
      </c>
      <c r="H745" s="136" t="str">
        <f t="shared" si="423"/>
        <v>P, S, T &amp; D Plant - Commodity</v>
      </c>
      <c r="I745" s="42">
        <f>'Dep. Res. Class'!L$215</f>
        <v>7383.9123152408038</v>
      </c>
      <c r="J745" s="136">
        <f t="shared" si="424"/>
        <v>2890.939301525048</v>
      </c>
      <c r="K745" s="136">
        <f t="shared" si="425"/>
        <v>1742.9111094798595</v>
      </c>
      <c r="L745" s="136">
        <f t="shared" si="426"/>
        <v>54.865355745423173</v>
      </c>
      <c r="M745" s="136">
        <f t="shared" si="427"/>
        <v>1362.213929828406</v>
      </c>
      <c r="N745" s="136">
        <f t="shared" si="428"/>
        <v>1332.9826186620671</v>
      </c>
      <c r="O745" s="136">
        <f t="shared" si="429"/>
        <v>0</v>
      </c>
      <c r="P745" s="136">
        <f t="shared" si="430"/>
        <v>0</v>
      </c>
      <c r="Q745" s="136">
        <f t="shared" si="431"/>
        <v>0</v>
      </c>
      <c r="R745" s="136">
        <f t="shared" si="432"/>
        <v>0</v>
      </c>
      <c r="S745" s="136">
        <f t="shared" si="433"/>
        <v>0</v>
      </c>
      <c r="T745" s="136">
        <f t="shared" si="434"/>
        <v>0</v>
      </c>
      <c r="U745" s="136">
        <f t="shared" si="435"/>
        <v>0</v>
      </c>
      <c r="V745" s="136">
        <f t="shared" si="436"/>
        <v>0</v>
      </c>
      <c r="W745" s="136">
        <f t="shared" si="437"/>
        <v>0</v>
      </c>
      <c r="X745" s="136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7">
        <v>39903</v>
      </c>
      <c r="E746" s="138" t="s">
        <v>327</v>
      </c>
      <c r="G746" s="43">
        <v>6.6</v>
      </c>
      <c r="H746" s="136" t="str">
        <f t="shared" si="423"/>
        <v>P, S, T &amp; D Plant - Commodity</v>
      </c>
      <c r="I746" s="42">
        <f>'Dep. Res. Class'!L$216</f>
        <v>1204.3741843996147</v>
      </c>
      <c r="J746" s="136">
        <f t="shared" si="424"/>
        <v>471.53494174578026</v>
      </c>
      <c r="K746" s="136">
        <f t="shared" si="425"/>
        <v>284.2825126224941</v>
      </c>
      <c r="L746" s="136">
        <f t="shared" si="426"/>
        <v>8.9489711221650392</v>
      </c>
      <c r="M746" s="136">
        <f t="shared" si="427"/>
        <v>222.18780785472759</v>
      </c>
      <c r="N746" s="136">
        <f t="shared" si="428"/>
        <v>217.41995105444778</v>
      </c>
      <c r="O746" s="136">
        <f t="shared" si="429"/>
        <v>0</v>
      </c>
      <c r="P746" s="136">
        <f t="shared" si="430"/>
        <v>0</v>
      </c>
      <c r="Q746" s="136">
        <f t="shared" si="431"/>
        <v>0</v>
      </c>
      <c r="R746" s="136">
        <f t="shared" si="432"/>
        <v>0</v>
      </c>
      <c r="S746" s="136">
        <f t="shared" si="433"/>
        <v>0</v>
      </c>
      <c r="T746" s="136">
        <f t="shared" si="434"/>
        <v>0</v>
      </c>
      <c r="U746" s="136">
        <f t="shared" si="435"/>
        <v>0</v>
      </c>
      <c r="V746" s="136">
        <f t="shared" si="436"/>
        <v>0</v>
      </c>
      <c r="W746" s="136">
        <f t="shared" si="437"/>
        <v>0</v>
      </c>
      <c r="X746" s="136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7">
        <v>39904</v>
      </c>
      <c r="E747" s="138" t="s">
        <v>328</v>
      </c>
      <c r="G747" s="43">
        <v>6.6</v>
      </c>
      <c r="H747" s="136" t="str">
        <f t="shared" si="423"/>
        <v>P, S, T &amp; D Plant - Commodity</v>
      </c>
      <c r="I747" s="42">
        <f>'Dep. Res. Class'!L$217</f>
        <v>13.879096881697743</v>
      </c>
      <c r="J747" s="136">
        <f t="shared" si="424"/>
        <v>5.4339251242402158</v>
      </c>
      <c r="K747" s="136">
        <f t="shared" si="425"/>
        <v>3.2760454230650473</v>
      </c>
      <c r="L747" s="136">
        <f t="shared" si="426"/>
        <v>0.10312711680876815</v>
      </c>
      <c r="M747" s="136">
        <f t="shared" si="427"/>
        <v>2.56047177952845</v>
      </c>
      <c r="N747" s="136">
        <f t="shared" si="428"/>
        <v>2.5055274380552617</v>
      </c>
      <c r="O747" s="136">
        <f t="shared" si="429"/>
        <v>0</v>
      </c>
      <c r="P747" s="136">
        <f t="shared" si="430"/>
        <v>0</v>
      </c>
      <c r="Q747" s="136">
        <f t="shared" si="431"/>
        <v>0</v>
      </c>
      <c r="R747" s="136">
        <f t="shared" si="432"/>
        <v>0</v>
      </c>
      <c r="S747" s="136">
        <f t="shared" si="433"/>
        <v>0</v>
      </c>
      <c r="T747" s="136">
        <f t="shared" si="434"/>
        <v>0</v>
      </c>
      <c r="U747" s="136">
        <f t="shared" si="435"/>
        <v>0</v>
      </c>
      <c r="V747" s="136">
        <f t="shared" si="436"/>
        <v>0</v>
      </c>
      <c r="W747" s="136">
        <f t="shared" si="437"/>
        <v>0</v>
      </c>
      <c r="X747" s="136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7">
        <v>39905</v>
      </c>
      <c r="E748" s="138" t="s">
        <v>329</v>
      </c>
      <c r="G748" s="43">
        <v>6.6</v>
      </c>
      <c r="H748" s="136" t="str">
        <f t="shared" si="423"/>
        <v>P, S, T &amp; D Plant - Commodity</v>
      </c>
      <c r="I748" s="42">
        <f>'Dep. Res. Class'!L$218</f>
        <v>12.468814643566645</v>
      </c>
      <c r="J748" s="136">
        <f t="shared" si="424"/>
        <v>4.8817733415002369</v>
      </c>
      <c r="K748" s="136">
        <f t="shared" si="425"/>
        <v>2.9431600263536901</v>
      </c>
      <c r="L748" s="136">
        <f t="shared" si="426"/>
        <v>9.264816833360727E-2</v>
      </c>
      <c r="M748" s="136">
        <f t="shared" si="427"/>
        <v>2.3002972233102654</v>
      </c>
      <c r="N748" s="136">
        <f t="shared" si="428"/>
        <v>2.2509358840688458</v>
      </c>
      <c r="O748" s="136">
        <f t="shared" si="429"/>
        <v>0</v>
      </c>
      <c r="P748" s="136">
        <f t="shared" si="430"/>
        <v>0</v>
      </c>
      <c r="Q748" s="136">
        <f t="shared" si="431"/>
        <v>0</v>
      </c>
      <c r="R748" s="136">
        <f t="shared" si="432"/>
        <v>0</v>
      </c>
      <c r="S748" s="136">
        <f t="shared" si="433"/>
        <v>0</v>
      </c>
      <c r="T748" s="136">
        <f t="shared" si="434"/>
        <v>0</v>
      </c>
      <c r="U748" s="136">
        <f t="shared" si="435"/>
        <v>0</v>
      </c>
      <c r="V748" s="136">
        <f t="shared" si="436"/>
        <v>0</v>
      </c>
      <c r="W748" s="136">
        <f t="shared" si="437"/>
        <v>0</v>
      </c>
      <c r="X748" s="136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7">
        <v>39906</v>
      </c>
      <c r="E749" s="138" t="s">
        <v>330</v>
      </c>
      <c r="G749" s="43">
        <v>6.6</v>
      </c>
      <c r="H749" s="136" t="str">
        <f t="shared" si="423"/>
        <v>P, S, T &amp; D Plant - Commodity</v>
      </c>
      <c r="I749" s="42">
        <f>'Dep. Res. Class'!L$219</f>
        <v>1210.3070771566202</v>
      </c>
      <c r="J749" s="136">
        <f t="shared" si="424"/>
        <v>473.85777984443405</v>
      </c>
      <c r="K749" s="136">
        <f t="shared" si="425"/>
        <v>285.68292262955686</v>
      </c>
      <c r="L749" s="136">
        <f t="shared" si="426"/>
        <v>8.9930548352178974</v>
      </c>
      <c r="M749" s="136">
        <f t="shared" si="427"/>
        <v>223.28233184319498</v>
      </c>
      <c r="N749" s="136">
        <f t="shared" si="428"/>
        <v>218.49098800421638</v>
      </c>
      <c r="O749" s="136">
        <f t="shared" si="429"/>
        <v>0</v>
      </c>
      <c r="P749" s="136">
        <f t="shared" si="430"/>
        <v>0</v>
      </c>
      <c r="Q749" s="136">
        <f t="shared" si="431"/>
        <v>0</v>
      </c>
      <c r="R749" s="136">
        <f t="shared" si="432"/>
        <v>0</v>
      </c>
      <c r="S749" s="136">
        <f t="shared" si="433"/>
        <v>0</v>
      </c>
      <c r="T749" s="136">
        <f t="shared" si="434"/>
        <v>0</v>
      </c>
      <c r="U749" s="136">
        <f t="shared" si="435"/>
        <v>0</v>
      </c>
      <c r="V749" s="136">
        <f t="shared" si="436"/>
        <v>0</v>
      </c>
      <c r="W749" s="136">
        <f t="shared" si="437"/>
        <v>0</v>
      </c>
      <c r="X749" s="136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7">
        <v>39907</v>
      </c>
      <c r="E750" s="138" t="s">
        <v>331</v>
      </c>
      <c r="G750" s="43">
        <v>6.6</v>
      </c>
      <c r="H750" s="136" t="str">
        <f t="shared" si="423"/>
        <v>P, S, T &amp; D Plant - Commodity</v>
      </c>
      <c r="I750" s="42">
        <f>'Dep. Res. Class'!L$220</f>
        <v>457.24741239728962</v>
      </c>
      <c r="J750" s="136">
        <f t="shared" si="424"/>
        <v>179.02088467268686</v>
      </c>
      <c r="K750" s="136">
        <f t="shared" si="425"/>
        <v>107.92944997507938</v>
      </c>
      <c r="L750" s="136">
        <f t="shared" si="426"/>
        <v>3.3975270661151362</v>
      </c>
      <c r="M750" s="136">
        <f t="shared" si="427"/>
        <v>84.354847126224129</v>
      </c>
      <c r="N750" s="136">
        <f t="shared" si="428"/>
        <v>82.544703557184121</v>
      </c>
      <c r="O750" s="136">
        <f t="shared" si="429"/>
        <v>0</v>
      </c>
      <c r="P750" s="136">
        <f t="shared" si="430"/>
        <v>0</v>
      </c>
      <c r="Q750" s="136">
        <f t="shared" si="431"/>
        <v>0</v>
      </c>
      <c r="R750" s="136">
        <f t="shared" si="432"/>
        <v>0</v>
      </c>
      <c r="S750" s="136">
        <f t="shared" si="433"/>
        <v>0</v>
      </c>
      <c r="T750" s="136">
        <f t="shared" si="434"/>
        <v>0</v>
      </c>
      <c r="U750" s="136">
        <f t="shared" si="435"/>
        <v>0</v>
      </c>
      <c r="V750" s="136">
        <f t="shared" si="436"/>
        <v>0</v>
      </c>
      <c r="W750" s="136">
        <f t="shared" si="437"/>
        <v>0</v>
      </c>
      <c r="X750" s="136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7">
        <v>39908</v>
      </c>
      <c r="E751" s="138" t="s">
        <v>332</v>
      </c>
      <c r="G751" s="43">
        <v>6.6</v>
      </c>
      <c r="H751" s="136" t="str">
        <f t="shared" si="423"/>
        <v>P, S, T &amp; D Plant - Commodity</v>
      </c>
      <c r="I751" s="42">
        <f>'Dep. Res. Class'!L$221</f>
        <v>70192.44429804424</v>
      </c>
      <c r="J751" s="136">
        <f t="shared" si="424"/>
        <v>27481.650272644954</v>
      </c>
      <c r="K751" s="136">
        <f t="shared" si="425"/>
        <v>16568.342871040419</v>
      </c>
      <c r="L751" s="136">
        <f t="shared" si="426"/>
        <v>521.55730764896066</v>
      </c>
      <c r="M751" s="136">
        <f t="shared" si="427"/>
        <v>12949.385272918435</v>
      </c>
      <c r="N751" s="136">
        <f t="shared" si="428"/>
        <v>12671.508573791472</v>
      </c>
      <c r="O751" s="136">
        <f t="shared" si="429"/>
        <v>0</v>
      </c>
      <c r="P751" s="136">
        <f t="shared" si="430"/>
        <v>0</v>
      </c>
      <c r="Q751" s="136">
        <f t="shared" si="431"/>
        <v>0</v>
      </c>
      <c r="R751" s="136">
        <f t="shared" si="432"/>
        <v>0</v>
      </c>
      <c r="S751" s="136">
        <f t="shared" si="433"/>
        <v>0</v>
      </c>
      <c r="T751" s="136">
        <f t="shared" si="434"/>
        <v>0</v>
      </c>
      <c r="U751" s="136">
        <f t="shared" si="435"/>
        <v>0</v>
      </c>
      <c r="V751" s="136">
        <f t="shared" si="436"/>
        <v>0</v>
      </c>
      <c r="W751" s="136">
        <f t="shared" si="437"/>
        <v>0</v>
      </c>
      <c r="X751" s="136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7">
        <v>39909</v>
      </c>
      <c r="E752" s="138" t="s">
        <v>333</v>
      </c>
      <c r="G752" s="43">
        <v>6.6</v>
      </c>
      <c r="H752" s="136" t="str">
        <f t="shared" si="423"/>
        <v>P, S, T &amp; D Plant - Commodity</v>
      </c>
      <c r="I752" s="42">
        <f>'Dep. Res. Class'!L$222</f>
        <v>888.99981730788215</v>
      </c>
      <c r="J752" s="136">
        <f t="shared" si="424"/>
        <v>348.05999870816856</v>
      </c>
      <c r="K752" s="136">
        <f t="shared" si="425"/>
        <v>209.84101540768944</v>
      </c>
      <c r="L752" s="136">
        <f t="shared" si="426"/>
        <v>6.6056162575953481</v>
      </c>
      <c r="M752" s="136">
        <f t="shared" si="427"/>
        <v>164.00627242716814</v>
      </c>
      <c r="N752" s="136">
        <f t="shared" si="428"/>
        <v>160.48691450726065</v>
      </c>
      <c r="O752" s="136">
        <f t="shared" si="429"/>
        <v>0</v>
      </c>
      <c r="P752" s="136">
        <f t="shared" si="430"/>
        <v>0</v>
      </c>
      <c r="Q752" s="136">
        <f t="shared" si="431"/>
        <v>0</v>
      </c>
      <c r="R752" s="136">
        <f t="shared" si="432"/>
        <v>0</v>
      </c>
      <c r="S752" s="136">
        <f t="shared" si="433"/>
        <v>0</v>
      </c>
      <c r="T752" s="136">
        <f t="shared" si="434"/>
        <v>0</v>
      </c>
      <c r="U752" s="136">
        <f t="shared" si="435"/>
        <v>0</v>
      </c>
      <c r="V752" s="136">
        <f t="shared" si="436"/>
        <v>0</v>
      </c>
      <c r="W752" s="136">
        <f t="shared" si="437"/>
        <v>0</v>
      </c>
      <c r="X752" s="136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7">
        <v>39924</v>
      </c>
      <c r="E753" s="138" t="s">
        <v>334</v>
      </c>
      <c r="G753" s="43">
        <v>6.6</v>
      </c>
      <c r="H753" s="136" t="str">
        <f t="shared" si="423"/>
        <v>P, S, T &amp; D Plant - Commodity</v>
      </c>
      <c r="I753" s="42">
        <f>'Dep. Res. Class'!L$223</f>
        <v>0</v>
      </c>
      <c r="J753" s="136">
        <f t="shared" si="424"/>
        <v>0</v>
      </c>
      <c r="K753" s="136">
        <f t="shared" si="425"/>
        <v>0</v>
      </c>
      <c r="L753" s="136">
        <f t="shared" si="426"/>
        <v>0</v>
      </c>
      <c r="M753" s="136">
        <f t="shared" si="427"/>
        <v>0</v>
      </c>
      <c r="N753" s="136">
        <f t="shared" si="428"/>
        <v>0</v>
      </c>
      <c r="O753" s="136">
        <f t="shared" si="429"/>
        <v>0</v>
      </c>
      <c r="P753" s="136">
        <f t="shared" si="430"/>
        <v>0</v>
      </c>
      <c r="Q753" s="136">
        <f t="shared" si="431"/>
        <v>0</v>
      </c>
      <c r="R753" s="136">
        <f t="shared" si="432"/>
        <v>0</v>
      </c>
      <c r="S753" s="136">
        <f t="shared" si="433"/>
        <v>0</v>
      </c>
      <c r="T753" s="136">
        <f t="shared" si="434"/>
        <v>0</v>
      </c>
      <c r="U753" s="136">
        <f t="shared" si="435"/>
        <v>0</v>
      </c>
      <c r="V753" s="136">
        <f t="shared" si="436"/>
        <v>0</v>
      </c>
      <c r="W753" s="136">
        <f t="shared" si="437"/>
        <v>0</v>
      </c>
      <c r="X753" s="136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7"/>
      <c r="E754" s="138" t="s">
        <v>368</v>
      </c>
      <c r="G754" s="43">
        <v>6.6</v>
      </c>
      <c r="H754" s="136" t="str">
        <f t="shared" si="423"/>
        <v>P, S, T &amp; D Plant - Commodity</v>
      </c>
      <c r="I754" s="42">
        <f>'Dep. Res. Class'!L$224</f>
        <v>0</v>
      </c>
      <c r="J754" s="136">
        <f t="shared" si="424"/>
        <v>0</v>
      </c>
      <c r="K754" s="136">
        <f t="shared" si="425"/>
        <v>0</v>
      </c>
      <c r="L754" s="136">
        <f t="shared" si="426"/>
        <v>0</v>
      </c>
      <c r="M754" s="136">
        <f t="shared" si="427"/>
        <v>0</v>
      </c>
      <c r="N754" s="136">
        <f t="shared" si="428"/>
        <v>0</v>
      </c>
      <c r="O754" s="136">
        <f t="shared" si="429"/>
        <v>0</v>
      </c>
      <c r="P754" s="136">
        <f t="shared" si="430"/>
        <v>0</v>
      </c>
      <c r="Q754" s="136">
        <f t="shared" si="431"/>
        <v>0</v>
      </c>
      <c r="R754" s="136">
        <f t="shared" si="432"/>
        <v>0</v>
      </c>
      <c r="S754" s="136">
        <f t="shared" si="433"/>
        <v>0</v>
      </c>
      <c r="T754" s="136">
        <f t="shared" si="434"/>
        <v>0</v>
      </c>
      <c r="U754" s="136">
        <f t="shared" si="435"/>
        <v>0</v>
      </c>
      <c r="V754" s="136">
        <f t="shared" si="436"/>
        <v>0</v>
      </c>
      <c r="W754" s="136">
        <f t="shared" si="437"/>
        <v>0</v>
      </c>
      <c r="X754" s="136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1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104404.05917737009</v>
      </c>
      <c r="J756" s="136">
        <f>SUM(J720:J754)</f>
        <v>40876.135174522722</v>
      </c>
      <c r="K756" s="136">
        <f t="shared" ref="K756:X756" si="441">SUM(K720:K754)</f>
        <v>24643.710115495425</v>
      </c>
      <c r="L756" s="136">
        <f t="shared" si="441"/>
        <v>775.76298356216557</v>
      </c>
      <c r="M756" s="136">
        <f t="shared" si="441"/>
        <v>19260.881991852941</v>
      </c>
      <c r="N756" s="136">
        <f t="shared" si="441"/>
        <v>18847.568911936847</v>
      </c>
      <c r="O756" s="136">
        <f t="shared" si="441"/>
        <v>0</v>
      </c>
      <c r="P756" s="136">
        <f t="shared" si="441"/>
        <v>0</v>
      </c>
      <c r="Q756" s="136">
        <f t="shared" si="441"/>
        <v>0</v>
      </c>
      <c r="R756" s="136">
        <f t="shared" si="441"/>
        <v>0</v>
      </c>
      <c r="S756" s="136">
        <f t="shared" si="441"/>
        <v>0</v>
      </c>
      <c r="T756" s="136">
        <f t="shared" si="441"/>
        <v>0</v>
      </c>
      <c r="U756" s="136">
        <f t="shared" si="441"/>
        <v>0</v>
      </c>
      <c r="V756" s="136">
        <f t="shared" si="441"/>
        <v>0</v>
      </c>
      <c r="W756" s="136">
        <f t="shared" si="441"/>
        <v>0</v>
      </c>
      <c r="X756" s="136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6"/>
      <c r="I757" s="42">
        <f>SUM(I622:I629)</f>
        <v>6501.0019551749556</v>
      </c>
      <c r="J757" s="42">
        <f t="shared" ref="J757:O757" si="442">SUM(J622:J629)</f>
        <v>2545.263438829656</v>
      </c>
      <c r="K757" s="42">
        <f t="shared" si="442"/>
        <v>1534.5074598241895</v>
      </c>
      <c r="L757" s="42">
        <f t="shared" si="442"/>
        <v>48.304986536223986</v>
      </c>
      <c r="M757" s="42">
        <f t="shared" si="442"/>
        <v>1199.3310650374676</v>
      </c>
      <c r="N757" s="42">
        <f t="shared" si="442"/>
        <v>1173.5950049474177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365</v>
      </c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6"/>
      <c r="I759" s="42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6"/>
      <c r="I760" s="42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6"/>
      <c r="I761" s="42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9">
        <v>37400</v>
      </c>
      <c r="E762" s="138" t="s">
        <v>125</v>
      </c>
      <c r="G762" s="43">
        <v>6.6</v>
      </c>
      <c r="H762" s="136" t="str">
        <f t="shared" ref="H762:H796" si="444">VLOOKUP($G762,alloc,3)</f>
        <v>P, S, T &amp; D Plant - Commodity</v>
      </c>
      <c r="I762" s="42">
        <f>'Dep. Res. Class'!L$232</f>
        <v>0</v>
      </c>
      <c r="J762" s="136">
        <f t="shared" ref="J762:J796" si="445">$I762*VLOOKUP($G762,alloc,6)</f>
        <v>0</v>
      </c>
      <c r="K762" s="136">
        <f t="shared" ref="K762:K796" si="446">$I762*VLOOKUP($G762,alloc,7)</f>
        <v>0</v>
      </c>
      <c r="L762" s="136">
        <f t="shared" ref="L762:L796" si="447">$I762*VLOOKUP($G762,alloc,8)</f>
        <v>0</v>
      </c>
      <c r="M762" s="136">
        <f t="shared" ref="M762:M796" si="448">$I762*VLOOKUP($G762,alloc,9)</f>
        <v>0</v>
      </c>
      <c r="N762" s="136">
        <f t="shared" ref="N762:N796" si="449">$I762*VLOOKUP($G762,alloc,10)</f>
        <v>0</v>
      </c>
      <c r="O762" s="136">
        <f t="shared" ref="O762:O796" si="450">$I762*VLOOKUP($G762,alloc,11)</f>
        <v>0</v>
      </c>
      <c r="P762" s="136">
        <f t="shared" ref="P762:P796" si="451">$I762*VLOOKUP($G762,alloc,12)</f>
        <v>0</v>
      </c>
      <c r="Q762" s="136">
        <f t="shared" ref="Q762:Q796" si="452">$I762*VLOOKUP($G762,alloc,13)</f>
        <v>0</v>
      </c>
      <c r="R762" s="136">
        <f t="shared" ref="R762:R796" si="453">$I762*VLOOKUP($G762,alloc,14)</f>
        <v>0</v>
      </c>
      <c r="S762" s="136">
        <f t="shared" ref="S762:S796" si="454">$I762*VLOOKUP($G762,alloc,15)</f>
        <v>0</v>
      </c>
      <c r="T762" s="136">
        <f t="shared" ref="T762:T796" si="455">$I762*VLOOKUP($G762,alloc,16)</f>
        <v>0</v>
      </c>
      <c r="U762" s="136">
        <f t="shared" ref="U762:U796" si="456">$I762*VLOOKUP($G762,alloc,17)</f>
        <v>0</v>
      </c>
      <c r="V762" s="136">
        <f t="shared" ref="V762:V796" si="457">$I762*VLOOKUP($G762,alloc,18)</f>
        <v>0</v>
      </c>
      <c r="W762" s="136">
        <f t="shared" ref="W762:W796" si="458">$I762*VLOOKUP($G762,alloc,19)</f>
        <v>0</v>
      </c>
      <c r="X762" s="136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9">
        <v>39001</v>
      </c>
      <c r="E763" s="138" t="s">
        <v>304</v>
      </c>
      <c r="G763" s="43">
        <v>6.6</v>
      </c>
      <c r="H763" s="136" t="str">
        <f t="shared" si="444"/>
        <v>P, S, T &amp; D Plant - Commodity</v>
      </c>
      <c r="I763" s="42">
        <f>'Dep. Res. Class'!L$233</f>
        <v>0</v>
      </c>
      <c r="J763" s="136">
        <f t="shared" si="445"/>
        <v>0</v>
      </c>
      <c r="K763" s="136">
        <f t="shared" si="446"/>
        <v>0</v>
      </c>
      <c r="L763" s="136">
        <f t="shared" si="447"/>
        <v>0</v>
      </c>
      <c r="M763" s="136">
        <f t="shared" si="448"/>
        <v>0</v>
      </c>
      <c r="N763" s="136">
        <f t="shared" si="449"/>
        <v>0</v>
      </c>
      <c r="O763" s="136">
        <f t="shared" si="450"/>
        <v>0</v>
      </c>
      <c r="P763" s="136">
        <f t="shared" si="451"/>
        <v>0</v>
      </c>
      <c r="Q763" s="136">
        <f t="shared" si="452"/>
        <v>0</v>
      </c>
      <c r="R763" s="136">
        <f t="shared" si="453"/>
        <v>0</v>
      </c>
      <c r="S763" s="136">
        <f t="shared" si="454"/>
        <v>0</v>
      </c>
      <c r="T763" s="136">
        <f t="shared" si="455"/>
        <v>0</v>
      </c>
      <c r="U763" s="136">
        <f t="shared" si="456"/>
        <v>0</v>
      </c>
      <c r="V763" s="136">
        <f t="shared" si="457"/>
        <v>0</v>
      </c>
      <c r="W763" s="136">
        <f t="shared" si="458"/>
        <v>0</v>
      </c>
      <c r="X763" s="136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9">
        <v>36602</v>
      </c>
      <c r="E764" s="138" t="s">
        <v>149</v>
      </c>
      <c r="G764" s="43">
        <v>6.6</v>
      </c>
      <c r="H764" s="136" t="str">
        <f t="shared" si="444"/>
        <v>P, S, T &amp; D Plant - Commodity</v>
      </c>
      <c r="I764" s="42">
        <f>'Dep. Res. Class'!L$234</f>
        <v>3758.6318473724691</v>
      </c>
      <c r="J764" s="136">
        <f t="shared" si="445"/>
        <v>1471.5744260809802</v>
      </c>
      <c r="K764" s="136">
        <f t="shared" si="446"/>
        <v>887.19379693996871</v>
      </c>
      <c r="L764" s="136">
        <f t="shared" si="447"/>
        <v>27.928104318969343</v>
      </c>
      <c r="M764" s="136">
        <f t="shared" si="448"/>
        <v>693.40756512226778</v>
      </c>
      <c r="N764" s="136">
        <f t="shared" si="449"/>
        <v>678.52795491028314</v>
      </c>
      <c r="O764" s="136">
        <f t="shared" si="450"/>
        <v>0</v>
      </c>
      <c r="P764" s="136">
        <f t="shared" si="451"/>
        <v>0</v>
      </c>
      <c r="Q764" s="136">
        <f t="shared" si="452"/>
        <v>0</v>
      </c>
      <c r="R764" s="136">
        <f t="shared" si="453"/>
        <v>0</v>
      </c>
      <c r="S764" s="136">
        <f t="shared" si="454"/>
        <v>0</v>
      </c>
      <c r="T764" s="136">
        <f t="shared" si="455"/>
        <v>0</v>
      </c>
      <c r="U764" s="136">
        <f t="shared" si="456"/>
        <v>0</v>
      </c>
      <c r="V764" s="136">
        <f t="shared" si="457"/>
        <v>0</v>
      </c>
      <c r="W764" s="136">
        <f t="shared" si="458"/>
        <v>0</v>
      </c>
      <c r="X764" s="136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9">
        <v>37503</v>
      </c>
      <c r="E765" s="138" t="s">
        <v>291</v>
      </c>
      <c r="G765" s="43">
        <v>6.6</v>
      </c>
      <c r="H765" s="136" t="str">
        <f t="shared" si="444"/>
        <v>P, S, T &amp; D Plant - Commodity</v>
      </c>
      <c r="I765" s="42">
        <f>'Dep. Res. Class'!L$235</f>
        <v>0</v>
      </c>
      <c r="J765" s="136">
        <f t="shared" si="445"/>
        <v>0</v>
      </c>
      <c r="K765" s="136">
        <f t="shared" si="446"/>
        <v>0</v>
      </c>
      <c r="L765" s="136">
        <f t="shared" si="447"/>
        <v>0</v>
      </c>
      <c r="M765" s="136">
        <f t="shared" si="448"/>
        <v>0</v>
      </c>
      <c r="N765" s="136">
        <f t="shared" si="449"/>
        <v>0</v>
      </c>
      <c r="O765" s="136">
        <f t="shared" si="450"/>
        <v>0</v>
      </c>
      <c r="P765" s="136">
        <f t="shared" si="451"/>
        <v>0</v>
      </c>
      <c r="Q765" s="136">
        <f t="shared" si="452"/>
        <v>0</v>
      </c>
      <c r="R765" s="136">
        <f t="shared" si="453"/>
        <v>0</v>
      </c>
      <c r="S765" s="136">
        <f t="shared" si="454"/>
        <v>0</v>
      </c>
      <c r="T765" s="136">
        <f t="shared" si="455"/>
        <v>0</v>
      </c>
      <c r="U765" s="136">
        <f t="shared" si="456"/>
        <v>0</v>
      </c>
      <c r="V765" s="136">
        <f t="shared" si="457"/>
        <v>0</v>
      </c>
      <c r="W765" s="136">
        <f t="shared" si="458"/>
        <v>0</v>
      </c>
      <c r="X765" s="136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9">
        <v>39004</v>
      </c>
      <c r="E766" s="138" t="s">
        <v>306</v>
      </c>
      <c r="G766" s="43">
        <v>6.6</v>
      </c>
      <c r="H766" s="136" t="str">
        <f t="shared" si="444"/>
        <v>P, S, T &amp; D Plant - Commodity</v>
      </c>
      <c r="I766" s="42">
        <f>'Dep. Res. Class'!L$236</f>
        <v>0</v>
      </c>
      <c r="J766" s="136">
        <f t="shared" si="445"/>
        <v>0</v>
      </c>
      <c r="K766" s="136">
        <f t="shared" si="446"/>
        <v>0</v>
      </c>
      <c r="L766" s="136">
        <f t="shared" si="447"/>
        <v>0</v>
      </c>
      <c r="M766" s="136">
        <f t="shared" si="448"/>
        <v>0</v>
      </c>
      <c r="N766" s="136">
        <f t="shared" si="449"/>
        <v>0</v>
      </c>
      <c r="O766" s="136">
        <f t="shared" si="450"/>
        <v>0</v>
      </c>
      <c r="P766" s="136">
        <f t="shared" si="451"/>
        <v>0</v>
      </c>
      <c r="Q766" s="136">
        <f t="shared" si="452"/>
        <v>0</v>
      </c>
      <c r="R766" s="136">
        <f t="shared" si="453"/>
        <v>0</v>
      </c>
      <c r="S766" s="136">
        <f t="shared" si="454"/>
        <v>0</v>
      </c>
      <c r="T766" s="136">
        <f t="shared" si="455"/>
        <v>0</v>
      </c>
      <c r="U766" s="136">
        <f t="shared" si="456"/>
        <v>0</v>
      </c>
      <c r="V766" s="136">
        <f t="shared" si="457"/>
        <v>0</v>
      </c>
      <c r="W766" s="136">
        <f t="shared" si="458"/>
        <v>0</v>
      </c>
      <c r="X766" s="136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9">
        <v>39009</v>
      </c>
      <c r="E767" s="138" t="s">
        <v>307</v>
      </c>
      <c r="G767" s="43">
        <v>6.6</v>
      </c>
      <c r="H767" s="136" t="str">
        <f t="shared" si="444"/>
        <v>P, S, T &amp; D Plant - Commodity</v>
      </c>
      <c r="I767" s="42">
        <f>'Dep. Res. Class'!L$237</f>
        <v>3353.6786486050951</v>
      </c>
      <c r="J767" s="136">
        <f t="shared" si="445"/>
        <v>1313.0277007659317</v>
      </c>
      <c r="K767" s="136">
        <f t="shared" si="446"/>
        <v>791.60796129911785</v>
      </c>
      <c r="L767" s="136">
        <f t="shared" si="447"/>
        <v>24.919143708107256</v>
      </c>
      <c r="M767" s="136">
        <f t="shared" si="448"/>
        <v>618.70016547575688</v>
      </c>
      <c r="N767" s="136">
        <f t="shared" si="449"/>
        <v>605.42367735618132</v>
      </c>
      <c r="O767" s="136">
        <f t="shared" si="450"/>
        <v>0</v>
      </c>
      <c r="P767" s="136">
        <f t="shared" si="451"/>
        <v>0</v>
      </c>
      <c r="Q767" s="136">
        <f t="shared" si="452"/>
        <v>0</v>
      </c>
      <c r="R767" s="136">
        <f t="shared" si="453"/>
        <v>0</v>
      </c>
      <c r="S767" s="136">
        <f t="shared" si="454"/>
        <v>0</v>
      </c>
      <c r="T767" s="136">
        <f t="shared" si="455"/>
        <v>0</v>
      </c>
      <c r="U767" s="136">
        <f t="shared" si="456"/>
        <v>0</v>
      </c>
      <c r="V767" s="136">
        <f t="shared" si="457"/>
        <v>0</v>
      </c>
      <c r="W767" s="136">
        <f t="shared" si="458"/>
        <v>0</v>
      </c>
      <c r="X767" s="136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9">
        <v>39100</v>
      </c>
      <c r="E768" s="138" t="s">
        <v>308</v>
      </c>
      <c r="G768" s="43">
        <v>6.6</v>
      </c>
      <c r="H768" s="136" t="str">
        <f t="shared" si="444"/>
        <v>P, S, T &amp; D Plant - Commodity</v>
      </c>
      <c r="I768" s="42">
        <f>'Dep. Res. Class'!L$238</f>
        <v>392.77932367555138</v>
      </c>
      <c r="J768" s="136">
        <f t="shared" si="445"/>
        <v>153.78042630548876</v>
      </c>
      <c r="K768" s="136">
        <f t="shared" si="446"/>
        <v>92.712293643451616</v>
      </c>
      <c r="L768" s="136">
        <f t="shared" si="447"/>
        <v>2.9185039587246311</v>
      </c>
      <c r="M768" s="136">
        <f t="shared" si="448"/>
        <v>72.46151406146096</v>
      </c>
      <c r="N768" s="136">
        <f t="shared" si="449"/>
        <v>70.906585706425403</v>
      </c>
      <c r="O768" s="136">
        <f t="shared" si="450"/>
        <v>0</v>
      </c>
      <c r="P768" s="136">
        <f t="shared" si="451"/>
        <v>0</v>
      </c>
      <c r="Q768" s="136">
        <f t="shared" si="452"/>
        <v>0</v>
      </c>
      <c r="R768" s="136">
        <f t="shared" si="453"/>
        <v>0</v>
      </c>
      <c r="S768" s="136">
        <f t="shared" si="454"/>
        <v>0</v>
      </c>
      <c r="T768" s="136">
        <f t="shared" si="455"/>
        <v>0</v>
      </c>
      <c r="U768" s="136">
        <f t="shared" si="456"/>
        <v>0</v>
      </c>
      <c r="V768" s="136">
        <f t="shared" si="457"/>
        <v>0</v>
      </c>
      <c r="W768" s="136">
        <f t="shared" si="458"/>
        <v>0</v>
      </c>
      <c r="X768" s="136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9">
        <v>39102</v>
      </c>
      <c r="E769" s="138" t="s">
        <v>309</v>
      </c>
      <c r="G769" s="43">
        <v>6.6</v>
      </c>
      <c r="H769" s="136" t="str">
        <f t="shared" si="444"/>
        <v>P, S, T &amp; D Plant - Commodity</v>
      </c>
      <c r="I769" s="42">
        <f>'Dep. Res. Class'!L$239</f>
        <v>0</v>
      </c>
      <c r="J769" s="136">
        <f t="shared" si="445"/>
        <v>0</v>
      </c>
      <c r="K769" s="136">
        <f t="shared" si="446"/>
        <v>0</v>
      </c>
      <c r="L769" s="136">
        <f t="shared" si="447"/>
        <v>0</v>
      </c>
      <c r="M769" s="136">
        <f t="shared" si="448"/>
        <v>0</v>
      </c>
      <c r="N769" s="136">
        <f t="shared" si="449"/>
        <v>0</v>
      </c>
      <c r="O769" s="136">
        <f t="shared" si="450"/>
        <v>0</v>
      </c>
      <c r="P769" s="136">
        <f t="shared" si="451"/>
        <v>0</v>
      </c>
      <c r="Q769" s="136">
        <f t="shared" si="452"/>
        <v>0</v>
      </c>
      <c r="R769" s="136">
        <f t="shared" si="453"/>
        <v>0</v>
      </c>
      <c r="S769" s="136">
        <f t="shared" si="454"/>
        <v>0</v>
      </c>
      <c r="T769" s="136">
        <f t="shared" si="455"/>
        <v>0</v>
      </c>
      <c r="U769" s="136">
        <f t="shared" si="456"/>
        <v>0</v>
      </c>
      <c r="V769" s="136">
        <f t="shared" si="457"/>
        <v>0</v>
      </c>
      <c r="W769" s="136">
        <f t="shared" si="458"/>
        <v>0</v>
      </c>
      <c r="X769" s="136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6">
        <v>39103</v>
      </c>
      <c r="E770" s="138" t="s">
        <v>310</v>
      </c>
      <c r="G770" s="43">
        <v>6.6</v>
      </c>
      <c r="H770" s="136" t="str">
        <f t="shared" si="444"/>
        <v>P, S, T &amp; D Plant - Commodity</v>
      </c>
      <c r="I770" s="42">
        <f>'Dep. Res. Class'!L$240</f>
        <v>0.15493045227833688</v>
      </c>
      <c r="J770" s="136">
        <f t="shared" si="445"/>
        <v>6.0658159844343751E-2</v>
      </c>
      <c r="K770" s="136">
        <f t="shared" si="446"/>
        <v>3.6570045112168471E-2</v>
      </c>
      <c r="L770" s="136">
        <f t="shared" si="447"/>
        <v>1.1511938410353466E-3</v>
      </c>
      <c r="M770" s="136">
        <f t="shared" si="448"/>
        <v>2.8582194809186719E-2</v>
      </c>
      <c r="N770" s="136">
        <f t="shared" si="449"/>
        <v>2.7968858671602589E-2</v>
      </c>
      <c r="O770" s="136">
        <f t="shared" si="450"/>
        <v>0</v>
      </c>
      <c r="P770" s="136">
        <f t="shared" si="451"/>
        <v>0</v>
      </c>
      <c r="Q770" s="136">
        <f t="shared" si="452"/>
        <v>0</v>
      </c>
      <c r="R770" s="136">
        <f t="shared" si="453"/>
        <v>0</v>
      </c>
      <c r="S770" s="136">
        <f t="shared" si="454"/>
        <v>0</v>
      </c>
      <c r="T770" s="136">
        <f t="shared" si="455"/>
        <v>0</v>
      </c>
      <c r="U770" s="136">
        <f t="shared" si="456"/>
        <v>0</v>
      </c>
      <c r="V770" s="136">
        <f t="shared" si="457"/>
        <v>0</v>
      </c>
      <c r="W770" s="136">
        <f t="shared" si="458"/>
        <v>0</v>
      </c>
      <c r="X770" s="136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9">
        <v>39200</v>
      </c>
      <c r="E771" s="138" t="s">
        <v>311</v>
      </c>
      <c r="G771" s="43">
        <v>6.6</v>
      </c>
      <c r="H771" s="136" t="str">
        <f t="shared" si="444"/>
        <v>P, S, T &amp; D Plant - Commodity</v>
      </c>
      <c r="I771" s="42">
        <f>'Dep. Res. Class'!L$241</f>
        <v>0</v>
      </c>
      <c r="J771" s="136">
        <f t="shared" si="445"/>
        <v>0</v>
      </c>
      <c r="K771" s="136">
        <f t="shared" si="446"/>
        <v>0</v>
      </c>
      <c r="L771" s="136">
        <f t="shared" si="447"/>
        <v>0</v>
      </c>
      <c r="M771" s="136">
        <f t="shared" si="448"/>
        <v>0</v>
      </c>
      <c r="N771" s="136">
        <f t="shared" si="449"/>
        <v>0</v>
      </c>
      <c r="O771" s="136">
        <f t="shared" si="450"/>
        <v>0</v>
      </c>
      <c r="P771" s="136">
        <f t="shared" si="451"/>
        <v>0</v>
      </c>
      <c r="Q771" s="136">
        <f t="shared" si="452"/>
        <v>0</v>
      </c>
      <c r="R771" s="136">
        <f t="shared" si="453"/>
        <v>0</v>
      </c>
      <c r="S771" s="136">
        <f t="shared" si="454"/>
        <v>0</v>
      </c>
      <c r="T771" s="136">
        <f t="shared" si="455"/>
        <v>0</v>
      </c>
      <c r="U771" s="136">
        <f t="shared" si="456"/>
        <v>0</v>
      </c>
      <c r="V771" s="136">
        <f t="shared" si="457"/>
        <v>0</v>
      </c>
      <c r="W771" s="136">
        <f t="shared" si="458"/>
        <v>0</v>
      </c>
      <c r="X771" s="136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9">
        <v>39201</v>
      </c>
      <c r="E772" s="138" t="s">
        <v>312</v>
      </c>
      <c r="G772" s="43">
        <v>6.6</v>
      </c>
      <c r="H772" s="136" t="str">
        <f t="shared" si="444"/>
        <v>P, S, T &amp; D Plant - Commodity</v>
      </c>
      <c r="I772" s="42">
        <f>'Dep. Res. Class'!L$242</f>
        <v>0</v>
      </c>
      <c r="J772" s="136">
        <f t="shared" si="445"/>
        <v>0</v>
      </c>
      <c r="K772" s="136">
        <f t="shared" si="446"/>
        <v>0</v>
      </c>
      <c r="L772" s="136">
        <f t="shared" si="447"/>
        <v>0</v>
      </c>
      <c r="M772" s="136">
        <f t="shared" si="448"/>
        <v>0</v>
      </c>
      <c r="N772" s="136">
        <f t="shared" si="449"/>
        <v>0</v>
      </c>
      <c r="O772" s="136">
        <f t="shared" si="450"/>
        <v>0</v>
      </c>
      <c r="P772" s="136">
        <f t="shared" si="451"/>
        <v>0</v>
      </c>
      <c r="Q772" s="136">
        <f t="shared" si="452"/>
        <v>0</v>
      </c>
      <c r="R772" s="136">
        <f t="shared" si="453"/>
        <v>0</v>
      </c>
      <c r="S772" s="136">
        <f t="shared" si="454"/>
        <v>0</v>
      </c>
      <c r="T772" s="136">
        <f t="shared" si="455"/>
        <v>0</v>
      </c>
      <c r="U772" s="136">
        <f t="shared" si="456"/>
        <v>0</v>
      </c>
      <c r="V772" s="136">
        <f t="shared" si="457"/>
        <v>0</v>
      </c>
      <c r="W772" s="136">
        <f t="shared" si="458"/>
        <v>0</v>
      </c>
      <c r="X772" s="136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9">
        <v>39202</v>
      </c>
      <c r="E773" s="138" t="s">
        <v>313</v>
      </c>
      <c r="G773" s="43">
        <v>6.6</v>
      </c>
      <c r="H773" s="136" t="str">
        <f t="shared" si="444"/>
        <v>P, S, T &amp; D Plant - Commodity</v>
      </c>
      <c r="I773" s="42">
        <f>'Dep. Res. Class'!L$243</f>
        <v>0</v>
      </c>
      <c r="J773" s="136">
        <f t="shared" si="445"/>
        <v>0</v>
      </c>
      <c r="K773" s="136">
        <f t="shared" si="446"/>
        <v>0</v>
      </c>
      <c r="L773" s="136">
        <f t="shared" si="447"/>
        <v>0</v>
      </c>
      <c r="M773" s="136">
        <f t="shared" si="448"/>
        <v>0</v>
      </c>
      <c r="N773" s="136">
        <f t="shared" si="449"/>
        <v>0</v>
      </c>
      <c r="O773" s="136">
        <f t="shared" si="450"/>
        <v>0</v>
      </c>
      <c r="P773" s="136">
        <f t="shared" si="451"/>
        <v>0</v>
      </c>
      <c r="Q773" s="136">
        <f t="shared" si="452"/>
        <v>0</v>
      </c>
      <c r="R773" s="136">
        <f t="shared" si="453"/>
        <v>0</v>
      </c>
      <c r="S773" s="136">
        <f t="shared" si="454"/>
        <v>0</v>
      </c>
      <c r="T773" s="136">
        <f t="shared" si="455"/>
        <v>0</v>
      </c>
      <c r="U773" s="136">
        <f t="shared" si="456"/>
        <v>0</v>
      </c>
      <c r="V773" s="136">
        <f t="shared" si="457"/>
        <v>0</v>
      </c>
      <c r="W773" s="136">
        <f t="shared" si="458"/>
        <v>0</v>
      </c>
      <c r="X773" s="136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9">
        <v>39300</v>
      </c>
      <c r="E774" s="138" t="s">
        <v>198</v>
      </c>
      <c r="G774" s="43">
        <v>6.6</v>
      </c>
      <c r="H774" s="136" t="str">
        <f t="shared" si="444"/>
        <v>P, S, T &amp; D Plant - Commodity</v>
      </c>
      <c r="I774" s="42">
        <f>'Dep. Res. Class'!L$244</f>
        <v>0</v>
      </c>
      <c r="J774" s="136">
        <f t="shared" si="445"/>
        <v>0</v>
      </c>
      <c r="K774" s="136">
        <f t="shared" si="446"/>
        <v>0</v>
      </c>
      <c r="L774" s="136">
        <f t="shared" si="447"/>
        <v>0</v>
      </c>
      <c r="M774" s="136">
        <f t="shared" si="448"/>
        <v>0</v>
      </c>
      <c r="N774" s="136">
        <f t="shared" si="449"/>
        <v>0</v>
      </c>
      <c r="O774" s="136">
        <f t="shared" si="450"/>
        <v>0</v>
      </c>
      <c r="P774" s="136">
        <f t="shared" si="451"/>
        <v>0</v>
      </c>
      <c r="Q774" s="136">
        <f t="shared" si="452"/>
        <v>0</v>
      </c>
      <c r="R774" s="136">
        <f t="shared" si="453"/>
        <v>0</v>
      </c>
      <c r="S774" s="136">
        <f t="shared" si="454"/>
        <v>0</v>
      </c>
      <c r="T774" s="136">
        <f t="shared" si="455"/>
        <v>0</v>
      </c>
      <c r="U774" s="136">
        <f t="shared" si="456"/>
        <v>0</v>
      </c>
      <c r="V774" s="136">
        <f t="shared" si="457"/>
        <v>0</v>
      </c>
      <c r="W774" s="136">
        <f t="shared" si="458"/>
        <v>0</v>
      </c>
      <c r="X774" s="136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9">
        <v>39400</v>
      </c>
      <c r="E775" s="138" t="s">
        <v>314</v>
      </c>
      <c r="G775" s="43">
        <v>6.6</v>
      </c>
      <c r="H775" s="136" t="str">
        <f t="shared" si="444"/>
        <v>P, S, T &amp; D Plant - Commodity</v>
      </c>
      <c r="I775" s="42">
        <f>'Dep. Res. Class'!L$245</f>
        <v>0</v>
      </c>
      <c r="J775" s="136">
        <f t="shared" si="445"/>
        <v>0</v>
      </c>
      <c r="K775" s="136">
        <f t="shared" si="446"/>
        <v>0</v>
      </c>
      <c r="L775" s="136">
        <f t="shared" si="447"/>
        <v>0</v>
      </c>
      <c r="M775" s="136">
        <f t="shared" si="448"/>
        <v>0</v>
      </c>
      <c r="N775" s="136">
        <f t="shared" si="449"/>
        <v>0</v>
      </c>
      <c r="O775" s="136">
        <f t="shared" si="450"/>
        <v>0</v>
      </c>
      <c r="P775" s="136">
        <f t="shared" si="451"/>
        <v>0</v>
      </c>
      <c r="Q775" s="136">
        <f t="shared" si="452"/>
        <v>0</v>
      </c>
      <c r="R775" s="136">
        <f t="shared" si="453"/>
        <v>0</v>
      </c>
      <c r="S775" s="136">
        <f t="shared" si="454"/>
        <v>0</v>
      </c>
      <c r="T775" s="136">
        <f t="shared" si="455"/>
        <v>0</v>
      </c>
      <c r="U775" s="136">
        <f t="shared" si="456"/>
        <v>0</v>
      </c>
      <c r="V775" s="136">
        <f t="shared" si="457"/>
        <v>0</v>
      </c>
      <c r="W775" s="136">
        <f t="shared" si="458"/>
        <v>0</v>
      </c>
      <c r="X775" s="136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9">
        <v>39600</v>
      </c>
      <c r="E776" s="138" t="s">
        <v>315</v>
      </c>
      <c r="G776" s="43">
        <v>6.6</v>
      </c>
      <c r="H776" s="136" t="str">
        <f t="shared" si="444"/>
        <v>P, S, T &amp; D Plant - Commodity</v>
      </c>
      <c r="I776" s="42">
        <f>'Dep. Res. Class'!L$246</f>
        <v>0</v>
      </c>
      <c r="J776" s="136">
        <f t="shared" si="445"/>
        <v>0</v>
      </c>
      <c r="K776" s="136">
        <f t="shared" si="446"/>
        <v>0</v>
      </c>
      <c r="L776" s="136">
        <f t="shared" si="447"/>
        <v>0</v>
      </c>
      <c r="M776" s="136">
        <f t="shared" si="448"/>
        <v>0</v>
      </c>
      <c r="N776" s="136">
        <f t="shared" si="449"/>
        <v>0</v>
      </c>
      <c r="O776" s="136">
        <f t="shared" si="450"/>
        <v>0</v>
      </c>
      <c r="P776" s="136">
        <f t="shared" si="451"/>
        <v>0</v>
      </c>
      <c r="Q776" s="136">
        <f t="shared" si="452"/>
        <v>0</v>
      </c>
      <c r="R776" s="136">
        <f t="shared" si="453"/>
        <v>0</v>
      </c>
      <c r="S776" s="136">
        <f t="shared" si="454"/>
        <v>0</v>
      </c>
      <c r="T776" s="136">
        <f t="shared" si="455"/>
        <v>0</v>
      </c>
      <c r="U776" s="136">
        <f t="shared" si="456"/>
        <v>0</v>
      </c>
      <c r="V776" s="136">
        <f t="shared" si="457"/>
        <v>0</v>
      </c>
      <c r="W776" s="136">
        <f t="shared" si="458"/>
        <v>0</v>
      </c>
      <c r="X776" s="136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9">
        <v>39603</v>
      </c>
      <c r="E777" s="138" t="s">
        <v>316</v>
      </c>
      <c r="G777" s="43">
        <v>6.6</v>
      </c>
      <c r="H777" s="136" t="str">
        <f t="shared" si="444"/>
        <v>P, S, T &amp; D Plant - Commodity</v>
      </c>
      <c r="I777" s="42">
        <f>'Dep. Res. Class'!L$247</f>
        <v>0</v>
      </c>
      <c r="J777" s="136">
        <f t="shared" si="445"/>
        <v>0</v>
      </c>
      <c r="K777" s="136">
        <f t="shared" si="446"/>
        <v>0</v>
      </c>
      <c r="L777" s="136">
        <f t="shared" si="447"/>
        <v>0</v>
      </c>
      <c r="M777" s="136">
        <f t="shared" si="448"/>
        <v>0</v>
      </c>
      <c r="N777" s="136">
        <f t="shared" si="449"/>
        <v>0</v>
      </c>
      <c r="O777" s="136">
        <f t="shared" si="450"/>
        <v>0</v>
      </c>
      <c r="P777" s="136">
        <f t="shared" si="451"/>
        <v>0</v>
      </c>
      <c r="Q777" s="136">
        <f t="shared" si="452"/>
        <v>0</v>
      </c>
      <c r="R777" s="136">
        <f t="shared" si="453"/>
        <v>0</v>
      </c>
      <c r="S777" s="136">
        <f t="shared" si="454"/>
        <v>0</v>
      </c>
      <c r="T777" s="136">
        <f t="shared" si="455"/>
        <v>0</v>
      </c>
      <c r="U777" s="136">
        <f t="shared" si="456"/>
        <v>0</v>
      </c>
      <c r="V777" s="136">
        <f t="shared" si="457"/>
        <v>0</v>
      </c>
      <c r="W777" s="136">
        <f t="shared" si="458"/>
        <v>0</v>
      </c>
      <c r="X777" s="136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7">
        <v>39604</v>
      </c>
      <c r="E778" s="138" t="s">
        <v>317</v>
      </c>
      <c r="G778" s="43">
        <v>6.6</v>
      </c>
      <c r="H778" s="136" t="str">
        <f t="shared" si="444"/>
        <v>P, S, T &amp; D Plant - Commodity</v>
      </c>
      <c r="I778" s="42">
        <f>'Dep. Res. Class'!L$248</f>
        <v>0</v>
      </c>
      <c r="J778" s="136">
        <f t="shared" si="445"/>
        <v>0</v>
      </c>
      <c r="K778" s="136">
        <f t="shared" si="446"/>
        <v>0</v>
      </c>
      <c r="L778" s="136">
        <f t="shared" si="447"/>
        <v>0</v>
      </c>
      <c r="M778" s="136">
        <f t="shared" si="448"/>
        <v>0</v>
      </c>
      <c r="N778" s="136">
        <f t="shared" si="449"/>
        <v>0</v>
      </c>
      <c r="O778" s="136">
        <f t="shared" si="450"/>
        <v>0</v>
      </c>
      <c r="P778" s="136">
        <f t="shared" si="451"/>
        <v>0</v>
      </c>
      <c r="Q778" s="136">
        <f t="shared" si="452"/>
        <v>0</v>
      </c>
      <c r="R778" s="136">
        <f t="shared" si="453"/>
        <v>0</v>
      </c>
      <c r="S778" s="136">
        <f t="shared" si="454"/>
        <v>0</v>
      </c>
      <c r="T778" s="136">
        <f t="shared" si="455"/>
        <v>0</v>
      </c>
      <c r="U778" s="136">
        <f t="shared" si="456"/>
        <v>0</v>
      </c>
      <c r="V778" s="136">
        <f t="shared" si="457"/>
        <v>0</v>
      </c>
      <c r="W778" s="136">
        <f t="shared" si="458"/>
        <v>0</v>
      </c>
      <c r="X778" s="136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7">
        <v>39605</v>
      </c>
      <c r="E779" s="141" t="s">
        <v>318</v>
      </c>
      <c r="G779" s="43">
        <v>6.6</v>
      </c>
      <c r="H779" s="136" t="str">
        <f t="shared" si="444"/>
        <v>P, S, T &amp; D Plant - Commodity</v>
      </c>
      <c r="I779" s="42">
        <f>'Dep. Res. Class'!L$249</f>
        <v>0</v>
      </c>
      <c r="J779" s="136">
        <f t="shared" si="445"/>
        <v>0</v>
      </c>
      <c r="K779" s="136">
        <f t="shared" si="446"/>
        <v>0</v>
      </c>
      <c r="L779" s="136">
        <f t="shared" si="447"/>
        <v>0</v>
      </c>
      <c r="M779" s="136">
        <f t="shared" si="448"/>
        <v>0</v>
      </c>
      <c r="N779" s="136">
        <f t="shared" si="449"/>
        <v>0</v>
      </c>
      <c r="O779" s="136">
        <f t="shared" si="450"/>
        <v>0</v>
      </c>
      <c r="P779" s="136">
        <f t="shared" si="451"/>
        <v>0</v>
      </c>
      <c r="Q779" s="136">
        <f t="shared" si="452"/>
        <v>0</v>
      </c>
      <c r="R779" s="136">
        <f t="shared" si="453"/>
        <v>0</v>
      </c>
      <c r="S779" s="136">
        <f t="shared" si="454"/>
        <v>0</v>
      </c>
      <c r="T779" s="136">
        <f t="shared" si="455"/>
        <v>0</v>
      </c>
      <c r="U779" s="136">
        <f t="shared" si="456"/>
        <v>0</v>
      </c>
      <c r="V779" s="136">
        <f t="shared" si="457"/>
        <v>0</v>
      </c>
      <c r="W779" s="136">
        <f t="shared" si="458"/>
        <v>0</v>
      </c>
      <c r="X779" s="136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7">
        <v>39700</v>
      </c>
      <c r="E780" s="138" t="s">
        <v>319</v>
      </c>
      <c r="G780" s="43">
        <v>6.6</v>
      </c>
      <c r="H780" s="136" t="str">
        <f t="shared" si="444"/>
        <v>P, S, T &amp; D Plant - Commodity</v>
      </c>
      <c r="I780" s="42">
        <f>'Dep. Res. Class'!L$250</f>
        <v>-5228.5179265661918</v>
      </c>
      <c r="J780" s="136">
        <f t="shared" si="445"/>
        <v>-2047.0622235640024</v>
      </c>
      <c r="K780" s="136">
        <f t="shared" si="446"/>
        <v>-1234.1481847661444</v>
      </c>
      <c r="L780" s="136">
        <f t="shared" si="447"/>
        <v>-38.849932639404756</v>
      </c>
      <c r="M780" s="136">
        <f t="shared" si="448"/>
        <v>-964.57807837520716</v>
      </c>
      <c r="N780" s="136">
        <f t="shared" si="449"/>
        <v>-943.87950722143341</v>
      </c>
      <c r="O780" s="136">
        <f t="shared" si="450"/>
        <v>0</v>
      </c>
      <c r="P780" s="136">
        <f t="shared" si="451"/>
        <v>0</v>
      </c>
      <c r="Q780" s="136">
        <f t="shared" si="452"/>
        <v>0</v>
      </c>
      <c r="R780" s="136">
        <f t="shared" si="453"/>
        <v>0</v>
      </c>
      <c r="S780" s="136">
        <f t="shared" si="454"/>
        <v>0</v>
      </c>
      <c r="T780" s="136">
        <f t="shared" si="455"/>
        <v>0</v>
      </c>
      <c r="U780" s="136">
        <f t="shared" si="456"/>
        <v>0</v>
      </c>
      <c r="V780" s="136">
        <f t="shared" si="457"/>
        <v>0</v>
      </c>
      <c r="W780" s="136">
        <f t="shared" si="458"/>
        <v>0</v>
      </c>
      <c r="X780" s="136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7">
        <v>39701</v>
      </c>
      <c r="E781" s="138" t="s">
        <v>320</v>
      </c>
      <c r="G781" s="43">
        <v>6.6</v>
      </c>
      <c r="H781" s="136" t="str">
        <f t="shared" si="444"/>
        <v>P, S, T &amp; D Plant - Commodity</v>
      </c>
      <c r="I781" s="42">
        <f>'Dep. Res. Class'!L$251</f>
        <v>0</v>
      </c>
      <c r="J781" s="136">
        <f t="shared" si="445"/>
        <v>0</v>
      </c>
      <c r="K781" s="136">
        <f t="shared" si="446"/>
        <v>0</v>
      </c>
      <c r="L781" s="136">
        <f t="shared" si="447"/>
        <v>0</v>
      </c>
      <c r="M781" s="136">
        <f t="shared" si="448"/>
        <v>0</v>
      </c>
      <c r="N781" s="136">
        <f t="shared" si="449"/>
        <v>0</v>
      </c>
      <c r="O781" s="136">
        <f t="shared" si="450"/>
        <v>0</v>
      </c>
      <c r="P781" s="136">
        <f t="shared" si="451"/>
        <v>0</v>
      </c>
      <c r="Q781" s="136">
        <f t="shared" si="452"/>
        <v>0</v>
      </c>
      <c r="R781" s="136">
        <f t="shared" si="453"/>
        <v>0</v>
      </c>
      <c r="S781" s="136">
        <f t="shared" si="454"/>
        <v>0</v>
      </c>
      <c r="T781" s="136">
        <f t="shared" si="455"/>
        <v>0</v>
      </c>
      <c r="U781" s="136">
        <f t="shared" si="456"/>
        <v>0</v>
      </c>
      <c r="V781" s="136">
        <f t="shared" si="457"/>
        <v>0</v>
      </c>
      <c r="W781" s="136">
        <f t="shared" si="458"/>
        <v>0</v>
      </c>
      <c r="X781" s="136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7">
        <v>39702</v>
      </c>
      <c r="E782" s="138" t="s">
        <v>321</v>
      </c>
      <c r="G782" s="43">
        <v>6.6</v>
      </c>
      <c r="H782" s="136" t="str">
        <f t="shared" si="444"/>
        <v>P, S, T &amp; D Plant - Commodity</v>
      </c>
      <c r="I782" s="42">
        <f>'Dep. Res. Class'!L$252</f>
        <v>0</v>
      </c>
      <c r="J782" s="136">
        <f t="shared" si="445"/>
        <v>0</v>
      </c>
      <c r="K782" s="136">
        <f t="shared" si="446"/>
        <v>0</v>
      </c>
      <c r="L782" s="136">
        <f t="shared" si="447"/>
        <v>0</v>
      </c>
      <c r="M782" s="136">
        <f t="shared" si="448"/>
        <v>0</v>
      </c>
      <c r="N782" s="136">
        <f t="shared" si="449"/>
        <v>0</v>
      </c>
      <c r="O782" s="136">
        <f t="shared" si="450"/>
        <v>0</v>
      </c>
      <c r="P782" s="136">
        <f t="shared" si="451"/>
        <v>0</v>
      </c>
      <c r="Q782" s="136">
        <f t="shared" si="452"/>
        <v>0</v>
      </c>
      <c r="R782" s="136">
        <f t="shared" si="453"/>
        <v>0</v>
      </c>
      <c r="S782" s="136">
        <f t="shared" si="454"/>
        <v>0</v>
      </c>
      <c r="T782" s="136">
        <f t="shared" si="455"/>
        <v>0</v>
      </c>
      <c r="U782" s="136">
        <f t="shared" si="456"/>
        <v>0</v>
      </c>
      <c r="V782" s="136">
        <f t="shared" si="457"/>
        <v>0</v>
      </c>
      <c r="W782" s="136">
        <f t="shared" si="458"/>
        <v>0</v>
      </c>
      <c r="X782" s="136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7">
        <v>39705</v>
      </c>
      <c r="E783" s="138" t="s">
        <v>322</v>
      </c>
      <c r="G783" s="43">
        <v>6.6</v>
      </c>
      <c r="H783" s="136" t="str">
        <f t="shared" si="444"/>
        <v>P, S, T &amp; D Plant - Commodity</v>
      </c>
      <c r="I783" s="42">
        <f>'Dep. Res. Class'!L$253</f>
        <v>0</v>
      </c>
      <c r="J783" s="136">
        <f t="shared" si="445"/>
        <v>0</v>
      </c>
      <c r="K783" s="136">
        <f t="shared" si="446"/>
        <v>0</v>
      </c>
      <c r="L783" s="136">
        <f t="shared" si="447"/>
        <v>0</v>
      </c>
      <c r="M783" s="136">
        <f t="shared" si="448"/>
        <v>0</v>
      </c>
      <c r="N783" s="136">
        <f t="shared" si="449"/>
        <v>0</v>
      </c>
      <c r="O783" s="136">
        <f t="shared" si="450"/>
        <v>0</v>
      </c>
      <c r="P783" s="136">
        <f t="shared" si="451"/>
        <v>0</v>
      </c>
      <c r="Q783" s="136">
        <f t="shared" si="452"/>
        <v>0</v>
      </c>
      <c r="R783" s="136">
        <f t="shared" si="453"/>
        <v>0</v>
      </c>
      <c r="S783" s="136">
        <f t="shared" si="454"/>
        <v>0</v>
      </c>
      <c r="T783" s="136">
        <f t="shared" si="455"/>
        <v>0</v>
      </c>
      <c r="U783" s="136">
        <f t="shared" si="456"/>
        <v>0</v>
      </c>
      <c r="V783" s="136">
        <f t="shared" si="457"/>
        <v>0</v>
      </c>
      <c r="W783" s="136">
        <f t="shared" si="458"/>
        <v>0</v>
      </c>
      <c r="X783" s="136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7">
        <v>39800</v>
      </c>
      <c r="E784" s="138" t="s">
        <v>323</v>
      </c>
      <c r="G784" s="43">
        <v>6.6</v>
      </c>
      <c r="H784" s="136" t="str">
        <f t="shared" si="444"/>
        <v>P, S, T &amp; D Plant - Commodity</v>
      </c>
      <c r="I784" s="42">
        <f>'Dep. Res. Class'!L$254</f>
        <v>3.0923219386474896</v>
      </c>
      <c r="J784" s="136">
        <f t="shared" si="445"/>
        <v>1.2107016773414399</v>
      </c>
      <c r="K784" s="136">
        <f t="shared" si="446"/>
        <v>0.72991688292837464</v>
      </c>
      <c r="L784" s="136">
        <f t="shared" si="447"/>
        <v>2.2977161157924472E-2</v>
      </c>
      <c r="M784" s="136">
        <f t="shared" si="448"/>
        <v>0.57048402533775444</v>
      </c>
      <c r="N784" s="136">
        <f t="shared" si="449"/>
        <v>0.55824219188199609</v>
      </c>
      <c r="O784" s="136">
        <f t="shared" si="450"/>
        <v>0</v>
      </c>
      <c r="P784" s="136">
        <f t="shared" si="451"/>
        <v>0</v>
      </c>
      <c r="Q784" s="136">
        <f t="shared" si="452"/>
        <v>0</v>
      </c>
      <c r="R784" s="136">
        <f t="shared" si="453"/>
        <v>0</v>
      </c>
      <c r="S784" s="136">
        <f t="shared" si="454"/>
        <v>0</v>
      </c>
      <c r="T784" s="136">
        <f t="shared" si="455"/>
        <v>0</v>
      </c>
      <c r="U784" s="136">
        <f t="shared" si="456"/>
        <v>0</v>
      </c>
      <c r="V784" s="136">
        <f t="shared" si="457"/>
        <v>0</v>
      </c>
      <c r="W784" s="136">
        <f t="shared" si="458"/>
        <v>0</v>
      </c>
      <c r="X784" s="136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7">
        <v>39900</v>
      </c>
      <c r="E785" s="138" t="s">
        <v>324</v>
      </c>
      <c r="G785" s="43">
        <v>6.6</v>
      </c>
      <c r="H785" s="136" t="str">
        <f t="shared" si="444"/>
        <v>P, S, T &amp; D Plant - Commodity</v>
      </c>
      <c r="I785" s="42">
        <f>'Dep. Res. Class'!L$255</f>
        <v>271.20386075236814</v>
      </c>
      <c r="J785" s="136">
        <f t="shared" si="445"/>
        <v>106.18136650350766</v>
      </c>
      <c r="K785" s="136">
        <f t="shared" si="446"/>
        <v>64.015416443053482</v>
      </c>
      <c r="L785" s="136">
        <f t="shared" si="447"/>
        <v>2.0151507310018255</v>
      </c>
      <c r="M785" s="136">
        <f t="shared" si="448"/>
        <v>50.032782238973695</v>
      </c>
      <c r="N785" s="136">
        <f t="shared" si="449"/>
        <v>48.959144835831481</v>
      </c>
      <c r="O785" s="136">
        <f t="shared" si="450"/>
        <v>0</v>
      </c>
      <c r="P785" s="136">
        <f t="shared" si="451"/>
        <v>0</v>
      </c>
      <c r="Q785" s="136">
        <f t="shared" si="452"/>
        <v>0</v>
      </c>
      <c r="R785" s="136">
        <f t="shared" si="453"/>
        <v>0</v>
      </c>
      <c r="S785" s="136">
        <f t="shared" si="454"/>
        <v>0</v>
      </c>
      <c r="T785" s="136">
        <f t="shared" si="455"/>
        <v>0</v>
      </c>
      <c r="U785" s="136">
        <f t="shared" si="456"/>
        <v>0</v>
      </c>
      <c r="V785" s="136">
        <f t="shared" si="457"/>
        <v>0</v>
      </c>
      <c r="W785" s="136">
        <f t="shared" si="458"/>
        <v>0</v>
      </c>
      <c r="X785" s="136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7">
        <v>39901</v>
      </c>
      <c r="E786" s="138" t="s">
        <v>325</v>
      </c>
      <c r="G786" s="43">
        <v>6.6</v>
      </c>
      <c r="H786" s="136" t="str">
        <f t="shared" si="444"/>
        <v>P, S, T &amp; D Plant - Commodity</v>
      </c>
      <c r="I786" s="42">
        <f>'Dep. Res. Class'!L$256</f>
        <v>3349.8621901050597</v>
      </c>
      <c r="J786" s="136">
        <f t="shared" si="445"/>
        <v>1311.5334861274916</v>
      </c>
      <c r="K786" s="136">
        <f t="shared" si="446"/>
        <v>790.70711800160859</v>
      </c>
      <c r="L786" s="136">
        <f t="shared" si="447"/>
        <v>24.890785929147736</v>
      </c>
      <c r="M786" s="136">
        <f t="shared" si="448"/>
        <v>617.99608981648475</v>
      </c>
      <c r="N786" s="136">
        <f t="shared" si="449"/>
        <v>604.73471023032687</v>
      </c>
      <c r="O786" s="136">
        <f t="shared" si="450"/>
        <v>0</v>
      </c>
      <c r="P786" s="136">
        <f t="shared" si="451"/>
        <v>0</v>
      </c>
      <c r="Q786" s="136">
        <f t="shared" si="452"/>
        <v>0</v>
      </c>
      <c r="R786" s="136">
        <f t="shared" si="453"/>
        <v>0</v>
      </c>
      <c r="S786" s="136">
        <f t="shared" si="454"/>
        <v>0</v>
      </c>
      <c r="T786" s="136">
        <f t="shared" si="455"/>
        <v>0</v>
      </c>
      <c r="U786" s="136">
        <f t="shared" si="456"/>
        <v>0</v>
      </c>
      <c r="V786" s="136">
        <f t="shared" si="457"/>
        <v>0</v>
      </c>
      <c r="W786" s="136">
        <f t="shared" si="458"/>
        <v>0</v>
      </c>
      <c r="X786" s="136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7">
        <v>39902</v>
      </c>
      <c r="E787" s="138" t="s">
        <v>326</v>
      </c>
      <c r="G787" s="43">
        <v>6.6</v>
      </c>
      <c r="H787" s="136" t="str">
        <f t="shared" si="444"/>
        <v>P, S, T &amp; D Plant - Commodity</v>
      </c>
      <c r="I787" s="42">
        <f>'Dep. Res. Class'!L$257</f>
        <v>941.71167544210164</v>
      </c>
      <c r="J787" s="136">
        <f t="shared" si="445"/>
        <v>368.69767367379529</v>
      </c>
      <c r="K787" s="136">
        <f t="shared" si="446"/>
        <v>222.28321125471058</v>
      </c>
      <c r="L787" s="136">
        <f t="shared" si="447"/>
        <v>6.9972859748219287</v>
      </c>
      <c r="M787" s="136">
        <f t="shared" si="448"/>
        <v>173.73076864976863</v>
      </c>
      <c r="N787" s="136">
        <f t="shared" si="449"/>
        <v>170.00273588900521</v>
      </c>
      <c r="O787" s="136">
        <f t="shared" si="450"/>
        <v>0</v>
      </c>
      <c r="P787" s="136">
        <f t="shared" si="451"/>
        <v>0</v>
      </c>
      <c r="Q787" s="136">
        <f t="shared" si="452"/>
        <v>0</v>
      </c>
      <c r="R787" s="136">
        <f t="shared" si="453"/>
        <v>0</v>
      </c>
      <c r="S787" s="136">
        <f t="shared" si="454"/>
        <v>0</v>
      </c>
      <c r="T787" s="136">
        <f t="shared" si="455"/>
        <v>0</v>
      </c>
      <c r="U787" s="136">
        <f t="shared" si="456"/>
        <v>0</v>
      </c>
      <c r="V787" s="136">
        <f t="shared" si="457"/>
        <v>0</v>
      </c>
      <c r="W787" s="136">
        <f t="shared" si="458"/>
        <v>0</v>
      </c>
      <c r="X787" s="136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7">
        <v>39903</v>
      </c>
      <c r="E788" s="138" t="s">
        <v>327</v>
      </c>
      <c r="G788" s="43">
        <v>6.6</v>
      </c>
      <c r="H788" s="136" t="str">
        <f t="shared" si="444"/>
        <v>P, S, T &amp; D Plant - Commodity</v>
      </c>
      <c r="I788" s="42">
        <f>'Dep. Res. Class'!L$258</f>
        <v>102.95419302629932</v>
      </c>
      <c r="J788" s="136">
        <f t="shared" si="445"/>
        <v>40.308485552054975</v>
      </c>
      <c r="K788" s="136">
        <f t="shared" si="446"/>
        <v>24.301481265249702</v>
      </c>
      <c r="L788" s="136">
        <f t="shared" si="447"/>
        <v>0.76498991113583736</v>
      </c>
      <c r="M788" s="136">
        <f t="shared" si="448"/>
        <v>18.993404835698374</v>
      </c>
      <c r="N788" s="136">
        <f t="shared" si="449"/>
        <v>18.585831462160431</v>
      </c>
      <c r="O788" s="136">
        <f t="shared" si="450"/>
        <v>0</v>
      </c>
      <c r="P788" s="136">
        <f t="shared" si="451"/>
        <v>0</v>
      </c>
      <c r="Q788" s="136">
        <f t="shared" si="452"/>
        <v>0</v>
      </c>
      <c r="R788" s="136">
        <f t="shared" si="453"/>
        <v>0</v>
      </c>
      <c r="S788" s="136">
        <f t="shared" si="454"/>
        <v>0</v>
      </c>
      <c r="T788" s="136">
        <f t="shared" si="455"/>
        <v>0</v>
      </c>
      <c r="U788" s="136">
        <f t="shared" si="456"/>
        <v>0</v>
      </c>
      <c r="V788" s="136">
        <f t="shared" si="457"/>
        <v>0</v>
      </c>
      <c r="W788" s="136">
        <f t="shared" si="458"/>
        <v>0</v>
      </c>
      <c r="X788" s="136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7">
        <v>39904</v>
      </c>
      <c r="E789" s="138" t="s">
        <v>328</v>
      </c>
      <c r="G789" s="43">
        <v>6.6</v>
      </c>
      <c r="H789" s="136" t="str">
        <f t="shared" si="444"/>
        <v>P, S, T &amp; D Plant - Commodity</v>
      </c>
      <c r="I789" s="42">
        <f>'Dep. Res. Class'!L$259</f>
        <v>0</v>
      </c>
      <c r="J789" s="136">
        <f t="shared" si="445"/>
        <v>0</v>
      </c>
      <c r="K789" s="136">
        <f t="shared" si="446"/>
        <v>0</v>
      </c>
      <c r="L789" s="136">
        <f t="shared" si="447"/>
        <v>0</v>
      </c>
      <c r="M789" s="136">
        <f t="shared" si="448"/>
        <v>0</v>
      </c>
      <c r="N789" s="136">
        <f t="shared" si="449"/>
        <v>0</v>
      </c>
      <c r="O789" s="136">
        <f t="shared" si="450"/>
        <v>0</v>
      </c>
      <c r="P789" s="136">
        <f t="shared" si="451"/>
        <v>0</v>
      </c>
      <c r="Q789" s="136">
        <f t="shared" si="452"/>
        <v>0</v>
      </c>
      <c r="R789" s="136">
        <f t="shared" si="453"/>
        <v>0</v>
      </c>
      <c r="S789" s="136">
        <f t="shared" si="454"/>
        <v>0</v>
      </c>
      <c r="T789" s="136">
        <f t="shared" si="455"/>
        <v>0</v>
      </c>
      <c r="U789" s="136">
        <f t="shared" si="456"/>
        <v>0</v>
      </c>
      <c r="V789" s="136">
        <f t="shared" si="457"/>
        <v>0</v>
      </c>
      <c r="W789" s="136">
        <f t="shared" si="458"/>
        <v>0</v>
      </c>
      <c r="X789" s="136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7">
        <v>39905</v>
      </c>
      <c r="E790" s="138" t="s">
        <v>329</v>
      </c>
      <c r="G790" s="43">
        <v>6.6</v>
      </c>
      <c r="H790" s="136" t="str">
        <f t="shared" si="444"/>
        <v>P, S, T &amp; D Plant - Commodity</v>
      </c>
      <c r="I790" s="42">
        <f>'Dep. Res. Class'!L$260</f>
        <v>0</v>
      </c>
      <c r="J790" s="136">
        <f t="shared" si="445"/>
        <v>0</v>
      </c>
      <c r="K790" s="136">
        <f t="shared" si="446"/>
        <v>0</v>
      </c>
      <c r="L790" s="136">
        <f t="shared" si="447"/>
        <v>0</v>
      </c>
      <c r="M790" s="136">
        <f t="shared" si="448"/>
        <v>0</v>
      </c>
      <c r="N790" s="136">
        <f t="shared" si="449"/>
        <v>0</v>
      </c>
      <c r="O790" s="136">
        <f t="shared" si="450"/>
        <v>0</v>
      </c>
      <c r="P790" s="136">
        <f t="shared" si="451"/>
        <v>0</v>
      </c>
      <c r="Q790" s="136">
        <f t="shared" si="452"/>
        <v>0</v>
      </c>
      <c r="R790" s="136">
        <f t="shared" si="453"/>
        <v>0</v>
      </c>
      <c r="S790" s="136">
        <f t="shared" si="454"/>
        <v>0</v>
      </c>
      <c r="T790" s="136">
        <f t="shared" si="455"/>
        <v>0</v>
      </c>
      <c r="U790" s="136">
        <f t="shared" si="456"/>
        <v>0</v>
      </c>
      <c r="V790" s="136">
        <f t="shared" si="457"/>
        <v>0</v>
      </c>
      <c r="W790" s="136">
        <f t="shared" si="458"/>
        <v>0</v>
      </c>
      <c r="X790" s="136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7">
        <v>39906</v>
      </c>
      <c r="E791" s="138" t="s">
        <v>330</v>
      </c>
      <c r="G791" s="43">
        <v>6.6</v>
      </c>
      <c r="H791" s="136" t="str">
        <f t="shared" si="444"/>
        <v>P, S, T &amp; D Plant - Commodity</v>
      </c>
      <c r="I791" s="42">
        <f>'Dep. Res. Class'!L$261</f>
        <v>-30.956977814348932</v>
      </c>
      <c r="J791" s="136">
        <f t="shared" si="445"/>
        <v>-12.120233827156669</v>
      </c>
      <c r="K791" s="136">
        <f t="shared" si="446"/>
        <v>-7.3071372255035651</v>
      </c>
      <c r="L791" s="136">
        <f t="shared" si="447"/>
        <v>-0.23002244989850432</v>
      </c>
      <c r="M791" s="136">
        <f t="shared" si="448"/>
        <v>-5.7110681443296354</v>
      </c>
      <c r="N791" s="136">
        <f t="shared" si="449"/>
        <v>-5.5885161674605577</v>
      </c>
      <c r="O791" s="136">
        <f t="shared" si="450"/>
        <v>0</v>
      </c>
      <c r="P791" s="136">
        <f t="shared" si="451"/>
        <v>0</v>
      </c>
      <c r="Q791" s="136">
        <f t="shared" si="452"/>
        <v>0</v>
      </c>
      <c r="R791" s="136">
        <f t="shared" si="453"/>
        <v>0</v>
      </c>
      <c r="S791" s="136">
        <f t="shared" si="454"/>
        <v>0</v>
      </c>
      <c r="T791" s="136">
        <f t="shared" si="455"/>
        <v>0</v>
      </c>
      <c r="U791" s="136">
        <f t="shared" si="456"/>
        <v>0</v>
      </c>
      <c r="V791" s="136">
        <f t="shared" si="457"/>
        <v>0</v>
      </c>
      <c r="W791" s="136">
        <f t="shared" si="458"/>
        <v>0</v>
      </c>
      <c r="X791" s="136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7">
        <v>39907</v>
      </c>
      <c r="E792" s="138" t="s">
        <v>331</v>
      </c>
      <c r="G792" s="43">
        <v>6.6</v>
      </c>
      <c r="H792" s="136" t="str">
        <f t="shared" si="444"/>
        <v>P, S, T &amp; D Plant - Commodity</v>
      </c>
      <c r="I792" s="42">
        <f>'Dep. Res. Class'!L$262</f>
        <v>-4.5597847969010239</v>
      </c>
      <c r="J792" s="136">
        <f t="shared" si="445"/>
        <v>-1.7852407386595146</v>
      </c>
      <c r="K792" s="136">
        <f t="shared" si="446"/>
        <v>-1.076299289599159</v>
      </c>
      <c r="L792" s="136">
        <f t="shared" si="447"/>
        <v>-3.3880983999251102E-2</v>
      </c>
      <c r="M792" s="136">
        <f t="shared" si="448"/>
        <v>-0.84120749301663367</v>
      </c>
      <c r="N792" s="136">
        <f t="shared" si="449"/>
        <v>-0.82315629162646542</v>
      </c>
      <c r="O792" s="136">
        <f t="shared" si="450"/>
        <v>0</v>
      </c>
      <c r="P792" s="136">
        <f t="shared" si="451"/>
        <v>0</v>
      </c>
      <c r="Q792" s="136">
        <f t="shared" si="452"/>
        <v>0</v>
      </c>
      <c r="R792" s="136">
        <f t="shared" si="453"/>
        <v>0</v>
      </c>
      <c r="S792" s="136">
        <f t="shared" si="454"/>
        <v>0</v>
      </c>
      <c r="T792" s="136">
        <f t="shared" si="455"/>
        <v>0</v>
      </c>
      <c r="U792" s="136">
        <f t="shared" si="456"/>
        <v>0</v>
      </c>
      <c r="V792" s="136">
        <f t="shared" si="457"/>
        <v>0</v>
      </c>
      <c r="W792" s="136">
        <f t="shared" si="458"/>
        <v>0</v>
      </c>
      <c r="X792" s="136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7">
        <v>39908</v>
      </c>
      <c r="E793" s="138" t="s">
        <v>332</v>
      </c>
      <c r="G793" s="43">
        <v>6.6</v>
      </c>
      <c r="H793" s="136" t="str">
        <f t="shared" si="444"/>
        <v>P, S, T &amp; D Plant - Commodity</v>
      </c>
      <c r="I793" s="42">
        <f>'Dep. Res. Class'!L$263</f>
        <v>44015.364793253597</v>
      </c>
      <c r="J793" s="136">
        <f t="shared" si="445"/>
        <v>17232.835727089619</v>
      </c>
      <c r="K793" s="136">
        <f t="shared" si="446"/>
        <v>10389.460899694954</v>
      </c>
      <c r="L793" s="136">
        <f t="shared" si="447"/>
        <v>327.05137121711306</v>
      </c>
      <c r="M793" s="136">
        <f t="shared" si="448"/>
        <v>8120.1320503348215</v>
      </c>
      <c r="N793" s="136">
        <f t="shared" si="449"/>
        <v>7945.8847449170898</v>
      </c>
      <c r="O793" s="136">
        <f t="shared" si="450"/>
        <v>0</v>
      </c>
      <c r="P793" s="136">
        <f t="shared" si="451"/>
        <v>0</v>
      </c>
      <c r="Q793" s="136">
        <f t="shared" si="452"/>
        <v>0</v>
      </c>
      <c r="R793" s="136">
        <f t="shared" si="453"/>
        <v>0</v>
      </c>
      <c r="S793" s="136">
        <f t="shared" si="454"/>
        <v>0</v>
      </c>
      <c r="T793" s="136">
        <f t="shared" si="455"/>
        <v>0</v>
      </c>
      <c r="U793" s="136">
        <f t="shared" si="456"/>
        <v>0</v>
      </c>
      <c r="V793" s="136">
        <f t="shared" si="457"/>
        <v>0</v>
      </c>
      <c r="W793" s="136">
        <f t="shared" si="458"/>
        <v>0</v>
      </c>
      <c r="X793" s="136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7">
        <v>39909</v>
      </c>
      <c r="E794" s="138" t="s">
        <v>333</v>
      </c>
      <c r="G794" s="43">
        <v>6.6</v>
      </c>
      <c r="H794" s="136" t="str">
        <f t="shared" si="444"/>
        <v>P, S, T &amp; D Plant - Commodity</v>
      </c>
      <c r="I794" s="42">
        <f>'Dep. Res. Class'!L$264</f>
        <v>10.371704281206005</v>
      </c>
      <c r="J794" s="136">
        <f t="shared" si="445"/>
        <v>4.0607155462078648</v>
      </c>
      <c r="K794" s="136">
        <f t="shared" si="446"/>
        <v>2.4481545614567937</v>
      </c>
      <c r="L794" s="136">
        <f t="shared" si="447"/>
        <v>7.7065818333209482E-2</v>
      </c>
      <c r="M794" s="136">
        <f t="shared" si="448"/>
        <v>1.9134138441429986</v>
      </c>
      <c r="N794" s="136">
        <f t="shared" si="449"/>
        <v>1.8723545110651389</v>
      </c>
      <c r="O794" s="136">
        <f t="shared" si="450"/>
        <v>0</v>
      </c>
      <c r="P794" s="136">
        <f t="shared" si="451"/>
        <v>0</v>
      </c>
      <c r="Q794" s="136">
        <f t="shared" si="452"/>
        <v>0</v>
      </c>
      <c r="R794" s="136">
        <f t="shared" si="453"/>
        <v>0</v>
      </c>
      <c r="S794" s="136">
        <f t="shared" si="454"/>
        <v>0</v>
      </c>
      <c r="T794" s="136">
        <f t="shared" si="455"/>
        <v>0</v>
      </c>
      <c r="U794" s="136">
        <f t="shared" si="456"/>
        <v>0</v>
      </c>
      <c r="V794" s="136">
        <f t="shared" si="457"/>
        <v>0</v>
      </c>
      <c r="W794" s="136">
        <f t="shared" si="458"/>
        <v>0</v>
      </c>
      <c r="X794" s="136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7">
        <v>39924</v>
      </c>
      <c r="E795" s="138" t="s">
        <v>334</v>
      </c>
      <c r="G795" s="43">
        <v>6.6</v>
      </c>
      <c r="H795" s="136" t="str">
        <f t="shared" si="444"/>
        <v>P, S, T &amp; D Plant - Commodity</v>
      </c>
      <c r="I795" s="42">
        <f>'Dep. Res. Class'!L$265</f>
        <v>23.002516266312306</v>
      </c>
      <c r="J795" s="136">
        <f t="shared" si="445"/>
        <v>9.0059138664193092</v>
      </c>
      <c r="K795" s="136">
        <f t="shared" si="446"/>
        <v>5.4295527133760979</v>
      </c>
      <c r="L795" s="136">
        <f t="shared" si="447"/>
        <v>0.17091769025834513</v>
      </c>
      <c r="M795" s="136">
        <f t="shared" si="448"/>
        <v>4.2435969905004542</v>
      </c>
      <c r="N795" s="136">
        <f t="shared" si="449"/>
        <v>4.1525350057580992</v>
      </c>
      <c r="O795" s="136">
        <f t="shared" si="450"/>
        <v>0</v>
      </c>
      <c r="P795" s="136">
        <f t="shared" si="451"/>
        <v>0</v>
      </c>
      <c r="Q795" s="136">
        <f t="shared" si="452"/>
        <v>0</v>
      </c>
      <c r="R795" s="136">
        <f t="shared" si="453"/>
        <v>0</v>
      </c>
      <c r="S795" s="136">
        <f t="shared" si="454"/>
        <v>0</v>
      </c>
      <c r="T795" s="136">
        <f t="shared" si="455"/>
        <v>0</v>
      </c>
      <c r="U795" s="136">
        <f t="shared" si="456"/>
        <v>0</v>
      </c>
      <c r="V795" s="136">
        <f t="shared" si="457"/>
        <v>0</v>
      </c>
      <c r="W795" s="136">
        <f t="shared" si="458"/>
        <v>0</v>
      </c>
      <c r="X795" s="136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7"/>
      <c r="E796" s="138" t="s">
        <v>368</v>
      </c>
      <c r="G796" s="43">
        <v>6.6</v>
      </c>
      <c r="H796" s="136" t="str">
        <f t="shared" si="444"/>
        <v>P, S, T &amp; D Plant - Commodity</v>
      </c>
      <c r="I796" s="42">
        <f>'Dep. Res. Class'!L$266</f>
        <v>7.1167325124685883</v>
      </c>
      <c r="J796" s="136">
        <f t="shared" si="445"/>
        <v>2.7863334287259316</v>
      </c>
      <c r="K796" s="136">
        <f t="shared" si="446"/>
        <v>1.6798455384655393</v>
      </c>
      <c r="L796" s="136">
        <f t="shared" si="447"/>
        <v>5.2880105338693285E-2</v>
      </c>
      <c r="M796" s="136">
        <f t="shared" si="448"/>
        <v>1.3129235220382305</v>
      </c>
      <c r="N796" s="136">
        <f t="shared" si="449"/>
        <v>1.2847499179001935</v>
      </c>
      <c r="O796" s="136">
        <f t="shared" si="450"/>
        <v>0</v>
      </c>
      <c r="P796" s="136">
        <f t="shared" si="451"/>
        <v>0</v>
      </c>
      <c r="Q796" s="136">
        <f t="shared" si="452"/>
        <v>0</v>
      </c>
      <c r="R796" s="136">
        <f t="shared" si="453"/>
        <v>0</v>
      </c>
      <c r="S796" s="136">
        <f t="shared" si="454"/>
        <v>0</v>
      </c>
      <c r="T796" s="136">
        <f t="shared" si="455"/>
        <v>0</v>
      </c>
      <c r="U796" s="136">
        <f t="shared" si="456"/>
        <v>0</v>
      </c>
      <c r="V796" s="136">
        <f t="shared" si="457"/>
        <v>0</v>
      </c>
      <c r="W796" s="136">
        <f t="shared" si="458"/>
        <v>0</v>
      </c>
      <c r="X796" s="136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8"/>
      <c r="G797" s="43"/>
      <c r="H797" s="136"/>
      <c r="I797" s="42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50965.890048506015</v>
      </c>
      <c r="J798" s="136">
        <f>SUM(J762:J796)</f>
        <v>19954.095916647588</v>
      </c>
      <c r="K798" s="136">
        <f t="shared" ref="K798:X798" si="461">SUM(K762:K796)</f>
        <v>12030.074597002205</v>
      </c>
      <c r="L798" s="136">
        <f t="shared" si="461"/>
        <v>378.69649164464835</v>
      </c>
      <c r="M798" s="136">
        <f t="shared" si="461"/>
        <v>9402.3929870995071</v>
      </c>
      <c r="N798" s="136">
        <f t="shared" si="461"/>
        <v>9200.6300561120606</v>
      </c>
      <c r="O798" s="136">
        <f t="shared" si="461"/>
        <v>0</v>
      </c>
      <c r="P798" s="136">
        <f t="shared" si="461"/>
        <v>0</v>
      </c>
      <c r="Q798" s="136">
        <f t="shared" si="461"/>
        <v>0</v>
      </c>
      <c r="R798" s="136">
        <f t="shared" si="461"/>
        <v>0</v>
      </c>
      <c r="S798" s="136">
        <f t="shared" si="461"/>
        <v>0</v>
      </c>
      <c r="T798" s="136">
        <f t="shared" si="461"/>
        <v>0</v>
      </c>
      <c r="U798" s="136">
        <f t="shared" si="461"/>
        <v>0</v>
      </c>
      <c r="V798" s="136">
        <f t="shared" si="461"/>
        <v>0</v>
      </c>
      <c r="W798" s="136">
        <f t="shared" si="461"/>
        <v>0</v>
      </c>
      <c r="X798" s="136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6"/>
      <c r="I799" s="42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449</v>
      </c>
      <c r="E800" s="44"/>
      <c r="G800" s="43"/>
      <c r="H800" s="44"/>
      <c r="I800" s="42">
        <f>'Dep. Res. Class'!L$270</f>
        <v>2683616.6668587318</v>
      </c>
      <c r="J800" s="42">
        <f>J664+J674+J714+J756+J798</f>
        <v>1045182.573229481</v>
      </c>
      <c r="K800" s="42">
        <f t="shared" ref="K800:X800" si="462">K664+K674+K714+K756+K798</f>
        <v>629261.62292501028</v>
      </c>
      <c r="L800" s="42">
        <f t="shared" si="462"/>
        <v>19627.663223521944</v>
      </c>
      <c r="M800" s="42">
        <f t="shared" si="462"/>
        <v>500138.5600966934</v>
      </c>
      <c r="N800" s="42">
        <f t="shared" si="462"/>
        <v>489406.24738402513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3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9"/>
      <c r="H803" s="44"/>
      <c r="I803" s="44"/>
      <c r="J803" s="44"/>
      <c r="K803" s="44"/>
      <c r="L803" s="44"/>
      <c r="M803" s="44"/>
      <c r="N803" s="132"/>
      <c r="O803" s="132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9"/>
      <c r="H804" s="44"/>
      <c r="I804" s="44"/>
      <c r="J804" s="42"/>
      <c r="K804" s="132"/>
      <c r="L804" s="132"/>
      <c r="M804" s="132"/>
      <c r="N804" s="45"/>
      <c r="O804" s="45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44"/>
      <c r="AB804" s="44"/>
      <c r="AC804" s="44"/>
      <c r="AD804" s="44"/>
      <c r="AE804" s="44"/>
      <c r="AF804" s="44"/>
      <c r="AG804" s="44"/>
    </row>
    <row r="805" spans="1:33">
      <c r="A805" s="132" t="s">
        <v>303</v>
      </c>
      <c r="B805" s="44"/>
      <c r="C805" s="132" t="s">
        <v>301</v>
      </c>
      <c r="D805" s="44"/>
      <c r="E805" s="44"/>
      <c r="F805" s="44"/>
      <c r="G805" s="131" t="s">
        <v>38</v>
      </c>
      <c r="H805" s="149" t="s">
        <v>38</v>
      </c>
      <c r="I805" s="45" t="s">
        <v>1</v>
      </c>
      <c r="J805" s="3" t="s">
        <v>56</v>
      </c>
      <c r="K805" s="3" t="s">
        <v>519</v>
      </c>
      <c r="L805" s="3" t="s">
        <v>519</v>
      </c>
      <c r="M805" s="69" t="s">
        <v>180</v>
      </c>
      <c r="N805" s="69" t="s">
        <v>180</v>
      </c>
      <c r="O805" s="45"/>
      <c r="P805" s="45"/>
      <c r="Q805" s="45"/>
      <c r="R805" s="45"/>
      <c r="S805" s="45"/>
      <c r="T805" s="132"/>
      <c r="U805" s="132"/>
      <c r="V805" s="132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3" t="s">
        <v>302</v>
      </c>
      <c r="B806" s="134"/>
      <c r="C806" s="133" t="s">
        <v>302</v>
      </c>
      <c r="D806" s="44"/>
      <c r="E806" s="44"/>
      <c r="F806" s="44"/>
      <c r="G806" s="131" t="s">
        <v>39</v>
      </c>
      <c r="H806" s="149" t="s">
        <v>21</v>
      </c>
      <c r="I806" s="45" t="s">
        <v>2</v>
      </c>
      <c r="J806" s="3" t="s">
        <v>520</v>
      </c>
      <c r="K806" s="69" t="s">
        <v>420</v>
      </c>
      <c r="L806" s="69" t="s">
        <v>518</v>
      </c>
      <c r="M806" s="69" t="s">
        <v>420</v>
      </c>
      <c r="N806" s="69" t="s">
        <v>518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335</v>
      </c>
      <c r="E807" s="44"/>
      <c r="G807" s="129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6"/>
      <c r="I808" s="42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7">
        <v>30100</v>
      </c>
      <c r="D809" s="44"/>
      <c r="E809" s="138" t="s">
        <v>336</v>
      </c>
      <c r="G809" s="43"/>
      <c r="H809" s="136"/>
      <c r="I809" s="42">
        <f>'Dep. Res. Class'!G$14</f>
        <v>8329.7199999999993</v>
      </c>
      <c r="J809" s="136">
        <f t="shared" ref="J809:X809" si="464">+J14+J279+J544</f>
        <v>5889.9192285805684</v>
      </c>
      <c r="K809" s="136">
        <f t="shared" si="464"/>
        <v>1919.386422539239</v>
      </c>
      <c r="L809" s="136">
        <f t="shared" si="464"/>
        <v>3.8184127890091544</v>
      </c>
      <c r="M809" s="136">
        <f t="shared" si="464"/>
        <v>475.49281202573434</v>
      </c>
      <c r="N809" s="136">
        <f t="shared" si="464"/>
        <v>41.103124065446735</v>
      </c>
      <c r="O809" s="136">
        <f t="shared" si="464"/>
        <v>0</v>
      </c>
      <c r="P809" s="136">
        <f t="shared" si="464"/>
        <v>0</v>
      </c>
      <c r="Q809" s="136">
        <f t="shared" si="464"/>
        <v>0</v>
      </c>
      <c r="R809" s="136">
        <f t="shared" si="464"/>
        <v>0</v>
      </c>
      <c r="S809" s="136">
        <f t="shared" si="464"/>
        <v>0</v>
      </c>
      <c r="T809" s="136">
        <f t="shared" si="464"/>
        <v>0</v>
      </c>
      <c r="U809" s="136">
        <f t="shared" si="464"/>
        <v>0</v>
      </c>
      <c r="V809" s="136">
        <f t="shared" si="464"/>
        <v>0</v>
      </c>
      <c r="W809" s="136">
        <f t="shared" si="464"/>
        <v>0</v>
      </c>
      <c r="X809" s="136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7">
        <v>30200</v>
      </c>
      <c r="D810" s="44"/>
      <c r="E810" s="138" t="s">
        <v>197</v>
      </c>
      <c r="G810" s="43"/>
      <c r="H810" s="136"/>
      <c r="I810" s="42">
        <f>'Dep. Res. Class'!G$15</f>
        <v>119852.68999999996</v>
      </c>
      <c r="J810" s="136">
        <f t="shared" ref="J810:X810" si="465">+J15+J280+J545</f>
        <v>84747.466112679162</v>
      </c>
      <c r="K810" s="136">
        <f t="shared" si="465"/>
        <v>27617.209929121793</v>
      </c>
      <c r="L810" s="136">
        <f t="shared" si="465"/>
        <v>54.941467935674837</v>
      </c>
      <c r="M810" s="136">
        <f t="shared" si="465"/>
        <v>6841.6576543927758</v>
      </c>
      <c r="N810" s="136">
        <f t="shared" si="465"/>
        <v>591.41483587053642</v>
      </c>
      <c r="O810" s="136">
        <f t="shared" si="465"/>
        <v>0</v>
      </c>
      <c r="P810" s="136">
        <f t="shared" si="465"/>
        <v>0</v>
      </c>
      <c r="Q810" s="136">
        <f t="shared" si="465"/>
        <v>0</v>
      </c>
      <c r="R810" s="136">
        <f t="shared" si="465"/>
        <v>0</v>
      </c>
      <c r="S810" s="136">
        <f t="shared" si="465"/>
        <v>0</v>
      </c>
      <c r="T810" s="136">
        <f t="shared" si="465"/>
        <v>0</v>
      </c>
      <c r="U810" s="136">
        <f t="shared" si="465"/>
        <v>0</v>
      </c>
      <c r="V810" s="136">
        <f t="shared" si="465"/>
        <v>0</v>
      </c>
      <c r="W810" s="136">
        <f t="shared" si="465"/>
        <v>0</v>
      </c>
      <c r="X810" s="136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9">
        <v>30300</v>
      </c>
      <c r="D811" s="44"/>
      <c r="E811" s="138" t="s">
        <v>337</v>
      </c>
      <c r="G811" s="43"/>
      <c r="H811" s="136"/>
      <c r="I811" s="42">
        <f>'Dep. Res. Class'!G$16</f>
        <v>0</v>
      </c>
      <c r="J811" s="136">
        <f t="shared" ref="J811:X811" si="466">+J16+J281+J546</f>
        <v>0</v>
      </c>
      <c r="K811" s="136">
        <f t="shared" si="466"/>
        <v>0</v>
      </c>
      <c r="L811" s="136">
        <f t="shared" si="466"/>
        <v>0</v>
      </c>
      <c r="M811" s="136">
        <f t="shared" si="466"/>
        <v>0</v>
      </c>
      <c r="N811" s="136">
        <f t="shared" si="466"/>
        <v>0</v>
      </c>
      <c r="O811" s="136">
        <f t="shared" si="466"/>
        <v>0</v>
      </c>
      <c r="P811" s="136">
        <f t="shared" si="466"/>
        <v>0</v>
      </c>
      <c r="Q811" s="136">
        <f t="shared" si="466"/>
        <v>0</v>
      </c>
      <c r="R811" s="136">
        <f t="shared" si="466"/>
        <v>0</v>
      </c>
      <c r="S811" s="136">
        <f t="shared" si="466"/>
        <v>0</v>
      </c>
      <c r="T811" s="136">
        <f t="shared" si="466"/>
        <v>0</v>
      </c>
      <c r="U811" s="136">
        <f t="shared" si="466"/>
        <v>0</v>
      </c>
      <c r="V811" s="136">
        <f t="shared" si="466"/>
        <v>0</v>
      </c>
      <c r="W811" s="136">
        <f t="shared" si="466"/>
        <v>0</v>
      </c>
      <c r="X811" s="136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338</v>
      </c>
      <c r="E813" s="44"/>
      <c r="G813" s="43"/>
      <c r="H813" s="44"/>
      <c r="I813" s="42">
        <f>'Dep. Res. Class'!G$18</f>
        <v>128182.40999999996</v>
      </c>
      <c r="J813" s="42">
        <f>SUM(J809:J811)</f>
        <v>90637.385341259724</v>
      </c>
      <c r="K813" s="42">
        <f t="shared" ref="K813:X813" si="467">SUM(K809:K811)</f>
        <v>29536.596351661032</v>
      </c>
      <c r="L813" s="42">
        <f t="shared" si="467"/>
        <v>58.759880724683988</v>
      </c>
      <c r="M813" s="42">
        <f t="shared" si="467"/>
        <v>7317.1504664185104</v>
      </c>
      <c r="N813" s="42">
        <f t="shared" si="467"/>
        <v>632.51795993598319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6"/>
      <c r="I814" s="42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347</v>
      </c>
      <c r="E815" s="44"/>
      <c r="G815" s="43"/>
      <c r="H815" s="136"/>
      <c r="I815" s="42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6"/>
      <c r="I816" s="42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7">
        <v>32520</v>
      </c>
      <c r="D817" s="44"/>
      <c r="E817" s="138" t="s">
        <v>339</v>
      </c>
      <c r="G817" s="43"/>
      <c r="H817" s="136"/>
      <c r="I817" s="42">
        <f>'Dep. Res. Class'!G$22</f>
        <v>0</v>
      </c>
      <c r="J817" s="136">
        <f t="shared" ref="J817:X817" si="468">+J22+J287+J552</f>
        <v>0</v>
      </c>
      <c r="K817" s="136">
        <f t="shared" si="468"/>
        <v>0</v>
      </c>
      <c r="L817" s="136">
        <f t="shared" si="468"/>
        <v>0</v>
      </c>
      <c r="M817" s="136">
        <f t="shared" si="468"/>
        <v>0</v>
      </c>
      <c r="N817" s="136">
        <f t="shared" si="468"/>
        <v>0</v>
      </c>
      <c r="O817" s="136">
        <f t="shared" si="468"/>
        <v>0</v>
      </c>
      <c r="P817" s="136">
        <f t="shared" si="468"/>
        <v>0</v>
      </c>
      <c r="Q817" s="136">
        <f t="shared" si="468"/>
        <v>0</v>
      </c>
      <c r="R817" s="136">
        <f t="shared" si="468"/>
        <v>0</v>
      </c>
      <c r="S817" s="136">
        <f t="shared" si="468"/>
        <v>0</v>
      </c>
      <c r="T817" s="136">
        <f t="shared" si="468"/>
        <v>0</v>
      </c>
      <c r="U817" s="136">
        <f t="shared" si="468"/>
        <v>0</v>
      </c>
      <c r="V817" s="136">
        <f t="shared" si="468"/>
        <v>0</v>
      </c>
      <c r="W817" s="136">
        <f t="shared" si="468"/>
        <v>0</v>
      </c>
      <c r="X817" s="136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7">
        <v>32540</v>
      </c>
      <c r="D818" s="44"/>
      <c r="E818" s="138" t="s">
        <v>340</v>
      </c>
      <c r="G818" s="43"/>
      <c r="H818" s="136"/>
      <c r="I818" s="42">
        <f>'Dep. Res. Class'!G$23</f>
        <v>0</v>
      </c>
      <c r="J818" s="136">
        <f t="shared" ref="J818:X818" si="470">+J23+J288+J553</f>
        <v>0</v>
      </c>
      <c r="K818" s="136">
        <f t="shared" si="470"/>
        <v>0</v>
      </c>
      <c r="L818" s="136">
        <f t="shared" si="470"/>
        <v>0</v>
      </c>
      <c r="M818" s="136">
        <f t="shared" si="470"/>
        <v>0</v>
      </c>
      <c r="N818" s="136">
        <f t="shared" si="470"/>
        <v>0</v>
      </c>
      <c r="O818" s="136">
        <f t="shared" si="470"/>
        <v>0</v>
      </c>
      <c r="P818" s="136">
        <f t="shared" si="470"/>
        <v>0</v>
      </c>
      <c r="Q818" s="136">
        <f t="shared" si="470"/>
        <v>0</v>
      </c>
      <c r="R818" s="136">
        <f t="shared" si="470"/>
        <v>0</v>
      </c>
      <c r="S818" s="136">
        <f t="shared" si="470"/>
        <v>0</v>
      </c>
      <c r="T818" s="136">
        <f t="shared" si="470"/>
        <v>0</v>
      </c>
      <c r="U818" s="136">
        <f t="shared" si="470"/>
        <v>0</v>
      </c>
      <c r="V818" s="136">
        <f t="shared" si="470"/>
        <v>0</v>
      </c>
      <c r="W818" s="136">
        <f t="shared" si="470"/>
        <v>0</v>
      </c>
      <c r="X818" s="136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7">
        <v>33100</v>
      </c>
      <c r="D819" s="44"/>
      <c r="E819" s="138" t="s">
        <v>341</v>
      </c>
      <c r="G819" s="43"/>
      <c r="H819" s="136"/>
      <c r="I819" s="42">
        <f>'Dep. Res. Class'!G$24</f>
        <v>0</v>
      </c>
      <c r="J819" s="136">
        <f t="shared" ref="J819:X819" si="471">+J24+J289+J554</f>
        <v>0</v>
      </c>
      <c r="K819" s="136">
        <f t="shared" si="471"/>
        <v>0</v>
      </c>
      <c r="L819" s="136">
        <f t="shared" si="471"/>
        <v>0</v>
      </c>
      <c r="M819" s="136">
        <f t="shared" si="471"/>
        <v>0</v>
      </c>
      <c r="N819" s="136">
        <f t="shared" si="471"/>
        <v>0</v>
      </c>
      <c r="O819" s="136">
        <f t="shared" si="471"/>
        <v>0</v>
      </c>
      <c r="P819" s="136">
        <f t="shared" si="471"/>
        <v>0</v>
      </c>
      <c r="Q819" s="136">
        <f t="shared" si="471"/>
        <v>0</v>
      </c>
      <c r="R819" s="136">
        <f t="shared" si="471"/>
        <v>0</v>
      </c>
      <c r="S819" s="136">
        <f t="shared" si="471"/>
        <v>0</v>
      </c>
      <c r="T819" s="136">
        <f t="shared" si="471"/>
        <v>0</v>
      </c>
      <c r="U819" s="136">
        <f t="shared" si="471"/>
        <v>0</v>
      </c>
      <c r="V819" s="136">
        <f t="shared" si="471"/>
        <v>0</v>
      </c>
      <c r="W819" s="136">
        <f t="shared" si="471"/>
        <v>0</v>
      </c>
      <c r="X819" s="136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7">
        <v>33201</v>
      </c>
      <c r="D820" s="44"/>
      <c r="E820" s="138" t="s">
        <v>342</v>
      </c>
      <c r="G820" s="43"/>
      <c r="H820" s="136"/>
      <c r="I820" s="42">
        <f>'Dep. Res. Class'!G$25</f>
        <v>0</v>
      </c>
      <c r="J820" s="136">
        <f t="shared" ref="J820:X820" si="472">+J25+J290+J555</f>
        <v>0</v>
      </c>
      <c r="K820" s="136">
        <f t="shared" si="472"/>
        <v>0</v>
      </c>
      <c r="L820" s="136">
        <f t="shared" si="472"/>
        <v>0</v>
      </c>
      <c r="M820" s="136">
        <f t="shared" si="472"/>
        <v>0</v>
      </c>
      <c r="N820" s="136">
        <f t="shared" si="472"/>
        <v>0</v>
      </c>
      <c r="O820" s="136">
        <f t="shared" si="472"/>
        <v>0</v>
      </c>
      <c r="P820" s="136">
        <f t="shared" si="472"/>
        <v>0</v>
      </c>
      <c r="Q820" s="136">
        <f t="shared" si="472"/>
        <v>0</v>
      </c>
      <c r="R820" s="136">
        <f t="shared" si="472"/>
        <v>0</v>
      </c>
      <c r="S820" s="136">
        <f t="shared" si="472"/>
        <v>0</v>
      </c>
      <c r="T820" s="136">
        <f t="shared" si="472"/>
        <v>0</v>
      </c>
      <c r="U820" s="136">
        <f t="shared" si="472"/>
        <v>0</v>
      </c>
      <c r="V820" s="136">
        <f t="shared" si="472"/>
        <v>0</v>
      </c>
      <c r="W820" s="136">
        <f t="shared" si="472"/>
        <v>0</v>
      </c>
      <c r="X820" s="136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7">
        <v>33202</v>
      </c>
      <c r="D821" s="44"/>
      <c r="E821" s="138" t="s">
        <v>343</v>
      </c>
      <c r="G821" s="43"/>
      <c r="H821" s="136"/>
      <c r="I821" s="42">
        <f>'Dep. Res. Class'!G$26</f>
        <v>-28968.38</v>
      </c>
      <c r="J821" s="136">
        <f t="shared" ref="J821:X821" si="473">+J26+J291+J556</f>
        <v>-17160.887849783532</v>
      </c>
      <c r="K821" s="136">
        <f t="shared" si="473"/>
        <v>-11261.643438388985</v>
      </c>
      <c r="L821" s="136">
        <f t="shared" si="473"/>
        <v>-545.84871182748975</v>
      </c>
      <c r="M821" s="136">
        <f t="shared" si="473"/>
        <v>0</v>
      </c>
      <c r="N821" s="136">
        <f t="shared" si="473"/>
        <v>0</v>
      </c>
      <c r="O821" s="136">
        <f t="shared" si="473"/>
        <v>0</v>
      </c>
      <c r="P821" s="136">
        <f t="shared" si="473"/>
        <v>0</v>
      </c>
      <c r="Q821" s="136">
        <f t="shared" si="473"/>
        <v>0</v>
      </c>
      <c r="R821" s="136">
        <f t="shared" si="473"/>
        <v>0</v>
      </c>
      <c r="S821" s="136">
        <f t="shared" si="473"/>
        <v>0</v>
      </c>
      <c r="T821" s="136">
        <f t="shared" si="473"/>
        <v>0</v>
      </c>
      <c r="U821" s="136">
        <f t="shared" si="473"/>
        <v>0</v>
      </c>
      <c r="V821" s="136">
        <f t="shared" si="473"/>
        <v>0</v>
      </c>
      <c r="W821" s="136">
        <f t="shared" si="473"/>
        <v>0</v>
      </c>
      <c r="X821" s="136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7">
        <v>33400</v>
      </c>
      <c r="D822" s="44"/>
      <c r="E822" s="138" t="s">
        <v>344</v>
      </c>
      <c r="G822" s="43"/>
      <c r="H822" s="136"/>
      <c r="I822" s="42">
        <f>'Dep. Res. Class'!G$27</f>
        <v>1572.34</v>
      </c>
      <c r="J822" s="136">
        <f t="shared" ref="J822:X822" si="474">+J27+J292+J557</f>
        <v>931.45527646795006</v>
      </c>
      <c r="K822" s="136">
        <f t="shared" si="474"/>
        <v>611.25725511459507</v>
      </c>
      <c r="L822" s="136">
        <f t="shared" si="474"/>
        <v>29.627468417455006</v>
      </c>
      <c r="M822" s="136">
        <f t="shared" si="474"/>
        <v>0</v>
      </c>
      <c r="N822" s="136">
        <f t="shared" si="474"/>
        <v>0</v>
      </c>
      <c r="O822" s="136">
        <f t="shared" si="474"/>
        <v>0</v>
      </c>
      <c r="P822" s="136">
        <f t="shared" si="474"/>
        <v>0</v>
      </c>
      <c r="Q822" s="136">
        <f t="shared" si="474"/>
        <v>0</v>
      </c>
      <c r="R822" s="136">
        <f t="shared" si="474"/>
        <v>0</v>
      </c>
      <c r="S822" s="136">
        <f t="shared" si="474"/>
        <v>0</v>
      </c>
      <c r="T822" s="136">
        <f t="shared" si="474"/>
        <v>0</v>
      </c>
      <c r="U822" s="136">
        <f t="shared" si="474"/>
        <v>0</v>
      </c>
      <c r="V822" s="136">
        <f t="shared" si="474"/>
        <v>0</v>
      </c>
      <c r="W822" s="136">
        <f t="shared" si="474"/>
        <v>0</v>
      </c>
      <c r="X822" s="136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7">
        <v>33600</v>
      </c>
      <c r="D823" s="44"/>
      <c r="E823" s="138" t="s">
        <v>345</v>
      </c>
      <c r="G823" s="43"/>
      <c r="H823" s="136"/>
      <c r="I823" s="42">
        <f>'Dep. Res. Class'!G$28</f>
        <v>0</v>
      </c>
      <c r="J823" s="136">
        <f t="shared" ref="J823:X823" si="475">+J28+J293+J558</f>
        <v>0</v>
      </c>
      <c r="K823" s="136">
        <f t="shared" si="475"/>
        <v>0</v>
      </c>
      <c r="L823" s="136">
        <f t="shared" si="475"/>
        <v>0</v>
      </c>
      <c r="M823" s="136">
        <f t="shared" si="475"/>
        <v>0</v>
      </c>
      <c r="N823" s="136">
        <f t="shared" si="475"/>
        <v>0</v>
      </c>
      <c r="O823" s="136">
        <f t="shared" si="475"/>
        <v>0</v>
      </c>
      <c r="P823" s="136">
        <f t="shared" si="475"/>
        <v>0</v>
      </c>
      <c r="Q823" s="136">
        <f t="shared" si="475"/>
        <v>0</v>
      </c>
      <c r="R823" s="136">
        <f t="shared" si="475"/>
        <v>0</v>
      </c>
      <c r="S823" s="136">
        <f t="shared" si="475"/>
        <v>0</v>
      </c>
      <c r="T823" s="136">
        <f t="shared" si="475"/>
        <v>0</v>
      </c>
      <c r="U823" s="136">
        <f t="shared" si="475"/>
        <v>0</v>
      </c>
      <c r="V823" s="136">
        <f t="shared" si="475"/>
        <v>0</v>
      </c>
      <c r="W823" s="136">
        <f t="shared" si="475"/>
        <v>0</v>
      </c>
      <c r="X823" s="136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1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346</v>
      </c>
      <c r="E825" s="44"/>
      <c r="G825" s="43"/>
      <c r="H825" s="136"/>
      <c r="I825" s="42">
        <f>'Dep. Res. Class'!G$30</f>
        <v>-27396.04</v>
      </c>
      <c r="J825" s="42">
        <f t="shared" ref="J825:P825" si="476">SUM(J816:J823)</f>
        <v>-16229.432573315582</v>
      </c>
      <c r="K825" s="42">
        <f t="shared" si="476"/>
        <v>-10650.38618327439</v>
      </c>
      <c r="L825" s="42">
        <f t="shared" si="476"/>
        <v>-516.22124341003473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6"/>
      <c r="I826" s="42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359</v>
      </c>
      <c r="E827" s="44"/>
      <c r="G827" s="43"/>
      <c r="H827" s="136"/>
      <c r="I827" s="42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6"/>
      <c r="I828" s="42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7">
        <v>35010</v>
      </c>
      <c r="D829" s="44"/>
      <c r="E829" s="138" t="s">
        <v>287</v>
      </c>
      <c r="G829" s="43"/>
      <c r="H829" s="136"/>
      <c r="I829" s="42">
        <f>'Dep. Res. Class'!G$34</f>
        <v>0</v>
      </c>
      <c r="J829" s="136">
        <f t="shared" ref="J829:X829" si="478">+J34+J299+J564</f>
        <v>0</v>
      </c>
      <c r="K829" s="136">
        <f t="shared" si="478"/>
        <v>0</v>
      </c>
      <c r="L829" s="136">
        <f t="shared" si="478"/>
        <v>0</v>
      </c>
      <c r="M829" s="136">
        <f t="shared" si="478"/>
        <v>0</v>
      </c>
      <c r="N829" s="136">
        <f t="shared" si="478"/>
        <v>0</v>
      </c>
      <c r="O829" s="136">
        <f t="shared" si="478"/>
        <v>0</v>
      </c>
      <c r="P829" s="136">
        <f t="shared" si="478"/>
        <v>0</v>
      </c>
      <c r="Q829" s="136">
        <f t="shared" si="478"/>
        <v>0</v>
      </c>
      <c r="R829" s="136">
        <f t="shared" si="478"/>
        <v>0</v>
      </c>
      <c r="S829" s="136">
        <f t="shared" si="478"/>
        <v>0</v>
      </c>
      <c r="T829" s="136">
        <f t="shared" si="478"/>
        <v>0</v>
      </c>
      <c r="U829" s="136">
        <f t="shared" si="478"/>
        <v>0</v>
      </c>
      <c r="V829" s="136">
        <f t="shared" si="478"/>
        <v>0</v>
      </c>
      <c r="W829" s="136">
        <f t="shared" si="478"/>
        <v>0</v>
      </c>
      <c r="X829" s="136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7">
        <v>35020</v>
      </c>
      <c r="D830" s="44"/>
      <c r="E830" s="138" t="s">
        <v>147</v>
      </c>
      <c r="G830" s="43"/>
      <c r="H830" s="136"/>
      <c r="I830" s="42">
        <f>'Dep. Res. Class'!G$35</f>
        <v>5420.21</v>
      </c>
      <c r="J830" s="136">
        <f t="shared" ref="J830:X830" si="480">+J35+J300+J565</f>
        <v>2524.6470375857825</v>
      </c>
      <c r="K830" s="136">
        <f t="shared" si="480"/>
        <v>1456.3761465541188</v>
      </c>
      <c r="L830" s="136">
        <f t="shared" si="480"/>
        <v>20.137139850041812</v>
      </c>
      <c r="M830" s="136">
        <f t="shared" si="480"/>
        <v>929.807292633874</v>
      </c>
      <c r="N830" s="136">
        <f t="shared" si="480"/>
        <v>489.24238337618306</v>
      </c>
      <c r="O830" s="136">
        <f t="shared" si="480"/>
        <v>0</v>
      </c>
      <c r="P830" s="136">
        <f t="shared" si="480"/>
        <v>0</v>
      </c>
      <c r="Q830" s="136">
        <f t="shared" si="480"/>
        <v>0</v>
      </c>
      <c r="R830" s="136">
        <f t="shared" si="480"/>
        <v>0</v>
      </c>
      <c r="S830" s="136">
        <f t="shared" si="480"/>
        <v>0</v>
      </c>
      <c r="T830" s="136">
        <f t="shared" si="480"/>
        <v>0</v>
      </c>
      <c r="U830" s="136">
        <f t="shared" si="480"/>
        <v>0</v>
      </c>
      <c r="V830" s="136">
        <f t="shared" si="480"/>
        <v>0</v>
      </c>
      <c r="W830" s="136">
        <f t="shared" si="480"/>
        <v>0</v>
      </c>
      <c r="X830" s="136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7">
        <v>35100</v>
      </c>
      <c r="D831" s="44"/>
      <c r="E831" s="138" t="s">
        <v>81</v>
      </c>
      <c r="G831" s="43"/>
      <c r="H831" s="136"/>
      <c r="I831" s="42">
        <f>'Dep. Res. Class'!G$36</f>
        <v>5500.106751999996</v>
      </c>
      <c r="J831" s="136">
        <f t="shared" ref="J831:X831" si="481">+J36+J301+J566</f>
        <v>2561.8616654783395</v>
      </c>
      <c r="K831" s="136">
        <f t="shared" si="481"/>
        <v>1477.8438985046787</v>
      </c>
      <c r="L831" s="136">
        <f t="shared" si="481"/>
        <v>20.433971904258907</v>
      </c>
      <c r="M831" s="136">
        <f t="shared" si="481"/>
        <v>943.51314216135665</v>
      </c>
      <c r="N831" s="136">
        <f t="shared" si="481"/>
        <v>496.4540739513626</v>
      </c>
      <c r="O831" s="136">
        <f t="shared" si="481"/>
        <v>0</v>
      </c>
      <c r="P831" s="136">
        <f t="shared" si="481"/>
        <v>0</v>
      </c>
      <c r="Q831" s="136">
        <f t="shared" si="481"/>
        <v>0</v>
      </c>
      <c r="R831" s="136">
        <f t="shared" si="481"/>
        <v>0</v>
      </c>
      <c r="S831" s="136">
        <f t="shared" si="481"/>
        <v>0</v>
      </c>
      <c r="T831" s="136">
        <f t="shared" si="481"/>
        <v>0</v>
      </c>
      <c r="U831" s="136">
        <f t="shared" si="481"/>
        <v>0</v>
      </c>
      <c r="V831" s="136">
        <f t="shared" si="481"/>
        <v>0</v>
      </c>
      <c r="W831" s="136">
        <f t="shared" si="481"/>
        <v>0</v>
      </c>
      <c r="X831" s="136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7">
        <v>35102</v>
      </c>
      <c r="D832" s="44"/>
      <c r="E832" s="138" t="s">
        <v>348</v>
      </c>
      <c r="G832" s="43"/>
      <c r="H832" s="136"/>
      <c r="I832" s="42">
        <f>'Dep. Res. Class'!G$37</f>
        <v>109879.8057075</v>
      </c>
      <c r="J832" s="136">
        <f t="shared" ref="J832:X832" si="482">+J37+J302+J567</f>
        <v>51180.254265045311</v>
      </c>
      <c r="K832" s="136">
        <f t="shared" si="482"/>
        <v>29524.0088521301</v>
      </c>
      <c r="L832" s="136">
        <f t="shared" si="482"/>
        <v>408.22496069845079</v>
      </c>
      <c r="M832" s="136">
        <f t="shared" si="482"/>
        <v>18849.277917281186</v>
      </c>
      <c r="N832" s="136">
        <f t="shared" si="482"/>
        <v>9918.0397123449493</v>
      </c>
      <c r="O832" s="136">
        <f t="shared" si="482"/>
        <v>0</v>
      </c>
      <c r="P832" s="136">
        <f t="shared" si="482"/>
        <v>0</v>
      </c>
      <c r="Q832" s="136">
        <f t="shared" si="482"/>
        <v>0</v>
      </c>
      <c r="R832" s="136">
        <f t="shared" si="482"/>
        <v>0</v>
      </c>
      <c r="S832" s="136">
        <f t="shared" si="482"/>
        <v>0</v>
      </c>
      <c r="T832" s="136">
        <f t="shared" si="482"/>
        <v>0</v>
      </c>
      <c r="U832" s="136">
        <f t="shared" si="482"/>
        <v>0</v>
      </c>
      <c r="V832" s="136">
        <f t="shared" si="482"/>
        <v>0</v>
      </c>
      <c r="W832" s="136">
        <f t="shared" si="482"/>
        <v>0</v>
      </c>
      <c r="X832" s="136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7">
        <v>35103</v>
      </c>
      <c r="D833" s="44"/>
      <c r="E833" s="138" t="s">
        <v>349</v>
      </c>
      <c r="G833" s="43"/>
      <c r="H833" s="136"/>
      <c r="I833" s="42">
        <f>'Dep. Res. Class'!G$38</f>
        <v>20054.783043000007</v>
      </c>
      <c r="J833" s="136">
        <f t="shared" ref="J833:X833" si="483">+J38+J303+J568</f>
        <v>9341.1968538000474</v>
      </c>
      <c r="K833" s="136">
        <f t="shared" si="483"/>
        <v>5388.5933659661223</v>
      </c>
      <c r="L833" s="136">
        <f t="shared" si="483"/>
        <v>74.507439896081195</v>
      </c>
      <c r="M833" s="136">
        <f t="shared" si="483"/>
        <v>3440.2880193888359</v>
      </c>
      <c r="N833" s="136">
        <f t="shared" si="483"/>
        <v>1810.1973639489215</v>
      </c>
      <c r="O833" s="136">
        <f t="shared" si="483"/>
        <v>0</v>
      </c>
      <c r="P833" s="136">
        <f t="shared" si="483"/>
        <v>0</v>
      </c>
      <c r="Q833" s="136">
        <f t="shared" si="483"/>
        <v>0</v>
      </c>
      <c r="R833" s="136">
        <f t="shared" si="483"/>
        <v>0</v>
      </c>
      <c r="S833" s="136">
        <f t="shared" si="483"/>
        <v>0</v>
      </c>
      <c r="T833" s="136">
        <f t="shared" si="483"/>
        <v>0</v>
      </c>
      <c r="U833" s="136">
        <f t="shared" si="483"/>
        <v>0</v>
      </c>
      <c r="V833" s="136">
        <f t="shared" si="483"/>
        <v>0</v>
      </c>
      <c r="W833" s="136">
        <f t="shared" si="483"/>
        <v>0</v>
      </c>
      <c r="X833" s="136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7">
        <v>35104</v>
      </c>
      <c r="D834" s="44"/>
      <c r="E834" s="138" t="s">
        <v>350</v>
      </c>
      <c r="G834" s="43"/>
      <c r="H834" s="136"/>
      <c r="I834" s="42">
        <f>'Dep. Res. Class'!G$39</f>
        <v>96225.602835499987</v>
      </c>
      <c r="J834" s="136">
        <f t="shared" ref="J834:X834" si="484">+J39+J304+J569</f>
        <v>44820.345178240532</v>
      </c>
      <c r="K834" s="136">
        <f t="shared" si="484"/>
        <v>25855.210897255376</v>
      </c>
      <c r="L834" s="136">
        <f t="shared" si="484"/>
        <v>357.49692750890523</v>
      </c>
      <c r="M834" s="136">
        <f t="shared" si="484"/>
        <v>16506.974315485684</v>
      </c>
      <c r="N834" s="136">
        <f t="shared" si="484"/>
        <v>8685.5755170094908</v>
      </c>
      <c r="O834" s="136">
        <f t="shared" si="484"/>
        <v>0</v>
      </c>
      <c r="P834" s="136">
        <f t="shared" si="484"/>
        <v>0</v>
      </c>
      <c r="Q834" s="136">
        <f t="shared" si="484"/>
        <v>0</v>
      </c>
      <c r="R834" s="136">
        <f t="shared" si="484"/>
        <v>0</v>
      </c>
      <c r="S834" s="136">
        <f t="shared" si="484"/>
        <v>0</v>
      </c>
      <c r="T834" s="136">
        <f t="shared" si="484"/>
        <v>0</v>
      </c>
      <c r="U834" s="136">
        <f t="shared" si="484"/>
        <v>0</v>
      </c>
      <c r="V834" s="136">
        <f t="shared" si="484"/>
        <v>0</v>
      </c>
      <c r="W834" s="136">
        <f t="shared" si="484"/>
        <v>0</v>
      </c>
      <c r="X834" s="136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7">
        <v>35200</v>
      </c>
      <c r="D835" s="44"/>
      <c r="E835" s="138" t="s">
        <v>351</v>
      </c>
      <c r="G835" s="43"/>
      <c r="H835" s="136"/>
      <c r="I835" s="42">
        <f>'Dep. Res. Class'!G$40</f>
        <v>1016575.8265509648</v>
      </c>
      <c r="J835" s="136">
        <f t="shared" ref="J835:X835" si="485">+J40+J305+J570</f>
        <v>473504.74409353361</v>
      </c>
      <c r="K835" s="136">
        <f t="shared" si="485"/>
        <v>273147.49519896135</v>
      </c>
      <c r="L835" s="136">
        <f t="shared" si="485"/>
        <v>3776.7779453985413</v>
      </c>
      <c r="M835" s="136">
        <f t="shared" si="485"/>
        <v>174388.00656107336</v>
      </c>
      <c r="N835" s="136">
        <f t="shared" si="485"/>
        <v>91758.802751998039</v>
      </c>
      <c r="O835" s="136">
        <f t="shared" si="485"/>
        <v>0</v>
      </c>
      <c r="P835" s="136">
        <f t="shared" si="485"/>
        <v>0</v>
      </c>
      <c r="Q835" s="136">
        <f t="shared" si="485"/>
        <v>0</v>
      </c>
      <c r="R835" s="136">
        <f t="shared" si="485"/>
        <v>0</v>
      </c>
      <c r="S835" s="136">
        <f t="shared" si="485"/>
        <v>0</v>
      </c>
      <c r="T835" s="136">
        <f t="shared" si="485"/>
        <v>0</v>
      </c>
      <c r="U835" s="136">
        <f t="shared" si="485"/>
        <v>0</v>
      </c>
      <c r="V835" s="136">
        <f t="shared" si="485"/>
        <v>0</v>
      </c>
      <c r="W835" s="136">
        <f t="shared" si="485"/>
        <v>0</v>
      </c>
      <c r="X835" s="136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7">
        <v>35201</v>
      </c>
      <c r="D836" s="44"/>
      <c r="E836" s="138" t="s">
        <v>352</v>
      </c>
      <c r="G836" s="43"/>
      <c r="H836" s="136"/>
      <c r="I836" s="42">
        <f>'Dep. Res. Class'!G$41</f>
        <v>1367547.2333185005</v>
      </c>
      <c r="J836" s="136">
        <f t="shared" ref="J836:X836" si="486">+J41+J306+J571</f>
        <v>636981.60612894804</v>
      </c>
      <c r="K836" s="136">
        <f t="shared" si="486"/>
        <v>367451.29245751438</v>
      </c>
      <c r="L836" s="136">
        <f t="shared" si="486"/>
        <v>5080.7053396219717</v>
      </c>
      <c r="M836" s="136">
        <f t="shared" si="486"/>
        <v>234595.22611869645</v>
      </c>
      <c r="N836" s="136">
        <f t="shared" si="486"/>
        <v>123438.4032737197</v>
      </c>
      <c r="O836" s="136">
        <f t="shared" si="486"/>
        <v>0</v>
      </c>
      <c r="P836" s="136">
        <f t="shared" si="486"/>
        <v>0</v>
      </c>
      <c r="Q836" s="136">
        <f t="shared" si="486"/>
        <v>0</v>
      </c>
      <c r="R836" s="136">
        <f t="shared" si="486"/>
        <v>0</v>
      </c>
      <c r="S836" s="136">
        <f t="shared" si="486"/>
        <v>0</v>
      </c>
      <c r="T836" s="136">
        <f t="shared" si="486"/>
        <v>0</v>
      </c>
      <c r="U836" s="136">
        <f t="shared" si="486"/>
        <v>0</v>
      </c>
      <c r="V836" s="136">
        <f t="shared" si="486"/>
        <v>0</v>
      </c>
      <c r="W836" s="136">
        <f t="shared" si="486"/>
        <v>0</v>
      </c>
      <c r="X836" s="136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7">
        <v>35202</v>
      </c>
      <c r="D837" s="44"/>
      <c r="E837" s="138" t="s">
        <v>353</v>
      </c>
      <c r="G837" s="43"/>
      <c r="H837" s="136"/>
      <c r="I837" s="42">
        <f>'Dep. Res. Class'!G$42</f>
        <v>379065.42822699994</v>
      </c>
      <c r="J837" s="136">
        <f t="shared" ref="J837:X837" si="487">+J42+J307+J572</f>
        <v>176562.60743116622</v>
      </c>
      <c r="K837" s="136">
        <f t="shared" si="487"/>
        <v>101852.48314237365</v>
      </c>
      <c r="L837" s="136">
        <f t="shared" si="487"/>
        <v>1408.3021765804435</v>
      </c>
      <c r="M837" s="136">
        <f t="shared" si="487"/>
        <v>65026.594827662935</v>
      </c>
      <c r="N837" s="136">
        <f t="shared" si="487"/>
        <v>34215.440649216711</v>
      </c>
      <c r="O837" s="136">
        <f t="shared" si="487"/>
        <v>0</v>
      </c>
      <c r="P837" s="136">
        <f t="shared" si="487"/>
        <v>0</v>
      </c>
      <c r="Q837" s="136">
        <f t="shared" si="487"/>
        <v>0</v>
      </c>
      <c r="R837" s="136">
        <f t="shared" si="487"/>
        <v>0</v>
      </c>
      <c r="S837" s="136">
        <f t="shared" si="487"/>
        <v>0</v>
      </c>
      <c r="T837" s="136">
        <f t="shared" si="487"/>
        <v>0</v>
      </c>
      <c r="U837" s="136">
        <f t="shared" si="487"/>
        <v>0</v>
      </c>
      <c r="V837" s="136">
        <f t="shared" si="487"/>
        <v>0</v>
      </c>
      <c r="W837" s="136">
        <f t="shared" si="487"/>
        <v>0</v>
      </c>
      <c r="X837" s="136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7">
        <v>35203</v>
      </c>
      <c r="D838" s="44"/>
      <c r="E838" s="138" t="s">
        <v>354</v>
      </c>
      <c r="G838" s="43"/>
      <c r="H838" s="136"/>
      <c r="I838" s="42">
        <f>'Dep. Res. Class'!G$43</f>
        <v>681485.06171199982</v>
      </c>
      <c r="J838" s="136">
        <f t="shared" ref="J838:X838" si="488">+J43+J308+J573</f>
        <v>317424.8308110137</v>
      </c>
      <c r="K838" s="136">
        <f t="shared" si="488"/>
        <v>183110.72598853515</v>
      </c>
      <c r="L838" s="136">
        <f t="shared" si="488"/>
        <v>2531.8502407487745</v>
      </c>
      <c r="M838" s="136">
        <f t="shared" si="488"/>
        <v>116905.02401214401</v>
      </c>
      <c r="N838" s="136">
        <f t="shared" si="488"/>
        <v>61512.630659558206</v>
      </c>
      <c r="O838" s="136">
        <f t="shared" si="488"/>
        <v>0</v>
      </c>
      <c r="P838" s="136">
        <f t="shared" si="488"/>
        <v>0</v>
      </c>
      <c r="Q838" s="136">
        <f t="shared" si="488"/>
        <v>0</v>
      </c>
      <c r="R838" s="136">
        <f t="shared" si="488"/>
        <v>0</v>
      </c>
      <c r="S838" s="136">
        <f t="shared" si="488"/>
        <v>0</v>
      </c>
      <c r="T838" s="136">
        <f t="shared" si="488"/>
        <v>0</v>
      </c>
      <c r="U838" s="136">
        <f t="shared" si="488"/>
        <v>0</v>
      </c>
      <c r="V838" s="136">
        <f t="shared" si="488"/>
        <v>0</v>
      </c>
      <c r="W838" s="136">
        <f t="shared" si="488"/>
        <v>0</v>
      </c>
      <c r="X838" s="136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7">
        <v>35210</v>
      </c>
      <c r="D839" s="44"/>
      <c r="E839" s="138" t="s">
        <v>355</v>
      </c>
      <c r="G839" s="43"/>
      <c r="H839" s="136"/>
      <c r="I839" s="42">
        <f>'Dep. Res. Class'!G$44</f>
        <v>166387.91595475018</v>
      </c>
      <c r="J839" s="136">
        <f t="shared" ref="J839:X839" si="489">+J44+J309+J574</f>
        <v>77500.827293634793</v>
      </c>
      <c r="K839" s="136">
        <f t="shared" si="489"/>
        <v>44707.380686606171</v>
      </c>
      <c r="L839" s="136">
        <f t="shared" si="489"/>
        <v>618.163638113248</v>
      </c>
      <c r="M839" s="136">
        <f t="shared" si="489"/>
        <v>28542.934251787075</v>
      </c>
      <c r="N839" s="136">
        <f t="shared" si="489"/>
        <v>15018.610084608901</v>
      </c>
      <c r="O839" s="136">
        <f t="shared" si="489"/>
        <v>0</v>
      </c>
      <c r="P839" s="136">
        <f t="shared" si="489"/>
        <v>0</v>
      </c>
      <c r="Q839" s="136">
        <f t="shared" si="489"/>
        <v>0</v>
      </c>
      <c r="R839" s="136">
        <f t="shared" si="489"/>
        <v>0</v>
      </c>
      <c r="S839" s="136">
        <f t="shared" si="489"/>
        <v>0</v>
      </c>
      <c r="T839" s="136">
        <f t="shared" si="489"/>
        <v>0</v>
      </c>
      <c r="U839" s="136">
        <f t="shared" si="489"/>
        <v>0</v>
      </c>
      <c r="V839" s="136">
        <f t="shared" si="489"/>
        <v>0</v>
      </c>
      <c r="W839" s="136">
        <f t="shared" si="489"/>
        <v>0</v>
      </c>
      <c r="X839" s="136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7">
        <v>35211</v>
      </c>
      <c r="D840" s="44"/>
      <c r="E840" s="138" t="s">
        <v>356</v>
      </c>
      <c r="G840" s="43"/>
      <c r="H840" s="136"/>
      <c r="I840" s="42">
        <f>'Dep. Res. Class'!G$45</f>
        <v>43076.253775749952</v>
      </c>
      <c r="J840" s="136">
        <f t="shared" ref="J840:X840" si="490">+J45+J310+J575</f>
        <v>20064.229335254633</v>
      </c>
      <c r="K840" s="136">
        <f t="shared" si="490"/>
        <v>11574.316951172375</v>
      </c>
      <c r="L840" s="136">
        <f t="shared" si="490"/>
        <v>160.0367045738391</v>
      </c>
      <c r="M840" s="136">
        <f t="shared" si="490"/>
        <v>7389.4950380224673</v>
      </c>
      <c r="N840" s="136">
        <f t="shared" si="490"/>
        <v>3888.1757467266416</v>
      </c>
      <c r="O840" s="136">
        <f t="shared" si="490"/>
        <v>0</v>
      </c>
      <c r="P840" s="136">
        <f t="shared" si="490"/>
        <v>0</v>
      </c>
      <c r="Q840" s="136">
        <f t="shared" si="490"/>
        <v>0</v>
      </c>
      <c r="R840" s="136">
        <f t="shared" si="490"/>
        <v>0</v>
      </c>
      <c r="S840" s="136">
        <f t="shared" si="490"/>
        <v>0</v>
      </c>
      <c r="T840" s="136">
        <f t="shared" si="490"/>
        <v>0</v>
      </c>
      <c r="U840" s="136">
        <f t="shared" si="490"/>
        <v>0</v>
      </c>
      <c r="V840" s="136">
        <f t="shared" si="490"/>
        <v>0</v>
      </c>
      <c r="W840" s="136">
        <f t="shared" si="490"/>
        <v>0</v>
      </c>
      <c r="X840" s="136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7">
        <v>35301</v>
      </c>
      <c r="D841" s="44"/>
      <c r="E841" s="141" t="s">
        <v>342</v>
      </c>
      <c r="G841" s="43"/>
      <c r="H841" s="136"/>
      <c r="I841" s="42">
        <f>'Dep. Res. Class'!G$46</f>
        <v>154142.02232999998</v>
      </c>
      <c r="J841" s="136">
        <f t="shared" ref="J841:X841" si="491">+J46+J311+J576</f>
        <v>71796.886106426871</v>
      </c>
      <c r="K841" s="136">
        <f t="shared" si="491"/>
        <v>41416.986519530481</v>
      </c>
      <c r="L841" s="136">
        <f t="shared" si="491"/>
        <v>572.66774911442133</v>
      </c>
      <c r="M841" s="136">
        <f t="shared" si="491"/>
        <v>26442.218375997872</v>
      </c>
      <c r="N841" s="136">
        <f t="shared" si="491"/>
        <v>13913.26357893034</v>
      </c>
      <c r="O841" s="136">
        <f t="shared" si="491"/>
        <v>0</v>
      </c>
      <c r="P841" s="136">
        <f t="shared" si="491"/>
        <v>0</v>
      </c>
      <c r="Q841" s="136">
        <f t="shared" si="491"/>
        <v>0</v>
      </c>
      <c r="R841" s="136">
        <f t="shared" si="491"/>
        <v>0</v>
      </c>
      <c r="S841" s="136">
        <f t="shared" si="491"/>
        <v>0</v>
      </c>
      <c r="T841" s="136">
        <f t="shared" si="491"/>
        <v>0</v>
      </c>
      <c r="U841" s="136">
        <f t="shared" si="491"/>
        <v>0</v>
      </c>
      <c r="V841" s="136">
        <f t="shared" si="491"/>
        <v>0</v>
      </c>
      <c r="W841" s="136">
        <f t="shared" si="491"/>
        <v>0</v>
      </c>
      <c r="X841" s="136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7">
        <v>35302</v>
      </c>
      <c r="D842" s="44"/>
      <c r="E842" s="138" t="s">
        <v>343</v>
      </c>
      <c r="G842" s="43"/>
      <c r="H842" s="136"/>
      <c r="I842" s="42">
        <f>'Dep. Res. Class'!G$47</f>
        <v>213181.89999999994</v>
      </c>
      <c r="J842" s="136">
        <f t="shared" ref="J842:X842" si="492">+J47+J312+J577</f>
        <v>99296.71586560455</v>
      </c>
      <c r="K842" s="136">
        <f t="shared" si="492"/>
        <v>57280.62824818326</v>
      </c>
      <c r="L842" s="136">
        <f t="shared" si="492"/>
        <v>792.0124374881467</v>
      </c>
      <c r="M842" s="136">
        <f t="shared" si="492"/>
        <v>36570.185523724213</v>
      </c>
      <c r="N842" s="136">
        <f t="shared" si="492"/>
        <v>19242.357924999786</v>
      </c>
      <c r="O842" s="136">
        <f t="shared" si="492"/>
        <v>0</v>
      </c>
      <c r="P842" s="136">
        <f t="shared" si="492"/>
        <v>0</v>
      </c>
      <c r="Q842" s="136">
        <f t="shared" si="492"/>
        <v>0</v>
      </c>
      <c r="R842" s="136">
        <f t="shared" si="492"/>
        <v>0</v>
      </c>
      <c r="S842" s="136">
        <f t="shared" si="492"/>
        <v>0</v>
      </c>
      <c r="T842" s="136">
        <f t="shared" si="492"/>
        <v>0</v>
      </c>
      <c r="U842" s="136">
        <f t="shared" si="492"/>
        <v>0</v>
      </c>
      <c r="V842" s="136">
        <f t="shared" si="492"/>
        <v>0</v>
      </c>
      <c r="W842" s="136">
        <f t="shared" si="492"/>
        <v>0</v>
      </c>
      <c r="X842" s="136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7">
        <v>35400</v>
      </c>
      <c r="D843" s="44"/>
      <c r="E843" s="138" t="s">
        <v>126</v>
      </c>
      <c r="G843" s="43"/>
      <c r="H843" s="136"/>
      <c r="I843" s="42">
        <f>'Dep. Res. Class'!G$48</f>
        <v>480605.63777249999</v>
      </c>
      <c r="J843" s="136">
        <f t="shared" ref="J843:X843" si="493">+J48+J313+J578</f>
        <v>223858.41132527482</v>
      </c>
      <c r="K843" s="136">
        <f t="shared" si="493"/>
        <v>129135.69525005454</v>
      </c>
      <c r="L843" s="136">
        <f t="shared" si="493"/>
        <v>1785.5439070706432</v>
      </c>
      <c r="M843" s="136">
        <f t="shared" si="493"/>
        <v>82445.26077067577</v>
      </c>
      <c r="N843" s="136">
        <f t="shared" si="493"/>
        <v>43380.726519424228</v>
      </c>
      <c r="O843" s="136">
        <f t="shared" si="493"/>
        <v>0</v>
      </c>
      <c r="P843" s="136">
        <f t="shared" si="493"/>
        <v>0</v>
      </c>
      <c r="Q843" s="136">
        <f t="shared" si="493"/>
        <v>0</v>
      </c>
      <c r="R843" s="136">
        <f t="shared" si="493"/>
        <v>0</v>
      </c>
      <c r="S843" s="136">
        <f t="shared" si="493"/>
        <v>0</v>
      </c>
      <c r="T843" s="136">
        <f t="shared" si="493"/>
        <v>0</v>
      </c>
      <c r="U843" s="136">
        <f t="shared" si="493"/>
        <v>0</v>
      </c>
      <c r="V843" s="136">
        <f t="shared" si="493"/>
        <v>0</v>
      </c>
      <c r="W843" s="136">
        <f t="shared" si="493"/>
        <v>0</v>
      </c>
      <c r="X843" s="136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7">
        <v>35500</v>
      </c>
      <c r="D844" s="44"/>
      <c r="E844" s="138" t="s">
        <v>357</v>
      </c>
      <c r="G844" s="43"/>
      <c r="H844" s="136"/>
      <c r="I844" s="42">
        <f>'Dep. Res. Class'!G$49</f>
        <v>206591.78199700007</v>
      </c>
      <c r="J844" s="136">
        <f t="shared" ref="J844:X844" si="494">+J49+J314+J579</f>
        <v>96227.144411064161</v>
      </c>
      <c r="K844" s="136">
        <f t="shared" si="494"/>
        <v>55509.905220376982</v>
      </c>
      <c r="L844" s="136">
        <f t="shared" si="494"/>
        <v>767.52886067937243</v>
      </c>
      <c r="M844" s="136">
        <f t="shared" si="494"/>
        <v>35439.686930771713</v>
      </c>
      <c r="N844" s="136">
        <f t="shared" si="494"/>
        <v>18647.516574107856</v>
      </c>
      <c r="O844" s="136">
        <f t="shared" si="494"/>
        <v>0</v>
      </c>
      <c r="P844" s="136">
        <f t="shared" si="494"/>
        <v>0</v>
      </c>
      <c r="Q844" s="136">
        <f t="shared" si="494"/>
        <v>0</v>
      </c>
      <c r="R844" s="136">
        <f t="shared" si="494"/>
        <v>0</v>
      </c>
      <c r="S844" s="136">
        <f t="shared" si="494"/>
        <v>0</v>
      </c>
      <c r="T844" s="136">
        <f t="shared" si="494"/>
        <v>0</v>
      </c>
      <c r="U844" s="136">
        <f t="shared" si="494"/>
        <v>0</v>
      </c>
      <c r="V844" s="136">
        <f t="shared" si="494"/>
        <v>0</v>
      </c>
      <c r="W844" s="136">
        <f t="shared" si="494"/>
        <v>0</v>
      </c>
      <c r="X844" s="136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7">
        <v>35600</v>
      </c>
      <c r="D845" s="44"/>
      <c r="E845" s="138" t="s">
        <v>345</v>
      </c>
      <c r="G845" s="43"/>
      <c r="H845" s="136"/>
      <c r="I845" s="42">
        <f>'Dep. Res. Class'!G$50</f>
        <v>157700.62047124992</v>
      </c>
      <c r="J845" s="136">
        <f t="shared" ref="J845:X845" si="495">+J50+J315+J580</f>
        <v>73454.424145592318</v>
      </c>
      <c r="K845" s="136">
        <f t="shared" si="495"/>
        <v>42373.159333515221</v>
      </c>
      <c r="L845" s="136">
        <f t="shared" si="495"/>
        <v>585.88863694726342</v>
      </c>
      <c r="M845" s="136">
        <f t="shared" si="495"/>
        <v>27052.676366239495</v>
      </c>
      <c r="N845" s="136">
        <f t="shared" si="495"/>
        <v>14234.471988955629</v>
      </c>
      <c r="O845" s="136">
        <f t="shared" si="495"/>
        <v>0</v>
      </c>
      <c r="P845" s="136">
        <f t="shared" si="495"/>
        <v>0</v>
      </c>
      <c r="Q845" s="136">
        <f t="shared" si="495"/>
        <v>0</v>
      </c>
      <c r="R845" s="136">
        <f t="shared" si="495"/>
        <v>0</v>
      </c>
      <c r="S845" s="136">
        <f t="shared" si="495"/>
        <v>0</v>
      </c>
      <c r="T845" s="136">
        <f t="shared" si="495"/>
        <v>0</v>
      </c>
      <c r="U845" s="136">
        <f t="shared" si="495"/>
        <v>0</v>
      </c>
      <c r="V845" s="136">
        <f t="shared" si="495"/>
        <v>0</v>
      </c>
      <c r="W845" s="136">
        <f t="shared" si="495"/>
        <v>0</v>
      </c>
      <c r="X845" s="136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358</v>
      </c>
      <c r="E847" s="44"/>
      <c r="G847" s="43"/>
      <c r="H847" s="136"/>
      <c r="I847" s="42">
        <f>'Dep. Res. Class'!G$52</f>
        <v>5103440.1904477142</v>
      </c>
      <c r="J847" s="136">
        <f>SUM(J829:J845)</f>
        <v>2377100.7319476637</v>
      </c>
      <c r="K847" s="136">
        <f t="shared" ref="K847:X847" si="496">SUM(K829:K845)</f>
        <v>1371262.1021572342</v>
      </c>
      <c r="L847" s="136">
        <f t="shared" si="496"/>
        <v>18960.278076194405</v>
      </c>
      <c r="M847" s="136">
        <f t="shared" si="496"/>
        <v>875467.16946374602</v>
      </c>
      <c r="N847" s="136">
        <f t="shared" si="496"/>
        <v>460649.90880287695</v>
      </c>
      <c r="O847" s="136">
        <f t="shared" si="496"/>
        <v>0</v>
      </c>
      <c r="P847" s="136">
        <f t="shared" si="496"/>
        <v>0</v>
      </c>
      <c r="Q847" s="136">
        <f t="shared" si="496"/>
        <v>0</v>
      </c>
      <c r="R847" s="136">
        <f t="shared" si="496"/>
        <v>0</v>
      </c>
      <c r="S847" s="136">
        <f t="shared" si="496"/>
        <v>0</v>
      </c>
      <c r="T847" s="136">
        <f t="shared" si="496"/>
        <v>0</v>
      </c>
      <c r="U847" s="136">
        <f t="shared" si="496"/>
        <v>0</v>
      </c>
      <c r="V847" s="136">
        <f t="shared" si="496"/>
        <v>0</v>
      </c>
      <c r="W847" s="136">
        <f t="shared" si="496"/>
        <v>0</v>
      </c>
      <c r="X847" s="136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6"/>
      <c r="I848" s="42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6"/>
      <c r="I849" s="42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6"/>
      <c r="I850" s="42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7">
        <v>36510</v>
      </c>
      <c r="E851" s="44" t="s">
        <v>125</v>
      </c>
      <c r="G851" s="43"/>
      <c r="H851" s="136"/>
      <c r="I851" s="42">
        <f>'Dep. Res. Class'!G$56</f>
        <v>0</v>
      </c>
      <c r="J851" s="136">
        <f t="shared" ref="J851:X851" si="497">+J56+J321+J586</f>
        <v>0</v>
      </c>
      <c r="K851" s="136">
        <f t="shared" si="497"/>
        <v>0</v>
      </c>
      <c r="L851" s="136">
        <f t="shared" si="497"/>
        <v>0</v>
      </c>
      <c r="M851" s="136">
        <f t="shared" si="497"/>
        <v>0</v>
      </c>
      <c r="N851" s="136">
        <f t="shared" si="497"/>
        <v>0</v>
      </c>
      <c r="O851" s="136">
        <f t="shared" si="497"/>
        <v>0</v>
      </c>
      <c r="P851" s="136">
        <f t="shared" si="497"/>
        <v>0</v>
      </c>
      <c r="Q851" s="136">
        <f t="shared" si="497"/>
        <v>0</v>
      </c>
      <c r="R851" s="136">
        <f t="shared" si="497"/>
        <v>0</v>
      </c>
      <c r="S851" s="136">
        <f t="shared" si="497"/>
        <v>0</v>
      </c>
      <c r="T851" s="136">
        <f t="shared" si="497"/>
        <v>0</v>
      </c>
      <c r="U851" s="136">
        <f t="shared" si="497"/>
        <v>0</v>
      </c>
      <c r="V851" s="136">
        <f t="shared" si="497"/>
        <v>0</v>
      </c>
      <c r="W851" s="136">
        <f t="shared" si="497"/>
        <v>0</v>
      </c>
      <c r="X851" s="136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7">
        <v>36520</v>
      </c>
      <c r="E852" s="44" t="s">
        <v>147</v>
      </c>
      <c r="G852" s="43"/>
      <c r="H852" s="136"/>
      <c r="I852" s="42">
        <f>'Dep. Res. Class'!G$57</f>
        <v>452087.24749999971</v>
      </c>
      <c r="J852" s="136">
        <f t="shared" ref="J852:X852" si="499">+J57+J322+J587</f>
        <v>244149.4195274284</v>
      </c>
      <c r="K852" s="136">
        <f t="shared" si="499"/>
        <v>136234.53234567284</v>
      </c>
      <c r="L852" s="136">
        <f t="shared" si="499"/>
        <v>0</v>
      </c>
      <c r="M852" s="136">
        <f t="shared" si="499"/>
        <v>71703.295626898529</v>
      </c>
      <c r="N852" s="136">
        <f t="shared" si="499"/>
        <v>0</v>
      </c>
      <c r="O852" s="136">
        <f t="shared" si="499"/>
        <v>0</v>
      </c>
      <c r="P852" s="136">
        <f t="shared" si="499"/>
        <v>0</v>
      </c>
      <c r="Q852" s="136">
        <f t="shared" si="499"/>
        <v>0</v>
      </c>
      <c r="R852" s="136">
        <f t="shared" si="499"/>
        <v>0</v>
      </c>
      <c r="S852" s="136">
        <f t="shared" si="499"/>
        <v>0</v>
      </c>
      <c r="T852" s="136">
        <f t="shared" si="499"/>
        <v>0</v>
      </c>
      <c r="U852" s="136">
        <f t="shared" si="499"/>
        <v>0</v>
      </c>
      <c r="V852" s="136">
        <f t="shared" si="499"/>
        <v>0</v>
      </c>
      <c r="W852" s="136">
        <f t="shared" si="499"/>
        <v>0</v>
      </c>
      <c r="X852" s="136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7">
        <v>36602</v>
      </c>
      <c r="E853" s="138" t="s">
        <v>149</v>
      </c>
      <c r="G853" s="43"/>
      <c r="H853" s="136"/>
      <c r="I853" s="42">
        <f>'Dep. Res. Class'!G$58</f>
        <v>13411.469043999994</v>
      </c>
      <c r="J853" s="136">
        <f t="shared" ref="J853:X853" si="500">+J58+J323+J588</f>
        <v>7242.8550024576307</v>
      </c>
      <c r="K853" s="136">
        <f t="shared" si="500"/>
        <v>4041.4880609473685</v>
      </c>
      <c r="L853" s="136">
        <f t="shared" si="500"/>
        <v>0</v>
      </c>
      <c r="M853" s="136">
        <f t="shared" si="500"/>
        <v>2127.1259805949967</v>
      </c>
      <c r="N853" s="136">
        <f t="shared" si="500"/>
        <v>0</v>
      </c>
      <c r="O853" s="136">
        <f t="shared" si="500"/>
        <v>0</v>
      </c>
      <c r="P853" s="136">
        <f t="shared" si="500"/>
        <v>0</v>
      </c>
      <c r="Q853" s="136">
        <f t="shared" si="500"/>
        <v>0</v>
      </c>
      <c r="R853" s="136">
        <f t="shared" si="500"/>
        <v>0</v>
      </c>
      <c r="S853" s="136">
        <f t="shared" si="500"/>
        <v>0</v>
      </c>
      <c r="T853" s="136">
        <f t="shared" si="500"/>
        <v>0</v>
      </c>
      <c r="U853" s="136">
        <f t="shared" si="500"/>
        <v>0</v>
      </c>
      <c r="V853" s="136">
        <f t="shared" si="500"/>
        <v>0</v>
      </c>
      <c r="W853" s="136">
        <f t="shared" si="500"/>
        <v>0</v>
      </c>
      <c r="X853" s="136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7">
        <v>36603</v>
      </c>
      <c r="E854" s="138" t="s">
        <v>283</v>
      </c>
      <c r="G854" s="43"/>
      <c r="H854" s="136"/>
      <c r="I854" s="42">
        <f>'Dep. Res. Class'!G$59</f>
        <v>47280.206782999987</v>
      </c>
      <c r="J854" s="136">
        <f t="shared" ref="J854:X854" si="501">+J59+J324+J589</f>
        <v>25533.644456994418</v>
      </c>
      <c r="K854" s="136">
        <f t="shared" si="501"/>
        <v>14247.685365840176</v>
      </c>
      <c r="L854" s="136">
        <f t="shared" si="501"/>
        <v>0</v>
      </c>
      <c r="M854" s="136">
        <f t="shared" si="501"/>
        <v>7498.8769601654021</v>
      </c>
      <c r="N854" s="136">
        <f t="shared" si="501"/>
        <v>0</v>
      </c>
      <c r="O854" s="136">
        <f t="shared" si="501"/>
        <v>0</v>
      </c>
      <c r="P854" s="136">
        <f t="shared" si="501"/>
        <v>0</v>
      </c>
      <c r="Q854" s="136">
        <f t="shared" si="501"/>
        <v>0</v>
      </c>
      <c r="R854" s="136">
        <f t="shared" si="501"/>
        <v>0</v>
      </c>
      <c r="S854" s="136">
        <f t="shared" si="501"/>
        <v>0</v>
      </c>
      <c r="T854" s="136">
        <f t="shared" si="501"/>
        <v>0</v>
      </c>
      <c r="U854" s="136">
        <f t="shared" si="501"/>
        <v>0</v>
      </c>
      <c r="V854" s="136">
        <f t="shared" si="501"/>
        <v>0</v>
      </c>
      <c r="W854" s="136">
        <f t="shared" si="501"/>
        <v>0</v>
      </c>
      <c r="X854" s="136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7">
        <v>36700</v>
      </c>
      <c r="E855" s="138" t="s">
        <v>284</v>
      </c>
      <c r="G855" s="43"/>
      <c r="H855" s="136"/>
      <c r="I855" s="42">
        <f>'Dep. Res. Class'!G$60</f>
        <v>130981.93000000007</v>
      </c>
      <c r="J855" s="136">
        <f t="shared" ref="J855:X855" si="502">+J60+J325+J590</f>
        <v>70736.704817320235</v>
      </c>
      <c r="K855" s="136">
        <f t="shared" si="502"/>
        <v>39470.836830635606</v>
      </c>
      <c r="L855" s="136">
        <f t="shared" si="502"/>
        <v>0</v>
      </c>
      <c r="M855" s="136">
        <f t="shared" si="502"/>
        <v>20774.38835204424</v>
      </c>
      <c r="N855" s="136">
        <f t="shared" si="502"/>
        <v>0</v>
      </c>
      <c r="O855" s="136">
        <f t="shared" si="502"/>
        <v>0</v>
      </c>
      <c r="P855" s="136">
        <f t="shared" si="502"/>
        <v>0</v>
      </c>
      <c r="Q855" s="136">
        <f t="shared" si="502"/>
        <v>0</v>
      </c>
      <c r="R855" s="136">
        <f t="shared" si="502"/>
        <v>0</v>
      </c>
      <c r="S855" s="136">
        <f t="shared" si="502"/>
        <v>0</v>
      </c>
      <c r="T855" s="136">
        <f t="shared" si="502"/>
        <v>0</v>
      </c>
      <c r="U855" s="136">
        <f t="shared" si="502"/>
        <v>0</v>
      </c>
      <c r="V855" s="136">
        <f t="shared" si="502"/>
        <v>0</v>
      </c>
      <c r="W855" s="136">
        <f t="shared" si="502"/>
        <v>0</v>
      </c>
      <c r="X855" s="136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7">
        <v>36701</v>
      </c>
      <c r="E856" s="138" t="s">
        <v>285</v>
      </c>
      <c r="G856" s="43"/>
      <c r="H856" s="136"/>
      <c r="I856" s="42">
        <f>'Dep. Res. Class'!G$61</f>
        <v>18289712.331949748</v>
      </c>
      <c r="J856" s="136">
        <f t="shared" ref="J856:X856" si="503">+J61+J326+J591</f>
        <v>9877347.0693158247</v>
      </c>
      <c r="K856" s="136">
        <f t="shared" si="503"/>
        <v>5511525.5297708008</v>
      </c>
      <c r="L856" s="136">
        <f t="shared" si="503"/>
        <v>0</v>
      </c>
      <c r="M856" s="136">
        <f t="shared" si="503"/>
        <v>2900839.7328631249</v>
      </c>
      <c r="N856" s="136">
        <f t="shared" si="503"/>
        <v>0</v>
      </c>
      <c r="O856" s="136">
        <f t="shared" si="503"/>
        <v>0</v>
      </c>
      <c r="P856" s="136">
        <f t="shared" si="503"/>
        <v>0</v>
      </c>
      <c r="Q856" s="136">
        <f t="shared" si="503"/>
        <v>0</v>
      </c>
      <c r="R856" s="136">
        <f t="shared" si="503"/>
        <v>0</v>
      </c>
      <c r="S856" s="136">
        <f t="shared" si="503"/>
        <v>0</v>
      </c>
      <c r="T856" s="136">
        <f t="shared" si="503"/>
        <v>0</v>
      </c>
      <c r="U856" s="136">
        <f t="shared" si="503"/>
        <v>0</v>
      </c>
      <c r="V856" s="136">
        <f t="shared" si="503"/>
        <v>0</v>
      </c>
      <c r="W856" s="136">
        <f t="shared" si="503"/>
        <v>0</v>
      </c>
      <c r="X856" s="136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7">
        <v>36900</v>
      </c>
      <c r="E857" s="138" t="s">
        <v>286</v>
      </c>
      <c r="G857" s="43"/>
      <c r="H857" s="136"/>
      <c r="I857" s="42">
        <f>'Dep. Res. Class'!G$62</f>
        <v>267055.03536699997</v>
      </c>
      <c r="J857" s="136">
        <f t="shared" ref="J857:X857" si="504">+J62+J327+J592</f>
        <v>144222.89553020394</v>
      </c>
      <c r="K857" s="136">
        <f t="shared" si="504"/>
        <v>80475.87728910752</v>
      </c>
      <c r="L857" s="136">
        <f t="shared" si="504"/>
        <v>0</v>
      </c>
      <c r="M857" s="136">
        <f t="shared" si="504"/>
        <v>42356.262547688551</v>
      </c>
      <c r="N857" s="136">
        <f t="shared" si="504"/>
        <v>0</v>
      </c>
      <c r="O857" s="136">
        <f t="shared" si="504"/>
        <v>0</v>
      </c>
      <c r="P857" s="136">
        <f t="shared" si="504"/>
        <v>0</v>
      </c>
      <c r="Q857" s="136">
        <f t="shared" si="504"/>
        <v>0</v>
      </c>
      <c r="R857" s="136">
        <f t="shared" si="504"/>
        <v>0</v>
      </c>
      <c r="S857" s="136">
        <f t="shared" si="504"/>
        <v>0</v>
      </c>
      <c r="T857" s="136">
        <f t="shared" si="504"/>
        <v>0</v>
      </c>
      <c r="U857" s="136">
        <f t="shared" si="504"/>
        <v>0</v>
      </c>
      <c r="V857" s="136">
        <f t="shared" si="504"/>
        <v>0</v>
      </c>
      <c r="W857" s="136">
        <f t="shared" si="504"/>
        <v>0</v>
      </c>
      <c r="X857" s="136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7">
        <v>36901</v>
      </c>
      <c r="E858" s="138" t="s">
        <v>286</v>
      </c>
      <c r="G858" s="43"/>
      <c r="H858" s="136"/>
      <c r="I858" s="42">
        <f>'Dep. Res. Class'!G$63</f>
        <v>1454876.2570157489</v>
      </c>
      <c r="J858" s="136">
        <f t="shared" ref="J858:X858" si="505">+J63+J328+J593</f>
        <v>785704.96203751699</v>
      </c>
      <c r="K858" s="136">
        <f t="shared" si="505"/>
        <v>438420.65351636265</v>
      </c>
      <c r="L858" s="136">
        <f t="shared" si="505"/>
        <v>0</v>
      </c>
      <c r="M858" s="136">
        <f t="shared" si="505"/>
        <v>230750.64146186941</v>
      </c>
      <c r="N858" s="136">
        <f t="shared" si="505"/>
        <v>0</v>
      </c>
      <c r="O858" s="136">
        <f t="shared" si="505"/>
        <v>0</v>
      </c>
      <c r="P858" s="136">
        <f t="shared" si="505"/>
        <v>0</v>
      </c>
      <c r="Q858" s="136">
        <f t="shared" si="505"/>
        <v>0</v>
      </c>
      <c r="R858" s="136">
        <f t="shared" si="505"/>
        <v>0</v>
      </c>
      <c r="S858" s="136">
        <f t="shared" si="505"/>
        <v>0</v>
      </c>
      <c r="T858" s="136">
        <f t="shared" si="505"/>
        <v>0</v>
      </c>
      <c r="U858" s="136">
        <f t="shared" si="505"/>
        <v>0</v>
      </c>
      <c r="V858" s="136">
        <f t="shared" si="505"/>
        <v>0</v>
      </c>
      <c r="W858" s="136">
        <f t="shared" si="505"/>
        <v>0</v>
      </c>
      <c r="X858" s="136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6"/>
      <c r="I860" s="42">
        <f>'Dep. Res. Class'!G$65</f>
        <v>20655404.477659497</v>
      </c>
      <c r="J860" s="136">
        <f>SUM(J851:J858)</f>
        <v>11154937.550687745</v>
      </c>
      <c r="K860" s="136">
        <f t="shared" ref="K860:X860" si="506">SUM(K851:K858)</f>
        <v>6224416.6031793663</v>
      </c>
      <c r="L860" s="136">
        <f t="shared" si="506"/>
        <v>0</v>
      </c>
      <c r="M860" s="136">
        <f t="shared" si="506"/>
        <v>3276050.3237923859</v>
      </c>
      <c r="N860" s="136">
        <f t="shared" si="506"/>
        <v>0</v>
      </c>
      <c r="O860" s="136">
        <f t="shared" si="506"/>
        <v>0</v>
      </c>
      <c r="P860" s="136">
        <f t="shared" si="506"/>
        <v>0</v>
      </c>
      <c r="Q860" s="136">
        <f t="shared" si="506"/>
        <v>0</v>
      </c>
      <c r="R860" s="136">
        <f t="shared" si="506"/>
        <v>0</v>
      </c>
      <c r="S860" s="136">
        <f t="shared" si="506"/>
        <v>0</v>
      </c>
      <c r="T860" s="136">
        <f t="shared" si="506"/>
        <v>0</v>
      </c>
      <c r="U860" s="136">
        <f t="shared" si="506"/>
        <v>0</v>
      </c>
      <c r="V860" s="136">
        <f t="shared" si="506"/>
        <v>0</v>
      </c>
      <c r="W860" s="136">
        <f t="shared" si="506"/>
        <v>0</v>
      </c>
      <c r="X860" s="136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7">
        <v>37400</v>
      </c>
      <c r="E864" s="138" t="s">
        <v>125</v>
      </c>
      <c r="G864" s="43"/>
      <c r="H864" s="136"/>
      <c r="I864" s="42">
        <f>'Dep. Res. Class'!G$69</f>
        <v>-9.9999999999999985E-3</v>
      </c>
      <c r="J864" s="136">
        <f t="shared" ref="J864:X864" si="507">+J69+J334+J599</f>
        <v>-7.1409598093876651E-3</v>
      </c>
      <c r="K864" s="136">
        <f t="shared" si="507"/>
        <v>-2.0557103735142331E-3</v>
      </c>
      <c r="L864" s="136">
        <f t="shared" si="507"/>
        <v>-3.2351871503985245E-7</v>
      </c>
      <c r="M864" s="136">
        <f t="shared" si="507"/>
        <v>-8.0099434257857821E-4</v>
      </c>
      <c r="N864" s="136">
        <f t="shared" si="507"/>
        <v>-2.0119558044814181E-6</v>
      </c>
      <c r="O864" s="136">
        <f t="shared" si="507"/>
        <v>0</v>
      </c>
      <c r="P864" s="136">
        <f t="shared" si="507"/>
        <v>0</v>
      </c>
      <c r="Q864" s="136">
        <f t="shared" si="507"/>
        <v>0</v>
      </c>
      <c r="R864" s="136">
        <f t="shared" si="507"/>
        <v>0</v>
      </c>
      <c r="S864" s="136">
        <f t="shared" si="507"/>
        <v>0</v>
      </c>
      <c r="T864" s="136">
        <f t="shared" si="507"/>
        <v>0</v>
      </c>
      <c r="U864" s="136">
        <f t="shared" si="507"/>
        <v>0</v>
      </c>
      <c r="V864" s="136">
        <f t="shared" si="507"/>
        <v>0</v>
      </c>
      <c r="W864" s="136">
        <f t="shared" si="507"/>
        <v>0</v>
      </c>
      <c r="X864" s="136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7">
        <v>37401</v>
      </c>
      <c r="E865" s="138" t="s">
        <v>287</v>
      </c>
      <c r="G865" s="43"/>
      <c r="H865" s="136"/>
      <c r="I865" s="42">
        <f>'Dep. Res. Class'!G$70</f>
        <v>0</v>
      </c>
      <c r="J865" s="136">
        <f t="shared" ref="J865:X865" si="509">+J70+J335+J600</f>
        <v>0</v>
      </c>
      <c r="K865" s="136">
        <f t="shared" si="509"/>
        <v>0</v>
      </c>
      <c r="L865" s="136">
        <f t="shared" si="509"/>
        <v>0</v>
      </c>
      <c r="M865" s="136">
        <f t="shared" si="509"/>
        <v>0</v>
      </c>
      <c r="N865" s="136">
        <f t="shared" si="509"/>
        <v>0</v>
      </c>
      <c r="O865" s="136">
        <f t="shared" si="509"/>
        <v>0</v>
      </c>
      <c r="P865" s="136">
        <f t="shared" si="509"/>
        <v>0</v>
      </c>
      <c r="Q865" s="136">
        <f t="shared" si="509"/>
        <v>0</v>
      </c>
      <c r="R865" s="136">
        <f t="shared" si="509"/>
        <v>0</v>
      </c>
      <c r="S865" s="136">
        <f t="shared" si="509"/>
        <v>0</v>
      </c>
      <c r="T865" s="136">
        <f t="shared" si="509"/>
        <v>0</v>
      </c>
      <c r="U865" s="136">
        <f t="shared" si="509"/>
        <v>0</v>
      </c>
      <c r="V865" s="136">
        <f t="shared" si="509"/>
        <v>0</v>
      </c>
      <c r="W865" s="136">
        <f t="shared" si="509"/>
        <v>0</v>
      </c>
      <c r="X865" s="136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7">
        <v>37402</v>
      </c>
      <c r="E866" s="138" t="s">
        <v>288</v>
      </c>
      <c r="G866" s="43"/>
      <c r="H866" s="136"/>
      <c r="I866" s="42">
        <f>'Dep. Res. Class'!G$71</f>
        <v>120248.31965378176</v>
      </c>
      <c r="J866" s="136">
        <f t="shared" ref="J866:X866" si="510">+J71+J336+J601</f>
        <v>85868.841779405659</v>
      </c>
      <c r="K866" s="136">
        <f t="shared" si="510"/>
        <v>24719.571810993464</v>
      </c>
      <c r="L866" s="136">
        <f t="shared" si="510"/>
        <v>3.8902581860092917</v>
      </c>
      <c r="M866" s="136">
        <f t="shared" si="510"/>
        <v>9631.8223747259672</v>
      </c>
      <c r="N866" s="136">
        <f t="shared" si="510"/>
        <v>24.193430470656324</v>
      </c>
      <c r="O866" s="136">
        <f t="shared" si="510"/>
        <v>0</v>
      </c>
      <c r="P866" s="136">
        <f t="shared" si="510"/>
        <v>0</v>
      </c>
      <c r="Q866" s="136">
        <f t="shared" si="510"/>
        <v>0</v>
      </c>
      <c r="R866" s="136">
        <f t="shared" si="510"/>
        <v>0</v>
      </c>
      <c r="S866" s="136">
        <f t="shared" si="510"/>
        <v>0</v>
      </c>
      <c r="T866" s="136">
        <f t="shared" si="510"/>
        <v>0</v>
      </c>
      <c r="U866" s="136">
        <f t="shared" si="510"/>
        <v>0</v>
      </c>
      <c r="V866" s="136">
        <f t="shared" si="510"/>
        <v>0</v>
      </c>
      <c r="W866" s="136">
        <f t="shared" si="510"/>
        <v>0</v>
      </c>
      <c r="X866" s="136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7">
        <v>37403</v>
      </c>
      <c r="E867" s="138" t="s">
        <v>289</v>
      </c>
      <c r="G867" s="43"/>
      <c r="H867" s="136"/>
      <c r="I867" s="42">
        <f>'Dep. Res. Class'!G$72</f>
        <v>0</v>
      </c>
      <c r="J867" s="136">
        <f t="shared" ref="J867:X867" si="511">+J72+J337+J602</f>
        <v>0</v>
      </c>
      <c r="K867" s="136">
        <f t="shared" si="511"/>
        <v>0</v>
      </c>
      <c r="L867" s="136">
        <f t="shared" si="511"/>
        <v>0</v>
      </c>
      <c r="M867" s="136">
        <f t="shared" si="511"/>
        <v>0</v>
      </c>
      <c r="N867" s="136">
        <f t="shared" si="511"/>
        <v>0</v>
      </c>
      <c r="O867" s="136">
        <f t="shared" si="511"/>
        <v>0</v>
      </c>
      <c r="P867" s="136">
        <f t="shared" si="511"/>
        <v>0</v>
      </c>
      <c r="Q867" s="136">
        <f t="shared" si="511"/>
        <v>0</v>
      </c>
      <c r="R867" s="136">
        <f t="shared" si="511"/>
        <v>0</v>
      </c>
      <c r="S867" s="136">
        <f t="shared" si="511"/>
        <v>0</v>
      </c>
      <c r="T867" s="136">
        <f t="shared" si="511"/>
        <v>0</v>
      </c>
      <c r="U867" s="136">
        <f t="shared" si="511"/>
        <v>0</v>
      </c>
      <c r="V867" s="136">
        <f t="shared" si="511"/>
        <v>0</v>
      </c>
      <c r="W867" s="136">
        <f t="shared" si="511"/>
        <v>0</v>
      </c>
      <c r="X867" s="136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7">
        <v>37500</v>
      </c>
      <c r="E868" s="138" t="s">
        <v>149</v>
      </c>
      <c r="G868" s="43"/>
      <c r="H868" s="136"/>
      <c r="I868" s="42">
        <f>'Dep. Res. Class'!G$73</f>
        <v>93079.672375500042</v>
      </c>
      <c r="J868" s="136">
        <f t="shared" ref="J868:X868" si="512">+J73+J338+J603</f>
        <v>66467.819950441728</v>
      </c>
      <c r="K868" s="136">
        <f t="shared" si="512"/>
        <v>19134.48480656217</v>
      </c>
      <c r="L868" s="136">
        <f t="shared" si="512"/>
        <v>3.0113016003252229</v>
      </c>
      <c r="M868" s="136">
        <f t="shared" si="512"/>
        <v>7455.6290981843122</v>
      </c>
      <c r="N868" s="136">
        <f t="shared" si="512"/>
        <v>18.727218711511604</v>
      </c>
      <c r="O868" s="136">
        <f t="shared" si="512"/>
        <v>0</v>
      </c>
      <c r="P868" s="136">
        <f t="shared" si="512"/>
        <v>0</v>
      </c>
      <c r="Q868" s="136">
        <f t="shared" si="512"/>
        <v>0</v>
      </c>
      <c r="R868" s="136">
        <f t="shared" si="512"/>
        <v>0</v>
      </c>
      <c r="S868" s="136">
        <f t="shared" si="512"/>
        <v>0</v>
      </c>
      <c r="T868" s="136">
        <f t="shared" si="512"/>
        <v>0</v>
      </c>
      <c r="U868" s="136">
        <f t="shared" si="512"/>
        <v>0</v>
      </c>
      <c r="V868" s="136">
        <f t="shared" si="512"/>
        <v>0</v>
      </c>
      <c r="W868" s="136">
        <f t="shared" si="512"/>
        <v>0</v>
      </c>
      <c r="X868" s="136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7">
        <v>37501</v>
      </c>
      <c r="E869" s="138" t="s">
        <v>290</v>
      </c>
      <c r="G869" s="43"/>
      <c r="H869" s="136"/>
      <c r="I869" s="42">
        <f>'Dep. Res. Class'!G$74</f>
        <v>62867.356804749979</v>
      </c>
      <c r="J869" s="136">
        <f t="shared" ref="J869:X869" si="513">+J74+J339+J604</f>
        <v>44893.326826515382</v>
      </c>
      <c r="K869" s="136">
        <f t="shared" si="513"/>
        <v>12923.707753894518</v>
      </c>
      <c r="L869" s="136">
        <f t="shared" si="513"/>
        <v>2.0338766491424645</v>
      </c>
      <c r="M869" s="136">
        <f t="shared" si="513"/>
        <v>5035.639713347362</v>
      </c>
      <c r="N869" s="136">
        <f t="shared" si="513"/>
        <v>12.648634343572112</v>
      </c>
      <c r="O869" s="136">
        <f t="shared" si="513"/>
        <v>0</v>
      </c>
      <c r="P869" s="136">
        <f t="shared" si="513"/>
        <v>0</v>
      </c>
      <c r="Q869" s="136">
        <f t="shared" si="513"/>
        <v>0</v>
      </c>
      <c r="R869" s="136">
        <f t="shared" si="513"/>
        <v>0</v>
      </c>
      <c r="S869" s="136">
        <f t="shared" si="513"/>
        <v>0</v>
      </c>
      <c r="T869" s="136">
        <f t="shared" si="513"/>
        <v>0</v>
      </c>
      <c r="U869" s="136">
        <f t="shared" si="513"/>
        <v>0</v>
      </c>
      <c r="V869" s="136">
        <f t="shared" si="513"/>
        <v>0</v>
      </c>
      <c r="W869" s="136">
        <f t="shared" si="513"/>
        <v>0</v>
      </c>
      <c r="X869" s="136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7">
        <v>37502</v>
      </c>
      <c r="E870" s="138" t="s">
        <v>288</v>
      </c>
      <c r="G870" s="43"/>
      <c r="H870" s="136"/>
      <c r="I870" s="42">
        <f>'Dep. Res. Class'!G$75</f>
        <v>31716.570849250005</v>
      </c>
      <c r="J870" s="136">
        <f t="shared" ref="J870:X870" si="514">+J75+J340+J605</f>
        <v>22648.675772609073</v>
      </c>
      <c r="K870" s="136">
        <f t="shared" si="514"/>
        <v>6520.0083707102385</v>
      </c>
      <c r="L870" s="136">
        <f t="shared" si="514"/>
        <v>1.0260904246619804</v>
      </c>
      <c r="M870" s="136">
        <f t="shared" si="514"/>
        <v>2540.4793816241913</v>
      </c>
      <c r="N870" s="136">
        <f t="shared" si="514"/>
        <v>6.3812338818394698</v>
      </c>
      <c r="O870" s="136">
        <f t="shared" si="514"/>
        <v>0</v>
      </c>
      <c r="P870" s="136">
        <f t="shared" si="514"/>
        <v>0</v>
      </c>
      <c r="Q870" s="136">
        <f t="shared" si="514"/>
        <v>0</v>
      </c>
      <c r="R870" s="136">
        <f t="shared" si="514"/>
        <v>0</v>
      </c>
      <c r="S870" s="136">
        <f t="shared" si="514"/>
        <v>0</v>
      </c>
      <c r="T870" s="136">
        <f t="shared" si="514"/>
        <v>0</v>
      </c>
      <c r="U870" s="136">
        <f t="shared" si="514"/>
        <v>0</v>
      </c>
      <c r="V870" s="136">
        <f t="shared" si="514"/>
        <v>0</v>
      </c>
      <c r="W870" s="136">
        <f t="shared" si="514"/>
        <v>0</v>
      </c>
      <c r="X870" s="136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7">
        <v>37503</v>
      </c>
      <c r="E871" s="138" t="s">
        <v>291</v>
      </c>
      <c r="G871" s="43"/>
      <c r="H871" s="136"/>
      <c r="I871" s="42">
        <f>'Dep. Res. Class'!G$76</f>
        <v>1648.2650009999986</v>
      </c>
      <c r="J871" s="136">
        <f t="shared" ref="J871:X871" si="515">+J76+J341+J606</f>
        <v>1177.0194127361312</v>
      </c>
      <c r="K871" s="136">
        <f t="shared" si="515"/>
        <v>338.83554608561457</v>
      </c>
      <c r="L871" s="136">
        <f t="shared" si="515"/>
        <v>5.3324457516868075E-2</v>
      </c>
      <c r="M871" s="136">
        <f t="shared" si="515"/>
        <v>132.02509408712737</v>
      </c>
      <c r="N871" s="136">
        <f t="shared" si="515"/>
        <v>0.33162363360855179</v>
      </c>
      <c r="O871" s="136">
        <f t="shared" si="515"/>
        <v>0</v>
      </c>
      <c r="P871" s="136">
        <f t="shared" si="515"/>
        <v>0</v>
      </c>
      <c r="Q871" s="136">
        <f t="shared" si="515"/>
        <v>0</v>
      </c>
      <c r="R871" s="136">
        <f t="shared" si="515"/>
        <v>0</v>
      </c>
      <c r="S871" s="136">
        <f t="shared" si="515"/>
        <v>0</v>
      </c>
      <c r="T871" s="136">
        <f t="shared" si="515"/>
        <v>0</v>
      </c>
      <c r="U871" s="136">
        <f t="shared" si="515"/>
        <v>0</v>
      </c>
      <c r="V871" s="136">
        <f t="shared" si="515"/>
        <v>0</v>
      </c>
      <c r="W871" s="136">
        <f t="shared" si="515"/>
        <v>0</v>
      </c>
      <c r="X871" s="136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7">
        <v>37600</v>
      </c>
      <c r="E872" s="138" t="s">
        <v>284</v>
      </c>
      <c r="G872" s="43"/>
      <c r="H872" s="136"/>
      <c r="I872" s="42">
        <f>'Dep. Res. Class'!G$77</f>
        <v>12563726.007170392</v>
      </c>
      <c r="J872" s="136">
        <f t="shared" ref="J872:X872" si="517">+J77+J342+J607</f>
        <v>8971706.2473362368</v>
      </c>
      <c r="K872" s="136">
        <f t="shared" si="517"/>
        <v>2582738.1882930738</v>
      </c>
      <c r="L872" s="136">
        <f t="shared" si="517"/>
        <v>406.46004939525426</v>
      </c>
      <c r="M872" s="136">
        <f t="shared" si="517"/>
        <v>1006347.3453450837</v>
      </c>
      <c r="N872" s="136">
        <f t="shared" si="517"/>
        <v>2527.7661466040627</v>
      </c>
      <c r="O872" s="136">
        <f t="shared" si="517"/>
        <v>0</v>
      </c>
      <c r="P872" s="136">
        <f t="shared" si="517"/>
        <v>0</v>
      </c>
      <c r="Q872" s="136">
        <f t="shared" si="517"/>
        <v>0</v>
      </c>
      <c r="R872" s="136">
        <f t="shared" si="517"/>
        <v>0</v>
      </c>
      <c r="S872" s="136">
        <f t="shared" si="517"/>
        <v>0</v>
      </c>
      <c r="T872" s="136">
        <f t="shared" si="517"/>
        <v>0</v>
      </c>
      <c r="U872" s="136">
        <f t="shared" si="517"/>
        <v>0</v>
      </c>
      <c r="V872" s="136">
        <f t="shared" si="517"/>
        <v>0</v>
      </c>
      <c r="W872" s="136">
        <f t="shared" si="517"/>
        <v>0</v>
      </c>
      <c r="X872" s="136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7">
        <v>37601</v>
      </c>
      <c r="E873" s="138" t="s">
        <v>285</v>
      </c>
      <c r="G873" s="43"/>
      <c r="H873" s="136"/>
      <c r="I873" s="42">
        <f>'Dep. Res. Class'!G$78</f>
        <v>25503851.906295814</v>
      </c>
      <c r="J873" s="136">
        <f t="shared" ref="J873:X873" si="518">+J78+J343+J608</f>
        <v>18212198.144743342</v>
      </c>
      <c r="K873" s="136">
        <f t="shared" si="518"/>
        <v>5242853.2928343061</v>
      </c>
      <c r="L873" s="136">
        <f t="shared" si="518"/>
        <v>825.09733972915149</v>
      </c>
      <c r="M873" s="136">
        <f t="shared" si="518"/>
        <v>2042844.109090484</v>
      </c>
      <c r="N873" s="136">
        <f t="shared" si="518"/>
        <v>5131.2622879506353</v>
      </c>
      <c r="O873" s="136">
        <f t="shared" si="518"/>
        <v>0</v>
      </c>
      <c r="P873" s="136">
        <f t="shared" si="518"/>
        <v>0</v>
      </c>
      <c r="Q873" s="136">
        <f t="shared" si="518"/>
        <v>0</v>
      </c>
      <c r="R873" s="136">
        <f t="shared" si="518"/>
        <v>0</v>
      </c>
      <c r="S873" s="136">
        <f t="shared" si="518"/>
        <v>0</v>
      </c>
      <c r="T873" s="136">
        <f t="shared" si="518"/>
        <v>0</v>
      </c>
      <c r="U873" s="136">
        <f t="shared" si="518"/>
        <v>0</v>
      </c>
      <c r="V873" s="136">
        <f t="shared" si="518"/>
        <v>0</v>
      </c>
      <c r="W873" s="136">
        <f t="shared" si="518"/>
        <v>0</v>
      </c>
      <c r="X873" s="136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7">
        <v>37602</v>
      </c>
      <c r="E874" s="138" t="s">
        <v>292</v>
      </c>
      <c r="G874" s="43"/>
      <c r="H874" s="136"/>
      <c r="I874" s="42">
        <f>'Dep. Res. Class'!G$79</f>
        <v>14330469.760161983</v>
      </c>
      <c r="J874" s="136">
        <f t="shared" ref="J874:X874" si="519">+J79+J344+J609</f>
        <v>10233330.860696204</v>
      </c>
      <c r="K874" s="136">
        <f t="shared" si="519"/>
        <v>2945929.5343297021</v>
      </c>
      <c r="L874" s="136">
        <f t="shared" si="519"/>
        <v>463.6175162725068</v>
      </c>
      <c r="M874" s="136">
        <f t="shared" si="519"/>
        <v>1147862.5204383146</v>
      </c>
      <c r="N874" s="136">
        <f t="shared" si="519"/>
        <v>2883.2271814903343</v>
      </c>
      <c r="O874" s="136">
        <f t="shared" si="519"/>
        <v>0</v>
      </c>
      <c r="P874" s="136">
        <f t="shared" si="519"/>
        <v>0</v>
      </c>
      <c r="Q874" s="136">
        <f t="shared" si="519"/>
        <v>0</v>
      </c>
      <c r="R874" s="136">
        <f t="shared" si="519"/>
        <v>0</v>
      </c>
      <c r="S874" s="136">
        <f t="shared" si="519"/>
        <v>0</v>
      </c>
      <c r="T874" s="136">
        <f t="shared" si="519"/>
        <v>0</v>
      </c>
      <c r="U874" s="136">
        <f t="shared" si="519"/>
        <v>0</v>
      </c>
      <c r="V874" s="136">
        <f t="shared" si="519"/>
        <v>0</v>
      </c>
      <c r="W874" s="136">
        <f t="shared" si="519"/>
        <v>0</v>
      </c>
      <c r="X874" s="136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7">
        <v>37800</v>
      </c>
      <c r="E875" s="138" t="s">
        <v>293</v>
      </c>
      <c r="G875" s="43"/>
      <c r="H875" s="136"/>
      <c r="I875" s="42">
        <f>'Dep. Res. Class'!G$80</f>
        <v>2038790.2839423008</v>
      </c>
      <c r="J875" s="136">
        <f t="shared" ref="J875:X875" si="520">+J80+J345+J610</f>
        <v>1455891.9477402037</v>
      </c>
      <c r="K875" s="136">
        <f t="shared" si="520"/>
        <v>419116.23361202178</v>
      </c>
      <c r="L875" s="136">
        <f t="shared" si="520"/>
        <v>65.958681289674928</v>
      </c>
      <c r="M875" s="136">
        <f t="shared" si="520"/>
        <v>163305.94831419564</v>
      </c>
      <c r="N875" s="136">
        <f t="shared" si="520"/>
        <v>410.19559458980314</v>
      </c>
      <c r="O875" s="136">
        <f t="shared" si="520"/>
        <v>0</v>
      </c>
      <c r="P875" s="136">
        <f t="shared" si="520"/>
        <v>0</v>
      </c>
      <c r="Q875" s="136">
        <f t="shared" si="520"/>
        <v>0</v>
      </c>
      <c r="R875" s="136">
        <f t="shared" si="520"/>
        <v>0</v>
      </c>
      <c r="S875" s="136">
        <f t="shared" si="520"/>
        <v>0</v>
      </c>
      <c r="T875" s="136">
        <f t="shared" si="520"/>
        <v>0</v>
      </c>
      <c r="U875" s="136">
        <f t="shared" si="520"/>
        <v>0</v>
      </c>
      <c r="V875" s="136">
        <f t="shared" si="520"/>
        <v>0</v>
      </c>
      <c r="W875" s="136">
        <f t="shared" si="520"/>
        <v>0</v>
      </c>
      <c r="X875" s="136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7">
        <v>37900</v>
      </c>
      <c r="E876" s="138" t="s">
        <v>294</v>
      </c>
      <c r="G876" s="43"/>
      <c r="H876" s="136"/>
      <c r="I876" s="42">
        <f>'Dep. Res. Class'!G$81</f>
        <v>636817.22325764527</v>
      </c>
      <c r="J876" s="136">
        <f t="shared" ref="J876:X876" si="521">+J81+J346+J611</f>
        <v>454748.61972086981</v>
      </c>
      <c r="K876" s="136">
        <f t="shared" si="521"/>
        <v>130911.17718832711</v>
      </c>
      <c r="L876" s="136">
        <f t="shared" si="521"/>
        <v>20.602228978356028</v>
      </c>
      <c r="M876" s="136">
        <f t="shared" si="521"/>
        <v>51008.699308597344</v>
      </c>
      <c r="N876" s="136">
        <f t="shared" si="521"/>
        <v>128.12481087269589</v>
      </c>
      <c r="O876" s="136">
        <f t="shared" si="521"/>
        <v>0</v>
      </c>
      <c r="P876" s="136">
        <f t="shared" si="521"/>
        <v>0</v>
      </c>
      <c r="Q876" s="136">
        <f t="shared" si="521"/>
        <v>0</v>
      </c>
      <c r="R876" s="136">
        <f t="shared" si="521"/>
        <v>0</v>
      </c>
      <c r="S876" s="136">
        <f t="shared" si="521"/>
        <v>0</v>
      </c>
      <c r="T876" s="136">
        <f t="shared" si="521"/>
        <v>0</v>
      </c>
      <c r="U876" s="136">
        <f t="shared" si="521"/>
        <v>0</v>
      </c>
      <c r="V876" s="136">
        <f t="shared" si="521"/>
        <v>0</v>
      </c>
      <c r="W876" s="136">
        <f t="shared" si="521"/>
        <v>0</v>
      </c>
      <c r="X876" s="136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7">
        <v>37905</v>
      </c>
      <c r="E877" s="138" t="s">
        <v>295</v>
      </c>
      <c r="G877" s="43"/>
      <c r="H877" s="136"/>
      <c r="I877" s="42">
        <f>'Dep. Res. Class'!G$82</f>
        <v>872464.07280099951</v>
      </c>
      <c r="J877" s="136">
        <f t="shared" ref="J877:X877" si="522">+J82+J347+J612</f>
        <v>623023.08790066128</v>
      </c>
      <c r="K877" s="136">
        <f t="shared" si="522"/>
        <v>179353.34449754923</v>
      </c>
      <c r="L877" s="136">
        <f t="shared" si="522"/>
        <v>28.22584557510157</v>
      </c>
      <c r="M877" s="136">
        <f t="shared" si="522"/>
        <v>69883.878641666568</v>
      </c>
      <c r="N877" s="136">
        <f t="shared" si="522"/>
        <v>175.53591554734697</v>
      </c>
      <c r="O877" s="136">
        <f t="shared" si="522"/>
        <v>0</v>
      </c>
      <c r="P877" s="136">
        <f t="shared" si="522"/>
        <v>0</v>
      </c>
      <c r="Q877" s="136">
        <f t="shared" si="522"/>
        <v>0</v>
      </c>
      <c r="R877" s="136">
        <f t="shared" si="522"/>
        <v>0</v>
      </c>
      <c r="S877" s="136">
        <f t="shared" si="522"/>
        <v>0</v>
      </c>
      <c r="T877" s="136">
        <f t="shared" si="522"/>
        <v>0</v>
      </c>
      <c r="U877" s="136">
        <f t="shared" si="522"/>
        <v>0</v>
      </c>
      <c r="V877" s="136">
        <f t="shared" si="522"/>
        <v>0</v>
      </c>
      <c r="W877" s="136">
        <f t="shared" si="522"/>
        <v>0</v>
      </c>
      <c r="X877" s="136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7">
        <v>38000</v>
      </c>
      <c r="E878" s="138" t="s">
        <v>52</v>
      </c>
      <c r="G878" s="43"/>
      <c r="H878" s="136"/>
      <c r="I878" s="42">
        <f>'Dep. Res. Class'!G$83</f>
        <v>41215363.434713893</v>
      </c>
      <c r="J878" s="136">
        <f t="shared" ref="J878:X878" si="523">+J83+J348+J613</f>
        <v>36686700.845172137</v>
      </c>
      <c r="K878" s="136">
        <f t="shared" si="523"/>
        <v>4480407.0227715373</v>
      </c>
      <c r="L878" s="136">
        <f t="shared" si="523"/>
        <v>2681.9523925027011</v>
      </c>
      <c r="M878" s="136">
        <f t="shared" si="523"/>
        <v>28894.611177620336</v>
      </c>
      <c r="N878" s="136">
        <f t="shared" si="523"/>
        <v>16679.003200089788</v>
      </c>
      <c r="O878" s="136">
        <f t="shared" si="523"/>
        <v>0</v>
      </c>
      <c r="P878" s="136">
        <f t="shared" si="523"/>
        <v>0</v>
      </c>
      <c r="Q878" s="136">
        <f t="shared" si="523"/>
        <v>0</v>
      </c>
      <c r="R878" s="136">
        <f t="shared" si="523"/>
        <v>0</v>
      </c>
      <c r="S878" s="136">
        <f t="shared" si="523"/>
        <v>0</v>
      </c>
      <c r="T878" s="136">
        <f t="shared" si="523"/>
        <v>0</v>
      </c>
      <c r="U878" s="136">
        <f t="shared" si="523"/>
        <v>0</v>
      </c>
      <c r="V878" s="136">
        <f t="shared" si="523"/>
        <v>0</v>
      </c>
      <c r="W878" s="136">
        <f t="shared" si="523"/>
        <v>0</v>
      </c>
      <c r="X878" s="136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7">
        <v>38100</v>
      </c>
      <c r="E879" s="138" t="s">
        <v>51</v>
      </c>
      <c r="G879" s="43"/>
      <c r="H879" s="136"/>
      <c r="I879" s="42">
        <f>'Dep. Res. Class'!G$84</f>
        <v>17354749.489799816</v>
      </c>
      <c r="J879" s="136">
        <f t="shared" ref="J879:X879" si="524">+J84+J349+J614</f>
        <v>10371049.865075955</v>
      </c>
      <c r="K879" s="136">
        <f t="shared" si="524"/>
        <v>6462613.3318785587</v>
      </c>
      <c r="L879" s="136">
        <f t="shared" si="524"/>
        <v>28659.746106491635</v>
      </c>
      <c r="M879" s="136">
        <f t="shared" si="524"/>
        <v>312651.77570718148</v>
      </c>
      <c r="N879" s="136">
        <f t="shared" si="524"/>
        <v>179774.77103162935</v>
      </c>
      <c r="O879" s="136">
        <f t="shared" si="524"/>
        <v>0</v>
      </c>
      <c r="P879" s="136">
        <f t="shared" si="524"/>
        <v>0</v>
      </c>
      <c r="Q879" s="136">
        <f t="shared" si="524"/>
        <v>0</v>
      </c>
      <c r="R879" s="136">
        <f t="shared" si="524"/>
        <v>0</v>
      </c>
      <c r="S879" s="136">
        <f t="shared" si="524"/>
        <v>0</v>
      </c>
      <c r="T879" s="136">
        <f t="shared" si="524"/>
        <v>0</v>
      </c>
      <c r="U879" s="136">
        <f t="shared" si="524"/>
        <v>0</v>
      </c>
      <c r="V879" s="136">
        <f t="shared" si="524"/>
        <v>0</v>
      </c>
      <c r="W879" s="136">
        <f t="shared" si="524"/>
        <v>0</v>
      </c>
      <c r="X879" s="136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7">
        <v>38200</v>
      </c>
      <c r="E880" s="138" t="s">
        <v>296</v>
      </c>
      <c r="G880" s="43"/>
      <c r="H880" s="136"/>
      <c r="I880" s="42">
        <f>'Dep. Res. Class'!G$85</f>
        <v>22442436.168499127</v>
      </c>
      <c r="J880" s="136">
        <f t="shared" ref="J880:X880" si="525">+J85+J350+J615</f>
        <v>13411407.910790497</v>
      </c>
      <c r="K880" s="136">
        <f t="shared" si="525"/>
        <v>8357181.2585148979</v>
      </c>
      <c r="L880" s="136">
        <f t="shared" si="525"/>
        <v>37061.58495565522</v>
      </c>
      <c r="M880" s="136">
        <f t="shared" si="525"/>
        <v>404308.19951623876</v>
      </c>
      <c r="N880" s="136">
        <f t="shared" si="525"/>
        <v>232477.21472183726</v>
      </c>
      <c r="O880" s="136">
        <f t="shared" si="525"/>
        <v>0</v>
      </c>
      <c r="P880" s="136">
        <f t="shared" si="525"/>
        <v>0</v>
      </c>
      <c r="Q880" s="136">
        <f t="shared" si="525"/>
        <v>0</v>
      </c>
      <c r="R880" s="136">
        <f t="shared" si="525"/>
        <v>0</v>
      </c>
      <c r="S880" s="136">
        <f t="shared" si="525"/>
        <v>0</v>
      </c>
      <c r="T880" s="136">
        <f t="shared" si="525"/>
        <v>0</v>
      </c>
      <c r="U880" s="136">
        <f t="shared" si="525"/>
        <v>0</v>
      </c>
      <c r="V880" s="136">
        <f t="shared" si="525"/>
        <v>0</v>
      </c>
      <c r="W880" s="136">
        <f t="shared" si="525"/>
        <v>0</v>
      </c>
      <c r="X880" s="136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7">
        <v>38300</v>
      </c>
      <c r="E881" s="138" t="s">
        <v>297</v>
      </c>
      <c r="G881" s="43"/>
      <c r="H881" s="136"/>
      <c r="I881" s="42">
        <f>'Dep. Res. Class'!G$86</f>
        <v>3398848.2452533166</v>
      </c>
      <c r="J881" s="136">
        <f t="shared" ref="J881:X881" si="526">+J86+J351+J616</f>
        <v>2031122.6420217636</v>
      </c>
      <c r="K881" s="136">
        <f t="shared" si="526"/>
        <v>1265673.2380790762</v>
      </c>
      <c r="L881" s="136">
        <f t="shared" si="526"/>
        <v>5612.8800833862269</v>
      </c>
      <c r="M881" s="136">
        <f t="shared" si="526"/>
        <v>61231.41909148611</v>
      </c>
      <c r="N881" s="136">
        <f t="shared" si="526"/>
        <v>35208.065977604514</v>
      </c>
      <c r="O881" s="136">
        <f t="shared" si="526"/>
        <v>0</v>
      </c>
      <c r="P881" s="136">
        <f t="shared" si="526"/>
        <v>0</v>
      </c>
      <c r="Q881" s="136">
        <f t="shared" si="526"/>
        <v>0</v>
      </c>
      <c r="R881" s="136">
        <f t="shared" si="526"/>
        <v>0</v>
      </c>
      <c r="S881" s="136">
        <f t="shared" si="526"/>
        <v>0</v>
      </c>
      <c r="T881" s="136">
        <f t="shared" si="526"/>
        <v>0</v>
      </c>
      <c r="U881" s="136">
        <f t="shared" si="526"/>
        <v>0</v>
      </c>
      <c r="V881" s="136">
        <f t="shared" si="526"/>
        <v>0</v>
      </c>
      <c r="W881" s="136">
        <f t="shared" si="526"/>
        <v>0</v>
      </c>
      <c r="X881" s="136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7">
        <v>38400</v>
      </c>
      <c r="E882" s="138" t="s">
        <v>298</v>
      </c>
      <c r="G882" s="43"/>
      <c r="H882" s="136"/>
      <c r="I882" s="42">
        <f>'Dep. Res. Class'!G$87</f>
        <v>76960.481160999945</v>
      </c>
      <c r="J882" s="136">
        <f t="shared" ref="J882:X882" si="527">+J87+J352+J617</f>
        <v>45990.925321629387</v>
      </c>
      <c r="K882" s="136">
        <f t="shared" si="527"/>
        <v>28658.77331569618</v>
      </c>
      <c r="L882" s="136">
        <f t="shared" si="527"/>
        <v>127.09303880209066</v>
      </c>
      <c r="M882" s="136">
        <f t="shared" si="527"/>
        <v>1386.4695142046255</v>
      </c>
      <c r="N882" s="136">
        <f t="shared" si="527"/>
        <v>797.2199706676596</v>
      </c>
      <c r="O882" s="136">
        <f t="shared" si="527"/>
        <v>0</v>
      </c>
      <c r="P882" s="136">
        <f t="shared" si="527"/>
        <v>0</v>
      </c>
      <c r="Q882" s="136">
        <f t="shared" si="527"/>
        <v>0</v>
      </c>
      <c r="R882" s="136">
        <f t="shared" si="527"/>
        <v>0</v>
      </c>
      <c r="S882" s="136">
        <f t="shared" si="527"/>
        <v>0</v>
      </c>
      <c r="T882" s="136">
        <f t="shared" si="527"/>
        <v>0</v>
      </c>
      <c r="U882" s="136">
        <f t="shared" si="527"/>
        <v>0</v>
      </c>
      <c r="V882" s="136">
        <f t="shared" si="527"/>
        <v>0</v>
      </c>
      <c r="W882" s="136">
        <f t="shared" si="527"/>
        <v>0</v>
      </c>
      <c r="X882" s="136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7">
        <v>38500</v>
      </c>
      <c r="E883" s="138" t="s">
        <v>299</v>
      </c>
      <c r="G883" s="43"/>
      <c r="H883" s="136"/>
      <c r="I883" s="42">
        <f>'Dep. Res. Class'!G$88</f>
        <v>2791804.6332062902</v>
      </c>
      <c r="J883" s="136">
        <f t="shared" ref="J883:X883" si="528">+J88+J353+J618</f>
        <v>0</v>
      </c>
      <c r="K883" s="136">
        <f t="shared" si="528"/>
        <v>2762056.3107770169</v>
      </c>
      <c r="L883" s="136">
        <f t="shared" si="528"/>
        <v>1653.3550396796916</v>
      </c>
      <c r="M883" s="136">
        <f t="shared" si="528"/>
        <v>17812.788602680474</v>
      </c>
      <c r="N883" s="136">
        <f t="shared" si="528"/>
        <v>10282.178786913119</v>
      </c>
      <c r="O883" s="136">
        <f t="shared" si="528"/>
        <v>0</v>
      </c>
      <c r="P883" s="136">
        <f t="shared" si="528"/>
        <v>0</v>
      </c>
      <c r="Q883" s="136">
        <f t="shared" si="528"/>
        <v>0</v>
      </c>
      <c r="R883" s="136">
        <f t="shared" si="528"/>
        <v>0</v>
      </c>
      <c r="S883" s="136">
        <f t="shared" si="528"/>
        <v>0</v>
      </c>
      <c r="T883" s="136">
        <f t="shared" si="528"/>
        <v>0</v>
      </c>
      <c r="U883" s="136">
        <f t="shared" si="528"/>
        <v>0</v>
      </c>
      <c r="V883" s="136">
        <f t="shared" si="528"/>
        <v>0</v>
      </c>
      <c r="W883" s="136">
        <f t="shared" si="528"/>
        <v>0</v>
      </c>
      <c r="X883" s="136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7">
        <v>38600</v>
      </c>
      <c r="E884" s="138" t="s">
        <v>300</v>
      </c>
      <c r="G884" s="43"/>
      <c r="H884" s="136"/>
      <c r="I884" s="42">
        <f>'Dep. Res. Class'!G$89</f>
        <v>0</v>
      </c>
      <c r="J884" s="136">
        <f t="shared" ref="J884:X884" si="529">+J89+J354+J619</f>
        <v>0</v>
      </c>
      <c r="K884" s="136">
        <f t="shared" si="529"/>
        <v>0</v>
      </c>
      <c r="L884" s="136">
        <f t="shared" si="529"/>
        <v>0</v>
      </c>
      <c r="M884" s="136">
        <f t="shared" si="529"/>
        <v>0</v>
      </c>
      <c r="N884" s="136">
        <f t="shared" si="529"/>
        <v>0</v>
      </c>
      <c r="O884" s="136">
        <f t="shared" si="529"/>
        <v>0</v>
      </c>
      <c r="P884" s="136">
        <f t="shared" si="529"/>
        <v>0</v>
      </c>
      <c r="Q884" s="136">
        <f t="shared" si="529"/>
        <v>0</v>
      </c>
      <c r="R884" s="136">
        <f t="shared" si="529"/>
        <v>0</v>
      </c>
      <c r="S884" s="136">
        <f t="shared" si="529"/>
        <v>0</v>
      </c>
      <c r="T884" s="136">
        <f t="shared" si="529"/>
        <v>0</v>
      </c>
      <c r="U884" s="136">
        <f t="shared" si="529"/>
        <v>0</v>
      </c>
      <c r="V884" s="136">
        <f t="shared" si="529"/>
        <v>0</v>
      </c>
      <c r="W884" s="136">
        <f t="shared" si="529"/>
        <v>0</v>
      </c>
      <c r="X884" s="136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6"/>
      <c r="I885" s="42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6"/>
      <c r="I886" s="42">
        <f>'Dep. Res. Class'!G$91</f>
        <v>143535841.88094684</v>
      </c>
      <c r="J886" s="136">
        <f>SUM(J864:J884)</f>
        <v>102718226.77312024</v>
      </c>
      <c r="K886" s="136">
        <f t="shared" ref="K886:X886" si="530">SUM(K864:K884)</f>
        <v>34921128.3123243</v>
      </c>
      <c r="L886" s="136">
        <f t="shared" si="530"/>
        <v>77616.58812875177</v>
      </c>
      <c r="M886" s="136">
        <f t="shared" si="530"/>
        <v>5332333.3596087284</v>
      </c>
      <c r="N886" s="136">
        <f t="shared" si="530"/>
        <v>486536.84776482586</v>
      </c>
      <c r="O886" s="136">
        <f t="shared" si="530"/>
        <v>0</v>
      </c>
      <c r="P886" s="136">
        <f t="shared" si="530"/>
        <v>0</v>
      </c>
      <c r="Q886" s="136">
        <f t="shared" si="530"/>
        <v>0</v>
      </c>
      <c r="R886" s="136">
        <f t="shared" si="530"/>
        <v>0</v>
      </c>
      <c r="S886" s="136">
        <f t="shared" si="530"/>
        <v>0</v>
      </c>
      <c r="T886" s="136">
        <f t="shared" si="530"/>
        <v>0</v>
      </c>
      <c r="U886" s="136">
        <f t="shared" si="530"/>
        <v>0</v>
      </c>
      <c r="V886" s="136">
        <f t="shared" si="530"/>
        <v>0</v>
      </c>
      <c r="W886" s="136">
        <f t="shared" si="530"/>
        <v>0</v>
      </c>
      <c r="X886" s="136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6"/>
      <c r="I887" s="42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6"/>
      <c r="I888" s="42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6"/>
      <c r="I889" s="42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9">
        <v>38900</v>
      </c>
      <c r="E890" s="138" t="s">
        <v>125</v>
      </c>
      <c r="G890" s="43"/>
      <c r="H890" s="136"/>
      <c r="I890" s="42">
        <f>'Dep. Res. Class'!G$95</f>
        <v>0</v>
      </c>
      <c r="J890" s="136">
        <f t="shared" ref="J890:X890" si="531">+J95+J360+J625</f>
        <v>0</v>
      </c>
      <c r="K890" s="136">
        <f t="shared" si="531"/>
        <v>0</v>
      </c>
      <c r="L890" s="136">
        <f t="shared" si="531"/>
        <v>0</v>
      </c>
      <c r="M890" s="136">
        <f t="shared" si="531"/>
        <v>0</v>
      </c>
      <c r="N890" s="136">
        <f t="shared" si="531"/>
        <v>0</v>
      </c>
      <c r="O890" s="136">
        <f t="shared" si="531"/>
        <v>0</v>
      </c>
      <c r="P890" s="136">
        <f t="shared" si="531"/>
        <v>0</v>
      </c>
      <c r="Q890" s="136">
        <f t="shared" si="531"/>
        <v>0</v>
      </c>
      <c r="R890" s="136">
        <f t="shared" si="531"/>
        <v>0</v>
      </c>
      <c r="S890" s="136">
        <f t="shared" si="531"/>
        <v>0</v>
      </c>
      <c r="T890" s="136">
        <f t="shared" si="531"/>
        <v>0</v>
      </c>
      <c r="U890" s="136">
        <f t="shared" si="531"/>
        <v>0</v>
      </c>
      <c r="V890" s="136">
        <f t="shared" si="531"/>
        <v>0</v>
      </c>
      <c r="W890" s="136">
        <f t="shared" si="531"/>
        <v>0</v>
      </c>
      <c r="X890" s="136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9">
        <v>39000</v>
      </c>
      <c r="E891" s="138" t="s">
        <v>304</v>
      </c>
      <c r="G891" s="43"/>
      <c r="H891" s="136"/>
      <c r="I891" s="42">
        <f>'Dep. Res. Class'!G$96</f>
        <v>189418.63594092827</v>
      </c>
      <c r="J891" s="136">
        <f t="shared" ref="J891:X891" si="533">+J96+J361+J626</f>
        <v>133937.3311563865</v>
      </c>
      <c r="K891" s="136">
        <f t="shared" si="533"/>
        <v>43647.032313321564</v>
      </c>
      <c r="L891" s="136">
        <f t="shared" si="533"/>
        <v>86.831074988536187</v>
      </c>
      <c r="M891" s="136">
        <f t="shared" si="533"/>
        <v>10812.752391872813</v>
      </c>
      <c r="N891" s="136">
        <f t="shared" si="533"/>
        <v>934.68900435880937</v>
      </c>
      <c r="O891" s="136">
        <f t="shared" si="533"/>
        <v>0</v>
      </c>
      <c r="P891" s="136">
        <f t="shared" si="533"/>
        <v>0</v>
      </c>
      <c r="Q891" s="136">
        <f t="shared" si="533"/>
        <v>0</v>
      </c>
      <c r="R891" s="136">
        <f t="shared" si="533"/>
        <v>0</v>
      </c>
      <c r="S891" s="136">
        <f t="shared" si="533"/>
        <v>0</v>
      </c>
      <c r="T891" s="136">
        <f t="shared" si="533"/>
        <v>0</v>
      </c>
      <c r="U891" s="136">
        <f t="shared" si="533"/>
        <v>0</v>
      </c>
      <c r="V891" s="136">
        <f t="shared" si="533"/>
        <v>0</v>
      </c>
      <c r="W891" s="136">
        <f t="shared" si="533"/>
        <v>0</v>
      </c>
      <c r="X891" s="136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9">
        <v>39001</v>
      </c>
      <c r="E892" s="138" t="s">
        <v>149</v>
      </c>
      <c r="G892" s="43"/>
      <c r="H892" s="136"/>
      <c r="I892" s="42">
        <f>'Dep. Res. Class'!G$97</f>
        <v>0</v>
      </c>
      <c r="J892" s="136">
        <f t="shared" ref="J892:X892" si="534">+J97+J362+J627</f>
        <v>0</v>
      </c>
      <c r="K892" s="136">
        <f t="shared" si="534"/>
        <v>0</v>
      </c>
      <c r="L892" s="136">
        <f t="shared" si="534"/>
        <v>0</v>
      </c>
      <c r="M892" s="136">
        <f t="shared" si="534"/>
        <v>0</v>
      </c>
      <c r="N892" s="136">
        <f t="shared" si="534"/>
        <v>0</v>
      </c>
      <c r="O892" s="136">
        <f t="shared" si="534"/>
        <v>0</v>
      </c>
      <c r="P892" s="136">
        <f t="shared" si="534"/>
        <v>0</v>
      </c>
      <c r="Q892" s="136">
        <f t="shared" si="534"/>
        <v>0</v>
      </c>
      <c r="R892" s="136">
        <f t="shared" si="534"/>
        <v>0</v>
      </c>
      <c r="S892" s="136">
        <f t="shared" si="534"/>
        <v>0</v>
      </c>
      <c r="T892" s="136">
        <f t="shared" si="534"/>
        <v>0</v>
      </c>
      <c r="U892" s="136">
        <f t="shared" si="534"/>
        <v>0</v>
      </c>
      <c r="V892" s="136">
        <f t="shared" si="534"/>
        <v>0</v>
      </c>
      <c r="W892" s="136">
        <f t="shared" si="534"/>
        <v>0</v>
      </c>
      <c r="X892" s="136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9">
        <v>39002</v>
      </c>
      <c r="E893" s="138" t="s">
        <v>291</v>
      </c>
      <c r="G893" s="43"/>
      <c r="H893" s="136"/>
      <c r="I893" s="42">
        <f>'Dep. Res. Class'!G$98</f>
        <v>66304.561563749987</v>
      </c>
      <c r="J893" s="136">
        <f t="shared" ref="J893:X893" si="535">+J98+J363+J628</f>
        <v>46883.750245738775</v>
      </c>
      <c r="K893" s="136">
        <f t="shared" si="535"/>
        <v>15278.313702967065</v>
      </c>
      <c r="L893" s="136">
        <f t="shared" si="535"/>
        <v>30.394561383175876</v>
      </c>
      <c r="M893" s="136">
        <f t="shared" si="535"/>
        <v>3784.9222336502194</v>
      </c>
      <c r="N893" s="136">
        <f t="shared" si="535"/>
        <v>327.1808200107406</v>
      </c>
      <c r="O893" s="136">
        <f t="shared" si="535"/>
        <v>0</v>
      </c>
      <c r="P893" s="136">
        <f t="shared" si="535"/>
        <v>0</v>
      </c>
      <c r="Q893" s="136">
        <f t="shared" si="535"/>
        <v>0</v>
      </c>
      <c r="R893" s="136">
        <f t="shared" si="535"/>
        <v>0</v>
      </c>
      <c r="S893" s="136">
        <f t="shared" si="535"/>
        <v>0</v>
      </c>
      <c r="T893" s="136">
        <f t="shared" si="535"/>
        <v>0</v>
      </c>
      <c r="U893" s="136">
        <f t="shared" si="535"/>
        <v>0</v>
      </c>
      <c r="V893" s="136">
        <f t="shared" si="535"/>
        <v>0</v>
      </c>
      <c r="W893" s="136">
        <f t="shared" si="535"/>
        <v>0</v>
      </c>
      <c r="X893" s="136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9">
        <v>39003</v>
      </c>
      <c r="E894" s="138" t="s">
        <v>306</v>
      </c>
      <c r="G894" s="43"/>
      <c r="H894" s="136"/>
      <c r="I894" s="42">
        <f>'Dep. Res. Class'!G$99</f>
        <v>166683.49139850002</v>
      </c>
      <c r="J894" s="136">
        <f t="shared" ref="J894:X894" si="536">+J99+J364+J629</f>
        <v>117861.38082372147</v>
      </c>
      <c r="K894" s="136">
        <f t="shared" si="536"/>
        <v>38408.257450636629</v>
      </c>
      <c r="L894" s="136">
        <f t="shared" si="536"/>
        <v>76.409096016760458</v>
      </c>
      <c r="M894" s="136">
        <f t="shared" si="536"/>
        <v>9514.9419240190637</v>
      </c>
      <c r="N894" s="136">
        <f t="shared" si="536"/>
        <v>822.50210410606473</v>
      </c>
      <c r="O894" s="136">
        <f t="shared" si="536"/>
        <v>0</v>
      </c>
      <c r="P894" s="136">
        <f t="shared" si="536"/>
        <v>0</v>
      </c>
      <c r="Q894" s="136">
        <f t="shared" si="536"/>
        <v>0</v>
      </c>
      <c r="R894" s="136">
        <f t="shared" si="536"/>
        <v>0</v>
      </c>
      <c r="S894" s="136">
        <f t="shared" si="536"/>
        <v>0</v>
      </c>
      <c r="T894" s="136">
        <f t="shared" si="536"/>
        <v>0</v>
      </c>
      <c r="U894" s="136">
        <f t="shared" si="536"/>
        <v>0</v>
      </c>
      <c r="V894" s="136">
        <f t="shared" si="536"/>
        <v>0</v>
      </c>
      <c r="W894" s="136">
        <f t="shared" si="536"/>
        <v>0</v>
      </c>
      <c r="X894" s="136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9">
        <v>39004</v>
      </c>
      <c r="E895" s="138" t="s">
        <v>307</v>
      </c>
      <c r="G895" s="43"/>
      <c r="H895" s="136"/>
      <c r="I895" s="42">
        <f>'Dep. Res. Class'!G$100</f>
        <v>2570.4396417499997</v>
      </c>
      <c r="J895" s="136">
        <f t="shared" ref="J895:X895" si="537">+J100+J365+J630</f>
        <v>1817.5499142647138</v>
      </c>
      <c r="K895" s="136">
        <f t="shared" si="537"/>
        <v>592.29685371556013</v>
      </c>
      <c r="L895" s="136">
        <f t="shared" si="537"/>
        <v>1.1783108677643797</v>
      </c>
      <c r="M895" s="136">
        <f t="shared" si="537"/>
        <v>146.73069123549516</v>
      </c>
      <c r="N895" s="136">
        <f t="shared" si="537"/>
        <v>12.683871666465702</v>
      </c>
      <c r="O895" s="136">
        <f t="shared" si="537"/>
        <v>0</v>
      </c>
      <c r="P895" s="136">
        <f t="shared" si="537"/>
        <v>0</v>
      </c>
      <c r="Q895" s="136">
        <f t="shared" si="537"/>
        <v>0</v>
      </c>
      <c r="R895" s="136">
        <f t="shared" si="537"/>
        <v>0</v>
      </c>
      <c r="S895" s="136">
        <f t="shared" si="537"/>
        <v>0</v>
      </c>
      <c r="T895" s="136">
        <f t="shared" si="537"/>
        <v>0</v>
      </c>
      <c r="U895" s="136">
        <f t="shared" si="537"/>
        <v>0</v>
      </c>
      <c r="V895" s="136">
        <f t="shared" si="537"/>
        <v>0</v>
      </c>
      <c r="W895" s="136">
        <f t="shared" si="537"/>
        <v>0</v>
      </c>
      <c r="X895" s="136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9">
        <v>39009</v>
      </c>
      <c r="E896" s="138" t="s">
        <v>308</v>
      </c>
      <c r="G896" s="43"/>
      <c r="H896" s="136"/>
      <c r="I896" s="42">
        <f>'Dep. Res. Class'!G$101</f>
        <v>907724.82154250005</v>
      </c>
      <c r="J896" s="136">
        <f t="shared" ref="J896:X896" si="538">+J101+J366+J631</f>
        <v>641849.41158442735</v>
      </c>
      <c r="K896" s="136">
        <f t="shared" si="538"/>
        <v>209163.65710618466</v>
      </c>
      <c r="L896" s="136">
        <f t="shared" si="538"/>
        <v>416.10859278330304</v>
      </c>
      <c r="M896" s="136">
        <f t="shared" si="538"/>
        <v>51816.462971240471</v>
      </c>
      <c r="N896" s="136">
        <f t="shared" si="538"/>
        <v>4479.181287864043</v>
      </c>
      <c r="O896" s="136">
        <f t="shared" si="538"/>
        <v>0</v>
      </c>
      <c r="P896" s="136">
        <f t="shared" si="538"/>
        <v>0</v>
      </c>
      <c r="Q896" s="136">
        <f t="shared" si="538"/>
        <v>0</v>
      </c>
      <c r="R896" s="136">
        <f t="shared" si="538"/>
        <v>0</v>
      </c>
      <c r="S896" s="136">
        <f t="shared" si="538"/>
        <v>0</v>
      </c>
      <c r="T896" s="136">
        <f t="shared" si="538"/>
        <v>0</v>
      </c>
      <c r="U896" s="136">
        <f t="shared" si="538"/>
        <v>0</v>
      </c>
      <c r="V896" s="136">
        <f t="shared" si="538"/>
        <v>0</v>
      </c>
      <c r="W896" s="136">
        <f t="shared" si="538"/>
        <v>0</v>
      </c>
      <c r="X896" s="136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9">
        <v>39100</v>
      </c>
      <c r="E897" s="138" t="s">
        <v>309</v>
      </c>
      <c r="G897" s="43"/>
      <c r="H897" s="136"/>
      <c r="I897" s="42">
        <f>'Dep. Res. Class'!G$102</f>
        <v>684635.45574979717</v>
      </c>
      <c r="J897" s="136">
        <f t="shared" ref="J897:X897" si="539">+J102+J367+J632</f>
        <v>484103.61157262808</v>
      </c>
      <c r="K897" s="136">
        <f t="shared" si="539"/>
        <v>157758.0036489972</v>
      </c>
      <c r="L897" s="136">
        <f t="shared" si="539"/>
        <v>313.84257574613991</v>
      </c>
      <c r="M897" s="136">
        <f t="shared" si="539"/>
        <v>39081.654373375255</v>
      </c>
      <c r="N897" s="136">
        <f t="shared" si="539"/>
        <v>3378.3435790503859</v>
      </c>
      <c r="O897" s="136">
        <f t="shared" si="539"/>
        <v>0</v>
      </c>
      <c r="P897" s="136">
        <f t="shared" si="539"/>
        <v>0</v>
      </c>
      <c r="Q897" s="136">
        <f t="shared" si="539"/>
        <v>0</v>
      </c>
      <c r="R897" s="136">
        <f t="shared" si="539"/>
        <v>0</v>
      </c>
      <c r="S897" s="136">
        <f t="shared" si="539"/>
        <v>0</v>
      </c>
      <c r="T897" s="136">
        <f t="shared" si="539"/>
        <v>0</v>
      </c>
      <c r="U897" s="136">
        <f t="shared" si="539"/>
        <v>0</v>
      </c>
      <c r="V897" s="136">
        <f t="shared" si="539"/>
        <v>0</v>
      </c>
      <c r="W897" s="136">
        <f t="shared" si="539"/>
        <v>0</v>
      </c>
      <c r="X897" s="136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6">
        <v>39102</v>
      </c>
      <c r="E898" s="138" t="s">
        <v>310</v>
      </c>
      <c r="G898" s="43"/>
      <c r="H898" s="136"/>
      <c r="I898" s="42">
        <f>'Dep. Res. Class'!G$103</f>
        <v>0</v>
      </c>
      <c r="J898" s="136">
        <f t="shared" ref="J898:X898" si="540">+J103+J368+J633</f>
        <v>0</v>
      </c>
      <c r="K898" s="136">
        <f t="shared" si="540"/>
        <v>0</v>
      </c>
      <c r="L898" s="136">
        <f t="shared" si="540"/>
        <v>0</v>
      </c>
      <c r="M898" s="136">
        <f t="shared" si="540"/>
        <v>0</v>
      </c>
      <c r="N898" s="136">
        <f t="shared" si="540"/>
        <v>0</v>
      </c>
      <c r="O898" s="136">
        <f t="shared" si="540"/>
        <v>0</v>
      </c>
      <c r="P898" s="136">
        <f t="shared" si="540"/>
        <v>0</v>
      </c>
      <c r="Q898" s="136">
        <f t="shared" si="540"/>
        <v>0</v>
      </c>
      <c r="R898" s="136">
        <f t="shared" si="540"/>
        <v>0</v>
      </c>
      <c r="S898" s="136">
        <f t="shared" si="540"/>
        <v>0</v>
      </c>
      <c r="T898" s="136">
        <f t="shared" si="540"/>
        <v>0</v>
      </c>
      <c r="U898" s="136">
        <f t="shared" si="540"/>
        <v>0</v>
      </c>
      <c r="V898" s="136">
        <f t="shared" si="540"/>
        <v>0</v>
      </c>
      <c r="W898" s="136">
        <f t="shared" si="540"/>
        <v>0</v>
      </c>
      <c r="X898" s="136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9">
        <v>39103</v>
      </c>
      <c r="E899" s="138" t="s">
        <v>311</v>
      </c>
      <c r="G899" s="43"/>
      <c r="H899" s="136"/>
      <c r="I899" s="42">
        <f>'Dep. Res. Class'!G$104</f>
        <v>0</v>
      </c>
      <c r="J899" s="136">
        <f t="shared" ref="J899:X899" si="541">+J104+J369+J634</f>
        <v>0</v>
      </c>
      <c r="K899" s="136">
        <f t="shared" si="541"/>
        <v>0</v>
      </c>
      <c r="L899" s="136">
        <f t="shared" si="541"/>
        <v>0</v>
      </c>
      <c r="M899" s="136">
        <f t="shared" si="541"/>
        <v>0</v>
      </c>
      <c r="N899" s="136">
        <f t="shared" si="541"/>
        <v>0</v>
      </c>
      <c r="O899" s="136">
        <f t="shared" si="541"/>
        <v>0</v>
      </c>
      <c r="P899" s="136">
        <f t="shared" si="541"/>
        <v>0</v>
      </c>
      <c r="Q899" s="136">
        <f t="shared" si="541"/>
        <v>0</v>
      </c>
      <c r="R899" s="136">
        <f t="shared" si="541"/>
        <v>0</v>
      </c>
      <c r="S899" s="136">
        <f t="shared" si="541"/>
        <v>0</v>
      </c>
      <c r="T899" s="136">
        <f t="shared" si="541"/>
        <v>0</v>
      </c>
      <c r="U899" s="136">
        <f t="shared" si="541"/>
        <v>0</v>
      </c>
      <c r="V899" s="136">
        <f t="shared" si="541"/>
        <v>0</v>
      </c>
      <c r="W899" s="136">
        <f t="shared" si="541"/>
        <v>0</v>
      </c>
      <c r="X899" s="136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9">
        <v>39200</v>
      </c>
      <c r="E900" s="138" t="s">
        <v>312</v>
      </c>
      <c r="G900" s="43"/>
      <c r="H900" s="136"/>
      <c r="I900" s="42">
        <f>'Dep. Res. Class'!G$105</f>
        <v>175612.79664675007</v>
      </c>
      <c r="J900" s="136">
        <f t="shared" ref="J900:X900" si="542">+J105+J370+J635</f>
        <v>124175.26492541196</v>
      </c>
      <c r="K900" s="136">
        <f t="shared" si="542"/>
        <v>40465.804073596286</v>
      </c>
      <c r="L900" s="136">
        <f t="shared" si="542"/>
        <v>80.502363660436899</v>
      </c>
      <c r="M900" s="136">
        <f t="shared" si="542"/>
        <v>10024.661393812354</v>
      </c>
      <c r="N900" s="136">
        <f t="shared" si="542"/>
        <v>866.56389026899296</v>
      </c>
      <c r="O900" s="136">
        <f t="shared" si="542"/>
        <v>0</v>
      </c>
      <c r="P900" s="136">
        <f t="shared" si="542"/>
        <v>0</v>
      </c>
      <c r="Q900" s="136">
        <f t="shared" si="542"/>
        <v>0</v>
      </c>
      <c r="R900" s="136">
        <f t="shared" si="542"/>
        <v>0</v>
      </c>
      <c r="S900" s="136">
        <f t="shared" si="542"/>
        <v>0</v>
      </c>
      <c r="T900" s="136">
        <f t="shared" si="542"/>
        <v>0</v>
      </c>
      <c r="U900" s="136">
        <f t="shared" si="542"/>
        <v>0</v>
      </c>
      <c r="V900" s="136">
        <f t="shared" si="542"/>
        <v>0</v>
      </c>
      <c r="W900" s="136">
        <f t="shared" si="542"/>
        <v>0</v>
      </c>
      <c r="X900" s="136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9">
        <v>39201</v>
      </c>
      <c r="E901" s="138" t="s">
        <v>313</v>
      </c>
      <c r="G901" s="43"/>
      <c r="H901" s="136"/>
      <c r="I901" s="42">
        <f>'Dep. Res. Class'!G$106</f>
        <v>30328.927253500002</v>
      </c>
      <c r="J901" s="136">
        <f t="shared" ref="J901:X901" si="543">+J106+J371+J636</f>
        <v>21445.490582229766</v>
      </c>
      <c r="K901" s="136">
        <f t="shared" si="543"/>
        <v>6988.5819908170024</v>
      </c>
      <c r="L901" s="136">
        <f t="shared" si="543"/>
        <v>13.903031998877838</v>
      </c>
      <c r="M901" s="136">
        <f t="shared" si="543"/>
        <v>1731.2931173545626</v>
      </c>
      <c r="N901" s="136">
        <f t="shared" si="543"/>
        <v>149.65853109978718</v>
      </c>
      <c r="O901" s="136">
        <f t="shared" si="543"/>
        <v>0</v>
      </c>
      <c r="P901" s="136">
        <f t="shared" si="543"/>
        <v>0</v>
      </c>
      <c r="Q901" s="136">
        <f t="shared" si="543"/>
        <v>0</v>
      </c>
      <c r="R901" s="136">
        <f t="shared" si="543"/>
        <v>0</v>
      </c>
      <c r="S901" s="136">
        <f t="shared" si="543"/>
        <v>0</v>
      </c>
      <c r="T901" s="136">
        <f t="shared" si="543"/>
        <v>0</v>
      </c>
      <c r="U901" s="136">
        <f t="shared" si="543"/>
        <v>0</v>
      </c>
      <c r="V901" s="136">
        <f t="shared" si="543"/>
        <v>0</v>
      </c>
      <c r="W901" s="136">
        <f t="shared" si="543"/>
        <v>0</v>
      </c>
      <c r="X901" s="136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9">
        <v>39202</v>
      </c>
      <c r="E902" s="138" t="s">
        <v>198</v>
      </c>
      <c r="G902" s="43"/>
      <c r="H902" s="136"/>
      <c r="I902" s="42">
        <f>'Dep. Res. Class'!G$107</f>
        <v>0</v>
      </c>
      <c r="J902" s="136">
        <f t="shared" ref="J902:X902" si="544">+J107+J372+J637</f>
        <v>0</v>
      </c>
      <c r="K902" s="136">
        <f t="shared" si="544"/>
        <v>0</v>
      </c>
      <c r="L902" s="136">
        <f t="shared" si="544"/>
        <v>0</v>
      </c>
      <c r="M902" s="136">
        <f t="shared" si="544"/>
        <v>0</v>
      </c>
      <c r="N902" s="136">
        <f t="shared" si="544"/>
        <v>0</v>
      </c>
      <c r="O902" s="136">
        <f t="shared" si="544"/>
        <v>0</v>
      </c>
      <c r="P902" s="136">
        <f t="shared" si="544"/>
        <v>0</v>
      </c>
      <c r="Q902" s="136">
        <f t="shared" si="544"/>
        <v>0</v>
      </c>
      <c r="R902" s="136">
        <f t="shared" si="544"/>
        <v>0</v>
      </c>
      <c r="S902" s="136">
        <f t="shared" si="544"/>
        <v>0</v>
      </c>
      <c r="T902" s="136">
        <f t="shared" si="544"/>
        <v>0</v>
      </c>
      <c r="U902" s="136">
        <f t="shared" si="544"/>
        <v>0</v>
      </c>
      <c r="V902" s="136">
        <f t="shared" si="544"/>
        <v>0</v>
      </c>
      <c r="W902" s="136">
        <f t="shared" si="544"/>
        <v>0</v>
      </c>
      <c r="X902" s="136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9">
        <v>39300</v>
      </c>
      <c r="E903" s="138" t="s">
        <v>314</v>
      </c>
      <c r="G903" s="43"/>
      <c r="H903" s="136"/>
      <c r="I903" s="42">
        <f>'Dep. Res. Class'!G$108</f>
        <v>0</v>
      </c>
      <c r="J903" s="136">
        <f t="shared" ref="J903:X903" si="545">+J108+J373+J638</f>
        <v>0</v>
      </c>
      <c r="K903" s="136">
        <f t="shared" si="545"/>
        <v>0</v>
      </c>
      <c r="L903" s="136">
        <f t="shared" si="545"/>
        <v>0</v>
      </c>
      <c r="M903" s="136">
        <f t="shared" si="545"/>
        <v>0</v>
      </c>
      <c r="N903" s="136">
        <f t="shared" si="545"/>
        <v>0</v>
      </c>
      <c r="O903" s="136">
        <f t="shared" si="545"/>
        <v>0</v>
      </c>
      <c r="P903" s="136">
        <f t="shared" si="545"/>
        <v>0</v>
      </c>
      <c r="Q903" s="136">
        <f t="shared" si="545"/>
        <v>0</v>
      </c>
      <c r="R903" s="136">
        <f t="shared" si="545"/>
        <v>0</v>
      </c>
      <c r="S903" s="136">
        <f t="shared" si="545"/>
        <v>0</v>
      </c>
      <c r="T903" s="136">
        <f t="shared" si="545"/>
        <v>0</v>
      </c>
      <c r="U903" s="136">
        <f t="shared" si="545"/>
        <v>0</v>
      </c>
      <c r="V903" s="136">
        <f t="shared" si="545"/>
        <v>0</v>
      </c>
      <c r="W903" s="136">
        <f t="shared" si="545"/>
        <v>0</v>
      </c>
      <c r="X903" s="136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9">
        <v>39400</v>
      </c>
      <c r="E904" s="138" t="s">
        <v>315</v>
      </c>
      <c r="G904" s="43"/>
      <c r="H904" s="136"/>
      <c r="I904" s="42">
        <f>'Dep. Res. Class'!G$109</f>
        <v>619683.65379463276</v>
      </c>
      <c r="J904" s="136">
        <f t="shared" ref="J904:X904" si="546">+J109+J374+J639</f>
        <v>438176.39345885237</v>
      </c>
      <c r="K904" s="136">
        <f t="shared" si="546"/>
        <v>142791.4013151612</v>
      </c>
      <c r="L904" s="136">
        <f t="shared" si="546"/>
        <v>284.06813059614814</v>
      </c>
      <c r="M904" s="136">
        <f t="shared" si="546"/>
        <v>35373.952919088704</v>
      </c>
      <c r="N904" s="136">
        <f t="shared" si="546"/>
        <v>3057.8379709342125</v>
      </c>
      <c r="O904" s="136">
        <f t="shared" si="546"/>
        <v>0</v>
      </c>
      <c r="P904" s="136">
        <f t="shared" si="546"/>
        <v>0</v>
      </c>
      <c r="Q904" s="136">
        <f t="shared" si="546"/>
        <v>0</v>
      </c>
      <c r="R904" s="136">
        <f t="shared" si="546"/>
        <v>0</v>
      </c>
      <c r="S904" s="136">
        <f t="shared" si="546"/>
        <v>0</v>
      </c>
      <c r="T904" s="136">
        <f t="shared" si="546"/>
        <v>0</v>
      </c>
      <c r="U904" s="136">
        <f t="shared" si="546"/>
        <v>0</v>
      </c>
      <c r="V904" s="136">
        <f t="shared" si="546"/>
        <v>0</v>
      </c>
      <c r="W904" s="136">
        <f t="shared" si="546"/>
        <v>0</v>
      </c>
      <c r="X904" s="136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9">
        <v>39600</v>
      </c>
      <c r="E905" s="138" t="s">
        <v>316</v>
      </c>
      <c r="G905" s="43"/>
      <c r="H905" s="136"/>
      <c r="I905" s="42">
        <f>'Dep. Res. Class'!G$110</f>
        <v>0</v>
      </c>
      <c r="J905" s="136">
        <f t="shared" ref="J905:X905" si="547">+J110+J375+J640</f>
        <v>0</v>
      </c>
      <c r="K905" s="136">
        <f t="shared" si="547"/>
        <v>0</v>
      </c>
      <c r="L905" s="136">
        <f t="shared" si="547"/>
        <v>0</v>
      </c>
      <c r="M905" s="136">
        <f t="shared" si="547"/>
        <v>0</v>
      </c>
      <c r="N905" s="136">
        <f t="shared" si="547"/>
        <v>0</v>
      </c>
      <c r="O905" s="136">
        <f t="shared" si="547"/>
        <v>0</v>
      </c>
      <c r="P905" s="136">
        <f t="shared" si="547"/>
        <v>0</v>
      </c>
      <c r="Q905" s="136">
        <f t="shared" si="547"/>
        <v>0</v>
      </c>
      <c r="R905" s="136">
        <f t="shared" si="547"/>
        <v>0</v>
      </c>
      <c r="S905" s="136">
        <f t="shared" si="547"/>
        <v>0</v>
      </c>
      <c r="T905" s="136">
        <f t="shared" si="547"/>
        <v>0</v>
      </c>
      <c r="U905" s="136">
        <f t="shared" si="547"/>
        <v>0</v>
      </c>
      <c r="V905" s="136">
        <f t="shared" si="547"/>
        <v>0</v>
      </c>
      <c r="W905" s="136">
        <f t="shared" si="547"/>
        <v>0</v>
      </c>
      <c r="X905" s="136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7">
        <v>39603</v>
      </c>
      <c r="E906" s="138" t="s">
        <v>317</v>
      </c>
      <c r="G906" s="43"/>
      <c r="H906" s="136"/>
      <c r="I906" s="42">
        <f>'Dep. Res. Class'!G$111</f>
        <v>32576.174032000014</v>
      </c>
      <c r="J906" s="136">
        <f t="shared" ref="J906:X906" si="548">+J111+J376+J641</f>
        <v>23034.511823286241</v>
      </c>
      <c r="K906" s="136">
        <f t="shared" si="548"/>
        <v>7506.4067141868109</v>
      </c>
      <c r="L906" s="136">
        <f t="shared" si="548"/>
        <v>14.93318857545953</v>
      </c>
      <c r="M906" s="136">
        <f t="shared" si="548"/>
        <v>1859.5747030530908</v>
      </c>
      <c r="N906" s="136">
        <f t="shared" si="548"/>
        <v>160.74760289840242</v>
      </c>
      <c r="O906" s="136">
        <f t="shared" si="548"/>
        <v>0</v>
      </c>
      <c r="P906" s="136">
        <f t="shared" si="548"/>
        <v>0</v>
      </c>
      <c r="Q906" s="136">
        <f t="shared" si="548"/>
        <v>0</v>
      </c>
      <c r="R906" s="136">
        <f t="shared" si="548"/>
        <v>0</v>
      </c>
      <c r="S906" s="136">
        <f t="shared" si="548"/>
        <v>0</v>
      </c>
      <c r="T906" s="136">
        <f t="shared" si="548"/>
        <v>0</v>
      </c>
      <c r="U906" s="136">
        <f t="shared" si="548"/>
        <v>0</v>
      </c>
      <c r="V906" s="136">
        <f t="shared" si="548"/>
        <v>0</v>
      </c>
      <c r="W906" s="136">
        <f t="shared" si="548"/>
        <v>0</v>
      </c>
      <c r="X906" s="136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7">
        <v>39604</v>
      </c>
      <c r="E907" s="141" t="s">
        <v>318</v>
      </c>
      <c r="G907" s="43"/>
      <c r="H907" s="136"/>
      <c r="I907" s="42">
        <f>'Dep. Res. Class'!G$112</f>
        <v>48240.259517999963</v>
      </c>
      <c r="J907" s="136">
        <f t="shared" ref="J907:X907" si="549">+J112+J377+J642</f>
        <v>34110.538184571007</v>
      </c>
      <c r="K907" s="136">
        <f t="shared" si="549"/>
        <v>11115.823717798248</v>
      </c>
      <c r="L907" s="136">
        <f t="shared" si="549"/>
        <v>22.113735382299964</v>
      </c>
      <c r="M907" s="136">
        <f t="shared" si="549"/>
        <v>2753.7416204944457</v>
      </c>
      <c r="N907" s="136">
        <f t="shared" si="549"/>
        <v>238.04225975395332</v>
      </c>
      <c r="O907" s="136">
        <f t="shared" si="549"/>
        <v>0</v>
      </c>
      <c r="P907" s="136">
        <f t="shared" si="549"/>
        <v>0</v>
      </c>
      <c r="Q907" s="136">
        <f t="shared" si="549"/>
        <v>0</v>
      </c>
      <c r="R907" s="136">
        <f t="shared" si="549"/>
        <v>0</v>
      </c>
      <c r="S907" s="136">
        <f t="shared" si="549"/>
        <v>0</v>
      </c>
      <c r="T907" s="136">
        <f t="shared" si="549"/>
        <v>0</v>
      </c>
      <c r="U907" s="136">
        <f t="shared" si="549"/>
        <v>0</v>
      </c>
      <c r="V907" s="136">
        <f t="shared" si="549"/>
        <v>0</v>
      </c>
      <c r="W907" s="136">
        <f t="shared" si="549"/>
        <v>0</v>
      </c>
      <c r="X907" s="136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7">
        <v>39605</v>
      </c>
      <c r="E908" s="138" t="s">
        <v>319</v>
      </c>
      <c r="G908" s="43"/>
      <c r="H908" s="136"/>
      <c r="I908" s="42">
        <f>'Dep. Res. Class'!G$113</f>
        <v>22213.23834800001</v>
      </c>
      <c r="J908" s="136">
        <f t="shared" ref="J908:X908" si="550">+J113+J378+J643</f>
        <v>15706.912078068473</v>
      </c>
      <c r="K908" s="136">
        <f t="shared" si="550"/>
        <v>5118.5139579456663</v>
      </c>
      <c r="L908" s="136">
        <f t="shared" si="550"/>
        <v>10.182732840156909</v>
      </c>
      <c r="M908" s="136">
        <f t="shared" si="550"/>
        <v>1268.0180325735321</v>
      </c>
      <c r="N908" s="136">
        <f t="shared" si="550"/>
        <v>109.61154657217571</v>
      </c>
      <c r="O908" s="136">
        <f t="shared" si="550"/>
        <v>0</v>
      </c>
      <c r="P908" s="136">
        <f t="shared" si="550"/>
        <v>0</v>
      </c>
      <c r="Q908" s="136">
        <f t="shared" si="550"/>
        <v>0</v>
      </c>
      <c r="R908" s="136">
        <f t="shared" si="550"/>
        <v>0</v>
      </c>
      <c r="S908" s="136">
        <f t="shared" si="550"/>
        <v>0</v>
      </c>
      <c r="T908" s="136">
        <f t="shared" si="550"/>
        <v>0</v>
      </c>
      <c r="U908" s="136">
        <f t="shared" si="550"/>
        <v>0</v>
      </c>
      <c r="V908" s="136">
        <f t="shared" si="550"/>
        <v>0</v>
      </c>
      <c r="W908" s="136">
        <f t="shared" si="550"/>
        <v>0</v>
      </c>
      <c r="X908" s="136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7">
        <v>39700</v>
      </c>
      <c r="E909" s="138" t="s">
        <v>320</v>
      </c>
      <c r="G909" s="43"/>
      <c r="H909" s="136"/>
      <c r="I909" s="42">
        <f>'Dep. Res. Class'!G$114</f>
        <v>143703.56691023239</v>
      </c>
      <c r="J909" s="136">
        <f t="shared" ref="J909:X909" si="551">+J114+J379+J644</f>
        <v>101612.3473490336</v>
      </c>
      <c r="K909" s="136">
        <f t="shared" si="551"/>
        <v>33113.078854746513</v>
      </c>
      <c r="L909" s="136">
        <f t="shared" si="551"/>
        <v>65.874907886011059</v>
      </c>
      <c r="M909" s="136">
        <f t="shared" si="551"/>
        <v>8203.158464903343</v>
      </c>
      <c r="N909" s="136">
        <f t="shared" si="551"/>
        <v>709.10733366289719</v>
      </c>
      <c r="O909" s="136">
        <f t="shared" si="551"/>
        <v>0</v>
      </c>
      <c r="P909" s="136">
        <f t="shared" si="551"/>
        <v>0</v>
      </c>
      <c r="Q909" s="136">
        <f t="shared" si="551"/>
        <v>0</v>
      </c>
      <c r="R909" s="136">
        <f t="shared" si="551"/>
        <v>0</v>
      </c>
      <c r="S909" s="136">
        <f t="shared" si="551"/>
        <v>0</v>
      </c>
      <c r="T909" s="136">
        <f t="shared" si="551"/>
        <v>0</v>
      </c>
      <c r="U909" s="136">
        <f t="shared" si="551"/>
        <v>0</v>
      </c>
      <c r="V909" s="136">
        <f t="shared" si="551"/>
        <v>0</v>
      </c>
      <c r="W909" s="136">
        <f t="shared" si="551"/>
        <v>0</v>
      </c>
      <c r="X909" s="136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7">
        <v>39701</v>
      </c>
      <c r="E910" s="138" t="s">
        <v>321</v>
      </c>
      <c r="G910" s="43"/>
      <c r="H910" s="136"/>
      <c r="I910" s="42">
        <f>'Dep. Res. Class'!G$115</f>
        <v>0</v>
      </c>
      <c r="J910" s="136">
        <f t="shared" ref="J910:X910" si="552">+J115+J380+J645</f>
        <v>0</v>
      </c>
      <c r="K910" s="136">
        <f t="shared" si="552"/>
        <v>0</v>
      </c>
      <c r="L910" s="136">
        <f t="shared" si="552"/>
        <v>0</v>
      </c>
      <c r="M910" s="136">
        <f t="shared" si="552"/>
        <v>0</v>
      </c>
      <c r="N910" s="136">
        <f t="shared" si="552"/>
        <v>0</v>
      </c>
      <c r="O910" s="136">
        <f t="shared" si="552"/>
        <v>0</v>
      </c>
      <c r="P910" s="136">
        <f t="shared" si="552"/>
        <v>0</v>
      </c>
      <c r="Q910" s="136">
        <f t="shared" si="552"/>
        <v>0</v>
      </c>
      <c r="R910" s="136">
        <f t="shared" si="552"/>
        <v>0</v>
      </c>
      <c r="S910" s="136">
        <f t="shared" si="552"/>
        <v>0</v>
      </c>
      <c r="T910" s="136">
        <f t="shared" si="552"/>
        <v>0</v>
      </c>
      <c r="U910" s="136">
        <f t="shared" si="552"/>
        <v>0</v>
      </c>
      <c r="V910" s="136">
        <f t="shared" si="552"/>
        <v>0</v>
      </c>
      <c r="W910" s="136">
        <f t="shared" si="552"/>
        <v>0</v>
      </c>
      <c r="X910" s="136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7">
        <v>39702</v>
      </c>
      <c r="E911" s="138" t="s">
        <v>322</v>
      </c>
      <c r="G911" s="43"/>
      <c r="H911" s="136"/>
      <c r="I911" s="42">
        <f>'Dep. Res. Class'!G$116</f>
        <v>0</v>
      </c>
      <c r="J911" s="136">
        <f t="shared" ref="J911:X911" si="553">+J116+J381+J646</f>
        <v>0</v>
      </c>
      <c r="K911" s="136">
        <f t="shared" si="553"/>
        <v>0</v>
      </c>
      <c r="L911" s="136">
        <f t="shared" si="553"/>
        <v>0</v>
      </c>
      <c r="M911" s="136">
        <f t="shared" si="553"/>
        <v>0</v>
      </c>
      <c r="N911" s="136">
        <f t="shared" si="553"/>
        <v>0</v>
      </c>
      <c r="O911" s="136">
        <f t="shared" si="553"/>
        <v>0</v>
      </c>
      <c r="P911" s="136">
        <f t="shared" si="553"/>
        <v>0</v>
      </c>
      <c r="Q911" s="136">
        <f t="shared" si="553"/>
        <v>0</v>
      </c>
      <c r="R911" s="136">
        <f t="shared" si="553"/>
        <v>0</v>
      </c>
      <c r="S911" s="136">
        <f t="shared" si="553"/>
        <v>0</v>
      </c>
      <c r="T911" s="136">
        <f t="shared" si="553"/>
        <v>0</v>
      </c>
      <c r="U911" s="136">
        <f t="shared" si="553"/>
        <v>0</v>
      </c>
      <c r="V911" s="136">
        <f t="shared" si="553"/>
        <v>0</v>
      </c>
      <c r="W911" s="136">
        <f t="shared" si="553"/>
        <v>0</v>
      </c>
      <c r="X911" s="136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7">
        <v>39705</v>
      </c>
      <c r="E912" s="138" t="s">
        <v>323</v>
      </c>
      <c r="G912" s="43"/>
      <c r="H912" s="136"/>
      <c r="I912" s="42">
        <f>'Dep. Res. Class'!G$117</f>
        <v>-34902.689999999995</v>
      </c>
      <c r="J912" s="136">
        <f t="shared" ref="J912:X912" si="554">+J117+J382+J647</f>
        <v>-24679.584062872065</v>
      </c>
      <c r="K912" s="136">
        <f t="shared" si="554"/>
        <v>-8042.4971422924273</v>
      </c>
      <c r="L912" s="136">
        <f t="shared" si="554"/>
        <v>-15.99968280648352</v>
      </c>
      <c r="M912" s="136">
        <f t="shared" si="554"/>
        <v>-1992.3812823675316</v>
      </c>
      <c r="N912" s="136">
        <f t="shared" si="554"/>
        <v>-172.22782966148043</v>
      </c>
      <c r="O912" s="136">
        <f t="shared" si="554"/>
        <v>0</v>
      </c>
      <c r="P912" s="136">
        <f t="shared" si="554"/>
        <v>0</v>
      </c>
      <c r="Q912" s="136">
        <f t="shared" si="554"/>
        <v>0</v>
      </c>
      <c r="R912" s="136">
        <f t="shared" si="554"/>
        <v>0</v>
      </c>
      <c r="S912" s="136">
        <f t="shared" si="554"/>
        <v>0</v>
      </c>
      <c r="T912" s="136">
        <f t="shared" si="554"/>
        <v>0</v>
      </c>
      <c r="U912" s="136">
        <f t="shared" si="554"/>
        <v>0</v>
      </c>
      <c r="V912" s="136">
        <f t="shared" si="554"/>
        <v>0</v>
      </c>
      <c r="W912" s="136">
        <f t="shared" si="554"/>
        <v>0</v>
      </c>
      <c r="X912" s="136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7">
        <v>39800</v>
      </c>
      <c r="E913" s="138" t="s">
        <v>324</v>
      </c>
      <c r="G913" s="43"/>
      <c r="H913" s="136"/>
      <c r="I913" s="42">
        <f>'Dep. Res. Class'!G$118</f>
        <v>1212907.9313582554</v>
      </c>
      <c r="J913" s="136">
        <f t="shared" ref="J913:X913" si="555">+J118+J383+J648</f>
        <v>857643.44388585328</v>
      </c>
      <c r="K913" s="136">
        <f t="shared" si="555"/>
        <v>279485.86690059101</v>
      </c>
      <c r="L913" s="136">
        <f t="shared" si="555"/>
        <v>556.00706350141422</v>
      </c>
      <c r="M913" s="136">
        <f t="shared" si="555"/>
        <v>69237.501741937696</v>
      </c>
      <c r="N913" s="136">
        <f t="shared" si="555"/>
        <v>5985.1117663718251</v>
      </c>
      <c r="O913" s="136">
        <f t="shared" si="555"/>
        <v>0</v>
      </c>
      <c r="P913" s="136">
        <f t="shared" si="555"/>
        <v>0</v>
      </c>
      <c r="Q913" s="136">
        <f t="shared" si="555"/>
        <v>0</v>
      </c>
      <c r="R913" s="136">
        <f t="shared" si="555"/>
        <v>0</v>
      </c>
      <c r="S913" s="136">
        <f t="shared" si="555"/>
        <v>0</v>
      </c>
      <c r="T913" s="136">
        <f t="shared" si="555"/>
        <v>0</v>
      </c>
      <c r="U913" s="136">
        <f t="shared" si="555"/>
        <v>0</v>
      </c>
      <c r="V913" s="136">
        <f t="shared" si="555"/>
        <v>0</v>
      </c>
      <c r="W913" s="136">
        <f t="shared" si="555"/>
        <v>0</v>
      </c>
      <c r="X913" s="136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7">
        <v>39900</v>
      </c>
      <c r="E914" s="138" t="s">
        <v>325</v>
      </c>
      <c r="G914" s="43"/>
      <c r="H914" s="136"/>
      <c r="I914" s="42">
        <f>'Dep. Res. Class'!G$119</f>
        <v>0</v>
      </c>
      <c r="J914" s="136">
        <f t="shared" ref="J914:X914" si="556">+J119+J384+J649</f>
        <v>0</v>
      </c>
      <c r="K914" s="136">
        <f t="shared" si="556"/>
        <v>0</v>
      </c>
      <c r="L914" s="136">
        <f t="shared" si="556"/>
        <v>0</v>
      </c>
      <c r="M914" s="136">
        <f t="shared" si="556"/>
        <v>0</v>
      </c>
      <c r="N914" s="136">
        <f t="shared" si="556"/>
        <v>0</v>
      </c>
      <c r="O914" s="136">
        <f t="shared" si="556"/>
        <v>0</v>
      </c>
      <c r="P914" s="136">
        <f t="shared" si="556"/>
        <v>0</v>
      </c>
      <c r="Q914" s="136">
        <f t="shared" si="556"/>
        <v>0</v>
      </c>
      <c r="R914" s="136">
        <f t="shared" si="556"/>
        <v>0</v>
      </c>
      <c r="S914" s="136">
        <f t="shared" si="556"/>
        <v>0</v>
      </c>
      <c r="T914" s="136">
        <f t="shared" si="556"/>
        <v>0</v>
      </c>
      <c r="U914" s="136">
        <f t="shared" si="556"/>
        <v>0</v>
      </c>
      <c r="V914" s="136">
        <f t="shared" si="556"/>
        <v>0</v>
      </c>
      <c r="W914" s="136">
        <f t="shared" si="556"/>
        <v>0</v>
      </c>
      <c r="X914" s="136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7">
        <v>39901</v>
      </c>
      <c r="E915" s="138" t="s">
        <v>326</v>
      </c>
      <c r="G915" s="43"/>
      <c r="H915" s="136"/>
      <c r="I915" s="42">
        <f>'Dep. Res. Class'!G$120</f>
        <v>0</v>
      </c>
      <c r="J915" s="136">
        <f t="shared" ref="J915:X915" si="557">+J120+J385+J650</f>
        <v>0</v>
      </c>
      <c r="K915" s="136">
        <f t="shared" si="557"/>
        <v>0</v>
      </c>
      <c r="L915" s="136">
        <f t="shared" si="557"/>
        <v>0</v>
      </c>
      <c r="M915" s="136">
        <f t="shared" si="557"/>
        <v>0</v>
      </c>
      <c r="N915" s="136">
        <f t="shared" si="557"/>
        <v>0</v>
      </c>
      <c r="O915" s="136">
        <f t="shared" si="557"/>
        <v>0</v>
      </c>
      <c r="P915" s="136">
        <f t="shared" si="557"/>
        <v>0</v>
      </c>
      <c r="Q915" s="136">
        <f t="shared" si="557"/>
        <v>0</v>
      </c>
      <c r="R915" s="136">
        <f t="shared" si="557"/>
        <v>0</v>
      </c>
      <c r="S915" s="136">
        <f t="shared" si="557"/>
        <v>0</v>
      </c>
      <c r="T915" s="136">
        <f t="shared" si="557"/>
        <v>0</v>
      </c>
      <c r="U915" s="136">
        <f t="shared" si="557"/>
        <v>0</v>
      </c>
      <c r="V915" s="136">
        <f t="shared" si="557"/>
        <v>0</v>
      </c>
      <c r="W915" s="136">
        <f t="shared" si="557"/>
        <v>0</v>
      </c>
      <c r="X915" s="136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7">
        <v>39902</v>
      </c>
      <c r="E916" s="138" t="s">
        <v>327</v>
      </c>
      <c r="G916" s="43"/>
      <c r="H916" s="136"/>
      <c r="I916" s="42">
        <f>'Dep. Res. Class'!G$121</f>
        <v>0</v>
      </c>
      <c r="J916" s="136">
        <f t="shared" ref="J916:X916" si="558">+J121+J386+J651</f>
        <v>0</v>
      </c>
      <c r="K916" s="136">
        <f t="shared" si="558"/>
        <v>0</v>
      </c>
      <c r="L916" s="136">
        <f t="shared" si="558"/>
        <v>0</v>
      </c>
      <c r="M916" s="136">
        <f t="shared" si="558"/>
        <v>0</v>
      </c>
      <c r="N916" s="136">
        <f t="shared" si="558"/>
        <v>0</v>
      </c>
      <c r="O916" s="136">
        <f t="shared" si="558"/>
        <v>0</v>
      </c>
      <c r="P916" s="136">
        <f t="shared" si="558"/>
        <v>0</v>
      </c>
      <c r="Q916" s="136">
        <f t="shared" si="558"/>
        <v>0</v>
      </c>
      <c r="R916" s="136">
        <f t="shared" si="558"/>
        <v>0</v>
      </c>
      <c r="S916" s="136">
        <f t="shared" si="558"/>
        <v>0</v>
      </c>
      <c r="T916" s="136">
        <f t="shared" si="558"/>
        <v>0</v>
      </c>
      <c r="U916" s="136">
        <f t="shared" si="558"/>
        <v>0</v>
      </c>
      <c r="V916" s="136">
        <f t="shared" si="558"/>
        <v>0</v>
      </c>
      <c r="W916" s="136">
        <f t="shared" si="558"/>
        <v>0</v>
      </c>
      <c r="X916" s="136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7">
        <v>39903</v>
      </c>
      <c r="E917" s="138" t="s">
        <v>328</v>
      </c>
      <c r="G917" s="43"/>
      <c r="H917" s="136"/>
      <c r="I917" s="42">
        <f>'Dep. Res. Class'!G$122</f>
        <v>21856.168357969618</v>
      </c>
      <c r="J917" s="136">
        <f t="shared" ref="J917:X917" si="559">+J122+J387+J652</f>
        <v>15454.428993375463</v>
      </c>
      <c r="K917" s="136">
        <f t="shared" si="559"/>
        <v>5036.2356471788517</v>
      </c>
      <c r="L917" s="136">
        <f t="shared" si="559"/>
        <v>10.019048992860313</v>
      </c>
      <c r="M917" s="136">
        <f t="shared" si="559"/>
        <v>1247.6350888912054</v>
      </c>
      <c r="N917" s="136">
        <f t="shared" si="559"/>
        <v>107.84957953123472</v>
      </c>
      <c r="O917" s="136">
        <f t="shared" si="559"/>
        <v>0</v>
      </c>
      <c r="P917" s="136">
        <f t="shared" si="559"/>
        <v>0</v>
      </c>
      <c r="Q917" s="136">
        <f t="shared" si="559"/>
        <v>0</v>
      </c>
      <c r="R917" s="136">
        <f t="shared" si="559"/>
        <v>0</v>
      </c>
      <c r="S917" s="136">
        <f t="shared" si="559"/>
        <v>0</v>
      </c>
      <c r="T917" s="136">
        <f t="shared" si="559"/>
        <v>0</v>
      </c>
      <c r="U917" s="136">
        <f t="shared" si="559"/>
        <v>0</v>
      </c>
      <c r="V917" s="136">
        <f t="shared" si="559"/>
        <v>0</v>
      </c>
      <c r="W917" s="136">
        <f t="shared" si="559"/>
        <v>0</v>
      </c>
      <c r="X917" s="136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7">
        <v>39904</v>
      </c>
      <c r="E918" s="138" t="s">
        <v>329</v>
      </c>
      <c r="G918" s="43"/>
      <c r="H918" s="136"/>
      <c r="I918" s="42">
        <f>'Dep. Res. Class'!G$123</f>
        <v>0</v>
      </c>
      <c r="J918" s="136">
        <f t="shared" ref="J918:X918" si="560">+J123+J388+J653</f>
        <v>0</v>
      </c>
      <c r="K918" s="136">
        <f t="shared" si="560"/>
        <v>0</v>
      </c>
      <c r="L918" s="136">
        <f t="shared" si="560"/>
        <v>0</v>
      </c>
      <c r="M918" s="136">
        <f t="shared" si="560"/>
        <v>0</v>
      </c>
      <c r="N918" s="136">
        <f t="shared" si="560"/>
        <v>0</v>
      </c>
      <c r="O918" s="136">
        <f t="shared" si="560"/>
        <v>0</v>
      </c>
      <c r="P918" s="136">
        <f t="shared" si="560"/>
        <v>0</v>
      </c>
      <c r="Q918" s="136">
        <f t="shared" si="560"/>
        <v>0</v>
      </c>
      <c r="R918" s="136">
        <f t="shared" si="560"/>
        <v>0</v>
      </c>
      <c r="S918" s="136">
        <f t="shared" si="560"/>
        <v>0</v>
      </c>
      <c r="T918" s="136">
        <f t="shared" si="560"/>
        <v>0</v>
      </c>
      <c r="U918" s="136">
        <f t="shared" si="560"/>
        <v>0</v>
      </c>
      <c r="V918" s="136">
        <f t="shared" si="560"/>
        <v>0</v>
      </c>
      <c r="W918" s="136">
        <f t="shared" si="560"/>
        <v>0</v>
      </c>
      <c r="X918" s="136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7">
        <v>39905</v>
      </c>
      <c r="E919" s="138" t="s">
        <v>330</v>
      </c>
      <c r="G919" s="43"/>
      <c r="H919" s="136"/>
      <c r="I919" s="42">
        <f>'Dep. Res. Class'!G$124</f>
        <v>0</v>
      </c>
      <c r="J919" s="136">
        <f t="shared" ref="J919:X919" si="561">+J124+J389+J654</f>
        <v>0</v>
      </c>
      <c r="K919" s="136">
        <f t="shared" si="561"/>
        <v>0</v>
      </c>
      <c r="L919" s="136">
        <f t="shared" si="561"/>
        <v>0</v>
      </c>
      <c r="M919" s="136">
        <f t="shared" si="561"/>
        <v>0</v>
      </c>
      <c r="N919" s="136">
        <f t="shared" si="561"/>
        <v>0</v>
      </c>
      <c r="O919" s="136">
        <f t="shared" si="561"/>
        <v>0</v>
      </c>
      <c r="P919" s="136">
        <f t="shared" si="561"/>
        <v>0</v>
      </c>
      <c r="Q919" s="136">
        <f t="shared" si="561"/>
        <v>0</v>
      </c>
      <c r="R919" s="136">
        <f t="shared" si="561"/>
        <v>0</v>
      </c>
      <c r="S919" s="136">
        <f t="shared" si="561"/>
        <v>0</v>
      </c>
      <c r="T919" s="136">
        <f t="shared" si="561"/>
        <v>0</v>
      </c>
      <c r="U919" s="136">
        <f t="shared" si="561"/>
        <v>0</v>
      </c>
      <c r="V919" s="136">
        <f t="shared" si="561"/>
        <v>0</v>
      </c>
      <c r="W919" s="136">
        <f t="shared" si="561"/>
        <v>0</v>
      </c>
      <c r="X919" s="136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7">
        <v>39906</v>
      </c>
      <c r="E920" s="138" t="s">
        <v>331</v>
      </c>
      <c r="G920" s="43"/>
      <c r="H920" s="136"/>
      <c r="I920" s="42">
        <f>'Dep. Res. Class'!G$125</f>
        <v>488192.58602291509</v>
      </c>
      <c r="J920" s="136">
        <f t="shared" ref="J920:X920" si="562">+J125+J390+J655</f>
        <v>345199.46644867311</v>
      </c>
      <c r="K920" s="136">
        <f t="shared" si="562"/>
        <v>112492.40324965339</v>
      </c>
      <c r="L920" s="136">
        <f t="shared" si="562"/>
        <v>223.79153368532806</v>
      </c>
      <c r="M920" s="136">
        <f t="shared" si="562"/>
        <v>27867.931399633017</v>
      </c>
      <c r="N920" s="136">
        <f t="shared" si="562"/>
        <v>2408.9933912701936</v>
      </c>
      <c r="O920" s="136">
        <f t="shared" si="562"/>
        <v>0</v>
      </c>
      <c r="P920" s="136">
        <f t="shared" si="562"/>
        <v>0</v>
      </c>
      <c r="Q920" s="136">
        <f t="shared" si="562"/>
        <v>0</v>
      </c>
      <c r="R920" s="136">
        <f t="shared" si="562"/>
        <v>0</v>
      </c>
      <c r="S920" s="136">
        <f t="shared" si="562"/>
        <v>0</v>
      </c>
      <c r="T920" s="136">
        <f t="shared" si="562"/>
        <v>0</v>
      </c>
      <c r="U920" s="136">
        <f t="shared" si="562"/>
        <v>0</v>
      </c>
      <c r="V920" s="136">
        <f t="shared" si="562"/>
        <v>0</v>
      </c>
      <c r="W920" s="136">
        <f t="shared" si="562"/>
        <v>0</v>
      </c>
      <c r="X920" s="136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7">
        <v>39907</v>
      </c>
      <c r="E921" s="138" t="s">
        <v>332</v>
      </c>
      <c r="G921" s="43"/>
      <c r="H921" s="136"/>
      <c r="I921" s="42">
        <f>'Dep. Res. Class'!G$126</f>
        <v>13751.769999999999</v>
      </c>
      <c r="J921" s="136">
        <f t="shared" ref="J921:X921" si="563">+J126+J391+J656</f>
        <v>9723.8340004246729</v>
      </c>
      <c r="K921" s="136">
        <f t="shared" si="563"/>
        <v>3168.7692532140854</v>
      </c>
      <c r="L921" s="136">
        <f t="shared" si="563"/>
        <v>6.3039255148447264</v>
      </c>
      <c r="M921" s="136">
        <f t="shared" si="563"/>
        <v>785.004512472344</v>
      </c>
      <c r="N921" s="136">
        <f t="shared" si="563"/>
        <v>67.858308374049585</v>
      </c>
      <c r="O921" s="136">
        <f t="shared" si="563"/>
        <v>0</v>
      </c>
      <c r="P921" s="136">
        <f t="shared" si="563"/>
        <v>0</v>
      </c>
      <c r="Q921" s="136">
        <f t="shared" si="563"/>
        <v>0</v>
      </c>
      <c r="R921" s="136">
        <f t="shared" si="563"/>
        <v>0</v>
      </c>
      <c r="S921" s="136">
        <f t="shared" si="563"/>
        <v>0</v>
      </c>
      <c r="T921" s="136">
        <f t="shared" si="563"/>
        <v>0</v>
      </c>
      <c r="U921" s="136">
        <f t="shared" si="563"/>
        <v>0</v>
      </c>
      <c r="V921" s="136">
        <f t="shared" si="563"/>
        <v>0</v>
      </c>
      <c r="W921" s="136">
        <f t="shared" si="563"/>
        <v>0</v>
      </c>
      <c r="X921" s="136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7">
        <v>39908</v>
      </c>
      <c r="E922" s="138" t="s">
        <v>333</v>
      </c>
      <c r="G922" s="43"/>
      <c r="H922" s="136"/>
      <c r="I922" s="42">
        <f>'Dep. Res. Class'!G$127</f>
        <v>123514.83000000002</v>
      </c>
      <c r="J922" s="136">
        <f t="shared" ref="J922:X922" si="564">+J127+J392+J657</f>
        <v>87336.953971065072</v>
      </c>
      <c r="K922" s="136">
        <f t="shared" si="564"/>
        <v>28461.063239129566</v>
      </c>
      <c r="L922" s="136">
        <f t="shared" si="564"/>
        <v>56.620223309341931</v>
      </c>
      <c r="M922" s="136">
        <f t="shared" si="564"/>
        <v>7050.7068477188359</v>
      </c>
      <c r="N922" s="136">
        <f t="shared" si="564"/>
        <v>609.48571877716938</v>
      </c>
      <c r="O922" s="136">
        <f t="shared" si="564"/>
        <v>0</v>
      </c>
      <c r="P922" s="136">
        <f t="shared" si="564"/>
        <v>0</v>
      </c>
      <c r="Q922" s="136">
        <f t="shared" si="564"/>
        <v>0</v>
      </c>
      <c r="R922" s="136">
        <f t="shared" si="564"/>
        <v>0</v>
      </c>
      <c r="S922" s="136">
        <f t="shared" si="564"/>
        <v>0</v>
      </c>
      <c r="T922" s="136">
        <f t="shared" si="564"/>
        <v>0</v>
      </c>
      <c r="U922" s="136">
        <f t="shared" si="564"/>
        <v>0</v>
      </c>
      <c r="V922" s="136">
        <f t="shared" si="564"/>
        <v>0</v>
      </c>
      <c r="W922" s="136">
        <f t="shared" si="564"/>
        <v>0</v>
      </c>
      <c r="X922" s="136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37">
        <v>39909</v>
      </c>
      <c r="E923" s="138" t="s">
        <v>334</v>
      </c>
      <c r="G923" s="43"/>
      <c r="H923" s="136"/>
      <c r="I923" s="42">
        <f>'Dep. Res. Class'!G$128</f>
        <v>0</v>
      </c>
      <c r="J923" s="136">
        <f t="shared" ref="J923:X923" si="565">+J128+J393+J658</f>
        <v>0</v>
      </c>
      <c r="K923" s="136">
        <f t="shared" si="565"/>
        <v>0</v>
      </c>
      <c r="L923" s="136">
        <f t="shared" si="565"/>
        <v>0</v>
      </c>
      <c r="M923" s="136">
        <f t="shared" si="565"/>
        <v>0</v>
      </c>
      <c r="N923" s="136">
        <f t="shared" si="565"/>
        <v>0</v>
      </c>
      <c r="O923" s="136">
        <f t="shared" si="565"/>
        <v>0</v>
      </c>
      <c r="P923" s="136">
        <f t="shared" si="565"/>
        <v>0</v>
      </c>
      <c r="Q923" s="136">
        <f t="shared" si="565"/>
        <v>0</v>
      </c>
      <c r="R923" s="136">
        <f t="shared" si="565"/>
        <v>0</v>
      </c>
      <c r="S923" s="136">
        <f t="shared" si="565"/>
        <v>0</v>
      </c>
      <c r="T923" s="136">
        <f t="shared" si="565"/>
        <v>0</v>
      </c>
      <c r="U923" s="136">
        <f t="shared" si="565"/>
        <v>0</v>
      </c>
      <c r="V923" s="136">
        <f t="shared" si="565"/>
        <v>0</v>
      </c>
      <c r="W923" s="136">
        <f t="shared" si="565"/>
        <v>0</v>
      </c>
      <c r="X923" s="136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7"/>
      <c r="E924" s="138" t="s">
        <v>368</v>
      </c>
      <c r="G924" s="43"/>
      <c r="H924" s="136"/>
      <c r="I924" s="42">
        <f>'Dep. Res. Class'!G$129</f>
        <v>-6935473.1200000001</v>
      </c>
      <c r="J924" s="136">
        <f t="shared" ref="J924:X924" si="567">+J129+J394+J659</f>
        <v>-4904051.5754181026</v>
      </c>
      <c r="K924" s="136">
        <f t="shared" si="567"/>
        <v>-1598115.2956418532</v>
      </c>
      <c r="L924" s="136">
        <f t="shared" si="567"/>
        <v>-3179.278446242758</v>
      </c>
      <c r="M924" s="136">
        <f t="shared" si="567"/>
        <v>-395903.77786500548</v>
      </c>
      <c r="N924" s="136">
        <f t="shared" si="567"/>
        <v>-34223.192628795558</v>
      </c>
      <c r="O924" s="136">
        <f t="shared" si="567"/>
        <v>0</v>
      </c>
      <c r="P924" s="136">
        <f t="shared" si="567"/>
        <v>0</v>
      </c>
      <c r="Q924" s="136">
        <f t="shared" si="567"/>
        <v>0</v>
      </c>
      <c r="R924" s="136">
        <f t="shared" si="567"/>
        <v>0</v>
      </c>
      <c r="S924" s="136">
        <f t="shared" si="567"/>
        <v>0</v>
      </c>
      <c r="T924" s="136">
        <f t="shared" si="567"/>
        <v>0</v>
      </c>
      <c r="U924" s="136">
        <f t="shared" si="567"/>
        <v>0</v>
      </c>
      <c r="V924" s="136">
        <f t="shared" si="567"/>
        <v>0</v>
      </c>
      <c r="W924" s="136">
        <f t="shared" si="567"/>
        <v>0</v>
      </c>
      <c r="X924" s="136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7"/>
      <c r="E925" s="154" t="s">
        <v>476</v>
      </c>
      <c r="G925" s="43"/>
      <c r="H925" s="136"/>
      <c r="I925" s="42">
        <f>'Dep. Res. Class'!G$130</f>
        <v>588054.66</v>
      </c>
      <c r="J925" s="136">
        <f t="shared" ref="J925:X925" si="569">+J130+J395+J660</f>
        <v>415811.62984955183</v>
      </c>
      <c r="K925" s="136">
        <f t="shared" si="569"/>
        <v>135503.24982291466</v>
      </c>
      <c r="L925" s="136">
        <f t="shared" si="569"/>
        <v>269.56913730358644</v>
      </c>
      <c r="M925" s="136">
        <f t="shared" si="569"/>
        <v>33568.446947584933</v>
      </c>
      <c r="N925" s="136">
        <f t="shared" si="569"/>
        <v>2901.7642426449029</v>
      </c>
      <c r="O925" s="136">
        <f t="shared" si="569"/>
        <v>0</v>
      </c>
      <c r="P925" s="136">
        <f t="shared" si="569"/>
        <v>0</v>
      </c>
      <c r="Q925" s="136">
        <f t="shared" si="569"/>
        <v>0</v>
      </c>
      <c r="R925" s="136">
        <f t="shared" si="569"/>
        <v>0</v>
      </c>
      <c r="S925" s="136">
        <f t="shared" si="569"/>
        <v>0</v>
      </c>
      <c r="T925" s="136">
        <f t="shared" si="569"/>
        <v>0</v>
      </c>
      <c r="U925" s="136">
        <f t="shared" si="569"/>
        <v>0</v>
      </c>
      <c r="V925" s="136">
        <f t="shared" si="569"/>
        <v>0</v>
      </c>
      <c r="W925" s="136">
        <f t="shared" si="569"/>
        <v>0</v>
      </c>
      <c r="X925" s="136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1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-1432401.8419205192</v>
      </c>
      <c r="J927" s="136">
        <f>SUM(J890:J925)</f>
        <v>-1012846.9086334113</v>
      </c>
      <c r="K927" s="136">
        <f t="shared" ref="K927:X927" si="570">SUM(K890:K925)</f>
        <v>-330063.03297138977</v>
      </c>
      <c r="L927" s="136">
        <f t="shared" si="570"/>
        <v>-656.62489401679625</v>
      </c>
      <c r="M927" s="136">
        <f t="shared" si="570"/>
        <v>-81767.067772461669</v>
      </c>
      <c r="N927" s="136">
        <f t="shared" si="570"/>
        <v>-7068.207649240735</v>
      </c>
      <c r="O927" s="136">
        <f t="shared" si="570"/>
        <v>0</v>
      </c>
      <c r="P927" s="136">
        <f t="shared" si="570"/>
        <v>0</v>
      </c>
      <c r="Q927" s="136">
        <f t="shared" si="570"/>
        <v>0</v>
      </c>
      <c r="R927" s="136">
        <f t="shared" si="570"/>
        <v>0</v>
      </c>
      <c r="S927" s="136">
        <f t="shared" si="570"/>
        <v>0</v>
      </c>
      <c r="T927" s="136">
        <f t="shared" si="570"/>
        <v>0</v>
      </c>
      <c r="U927" s="136">
        <f t="shared" si="570"/>
        <v>0</v>
      </c>
      <c r="V927" s="136">
        <f t="shared" si="570"/>
        <v>0</v>
      </c>
      <c r="W927" s="136">
        <f t="shared" si="570"/>
        <v>0</v>
      </c>
      <c r="X927" s="136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1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367</v>
      </c>
      <c r="E929" s="44"/>
      <c r="G929" s="43"/>
      <c r="H929" s="44"/>
      <c r="I929" s="42">
        <f>'Dep. Res. Class'!G$134</f>
        <v>167963071.07713354</v>
      </c>
      <c r="J929" s="42">
        <f>J927+J886+J860+J847+J825+J813</f>
        <v>115311826.09989017</v>
      </c>
      <c r="K929" s="42">
        <f t="shared" ref="K929:X929" si="571">K927+K886+K860+K847+K825+K813</f>
        <v>42205630.194857895</v>
      </c>
      <c r="L929" s="42">
        <f t="shared" si="571"/>
        <v>95462.779948244017</v>
      </c>
      <c r="M929" s="42">
        <f t="shared" si="571"/>
        <v>9409400.9355588164</v>
      </c>
      <c r="N929" s="42">
        <f t="shared" si="571"/>
        <v>940751.06687839807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1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360</v>
      </c>
      <c r="E931" s="44"/>
      <c r="G931" s="43"/>
      <c r="H931" s="44"/>
      <c r="I931" s="42"/>
      <c r="J931" s="151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1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335</v>
      </c>
      <c r="E933" s="44"/>
      <c r="G933" s="43"/>
      <c r="H933" s="44"/>
      <c r="I933" s="42"/>
      <c r="J933" s="151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1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7">
        <v>30100</v>
      </c>
      <c r="D935" s="44"/>
      <c r="E935" s="138" t="s">
        <v>336</v>
      </c>
      <c r="G935" s="43"/>
      <c r="H935" s="136"/>
      <c r="I935" s="42">
        <f>'Dep. Res. Class'!G$140</f>
        <v>0</v>
      </c>
      <c r="J935" s="136">
        <f t="shared" ref="J935:X935" si="572">+J140+J405+J670</f>
        <v>0</v>
      </c>
      <c r="K935" s="136">
        <f t="shared" si="572"/>
        <v>0</v>
      </c>
      <c r="L935" s="136">
        <f t="shared" si="572"/>
        <v>0</v>
      </c>
      <c r="M935" s="136">
        <f t="shared" si="572"/>
        <v>0</v>
      </c>
      <c r="N935" s="136">
        <f t="shared" si="572"/>
        <v>0</v>
      </c>
      <c r="O935" s="136">
        <f t="shared" si="572"/>
        <v>0</v>
      </c>
      <c r="P935" s="136">
        <f t="shared" si="572"/>
        <v>0</v>
      </c>
      <c r="Q935" s="136">
        <f t="shared" si="572"/>
        <v>0</v>
      </c>
      <c r="R935" s="136">
        <f t="shared" si="572"/>
        <v>0</v>
      </c>
      <c r="S935" s="136">
        <f t="shared" si="572"/>
        <v>0</v>
      </c>
      <c r="T935" s="136">
        <f t="shared" si="572"/>
        <v>0</v>
      </c>
      <c r="U935" s="136">
        <f t="shared" si="572"/>
        <v>0</v>
      </c>
      <c r="V935" s="136">
        <f t="shared" si="572"/>
        <v>0</v>
      </c>
      <c r="W935" s="136">
        <f t="shared" si="572"/>
        <v>0</v>
      </c>
      <c r="X935" s="136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7">
        <v>30200</v>
      </c>
      <c r="D936" s="44"/>
      <c r="E936" s="138" t="s">
        <v>197</v>
      </c>
      <c r="G936" s="43"/>
      <c r="H936" s="136"/>
      <c r="I936" s="42">
        <f>'Dep. Res. Class'!G$141</f>
        <v>0</v>
      </c>
      <c r="J936" s="136">
        <f t="shared" ref="J936:X936" si="573">+J141+J406+J671</f>
        <v>0</v>
      </c>
      <c r="K936" s="136">
        <f t="shared" si="573"/>
        <v>0</v>
      </c>
      <c r="L936" s="136">
        <f t="shared" si="573"/>
        <v>0</v>
      </c>
      <c r="M936" s="136">
        <f t="shared" si="573"/>
        <v>0</v>
      </c>
      <c r="N936" s="136">
        <f t="shared" si="573"/>
        <v>0</v>
      </c>
      <c r="O936" s="136">
        <f t="shared" si="573"/>
        <v>0</v>
      </c>
      <c r="P936" s="136">
        <f t="shared" si="573"/>
        <v>0</v>
      </c>
      <c r="Q936" s="136">
        <f t="shared" si="573"/>
        <v>0</v>
      </c>
      <c r="R936" s="136">
        <f t="shared" si="573"/>
        <v>0</v>
      </c>
      <c r="S936" s="136">
        <f t="shared" si="573"/>
        <v>0</v>
      </c>
      <c r="T936" s="136">
        <f t="shared" si="573"/>
        <v>0</v>
      </c>
      <c r="U936" s="136">
        <f t="shared" si="573"/>
        <v>0</v>
      </c>
      <c r="V936" s="136">
        <f t="shared" si="573"/>
        <v>0</v>
      </c>
      <c r="W936" s="136">
        <f t="shared" si="573"/>
        <v>0</v>
      </c>
      <c r="X936" s="136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9">
        <v>30300</v>
      </c>
      <c r="D937" s="44"/>
      <c r="E937" s="138" t="s">
        <v>337</v>
      </c>
      <c r="G937" s="43"/>
      <c r="H937" s="136"/>
      <c r="I937" s="42">
        <f>'Dep. Res. Class'!G$142</f>
        <v>0</v>
      </c>
      <c r="J937" s="136">
        <f t="shared" ref="J937:X937" si="575">+J142+J407+J672</f>
        <v>0</v>
      </c>
      <c r="K937" s="136">
        <f t="shared" si="575"/>
        <v>0</v>
      </c>
      <c r="L937" s="136">
        <f t="shared" si="575"/>
        <v>0</v>
      </c>
      <c r="M937" s="136">
        <f t="shared" si="575"/>
        <v>0</v>
      </c>
      <c r="N937" s="136">
        <f t="shared" si="575"/>
        <v>0</v>
      </c>
      <c r="O937" s="136">
        <f t="shared" si="575"/>
        <v>0</v>
      </c>
      <c r="P937" s="136">
        <f t="shared" si="575"/>
        <v>0</v>
      </c>
      <c r="Q937" s="136">
        <f t="shared" si="575"/>
        <v>0</v>
      </c>
      <c r="R937" s="136">
        <f t="shared" si="575"/>
        <v>0</v>
      </c>
      <c r="S937" s="136">
        <f t="shared" si="575"/>
        <v>0</v>
      </c>
      <c r="T937" s="136">
        <f t="shared" si="575"/>
        <v>0</v>
      </c>
      <c r="U937" s="136">
        <f t="shared" si="575"/>
        <v>0</v>
      </c>
      <c r="V937" s="136">
        <f t="shared" si="575"/>
        <v>0</v>
      </c>
      <c r="W937" s="136">
        <f t="shared" si="575"/>
        <v>0</v>
      </c>
      <c r="X937" s="136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1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338</v>
      </c>
      <c r="E939" s="44"/>
      <c r="G939" s="43"/>
      <c r="H939" s="44"/>
      <c r="I939" s="42"/>
      <c r="J939" s="151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1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1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1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2">
        <v>37400</v>
      </c>
      <c r="E943" s="138" t="s">
        <v>125</v>
      </c>
      <c r="G943" s="43"/>
      <c r="H943" s="136"/>
      <c r="I943" s="42">
        <f>'Dep. Res. Class'!G$148</f>
        <v>0</v>
      </c>
      <c r="J943" s="136">
        <f t="shared" ref="J943:X943" si="576">+J148+J413+J678</f>
        <v>0</v>
      </c>
      <c r="K943" s="136">
        <f t="shared" si="576"/>
        <v>0</v>
      </c>
      <c r="L943" s="136">
        <f t="shared" si="576"/>
        <v>0</v>
      </c>
      <c r="M943" s="136">
        <f t="shared" si="576"/>
        <v>0</v>
      </c>
      <c r="N943" s="136">
        <f t="shared" si="576"/>
        <v>0</v>
      </c>
      <c r="O943" s="136">
        <f t="shared" si="576"/>
        <v>0</v>
      </c>
      <c r="P943" s="136">
        <f t="shared" si="576"/>
        <v>0</v>
      </c>
      <c r="Q943" s="136">
        <f t="shared" si="576"/>
        <v>0</v>
      </c>
      <c r="R943" s="136">
        <f t="shared" si="576"/>
        <v>0</v>
      </c>
      <c r="S943" s="136">
        <f t="shared" si="576"/>
        <v>0</v>
      </c>
      <c r="T943" s="136">
        <f t="shared" si="576"/>
        <v>0</v>
      </c>
      <c r="U943" s="136">
        <f t="shared" si="576"/>
        <v>0</v>
      </c>
      <c r="V943" s="136">
        <f t="shared" si="576"/>
        <v>0</v>
      </c>
      <c r="W943" s="136">
        <f t="shared" si="576"/>
        <v>0</v>
      </c>
      <c r="X943" s="136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2">
        <v>39001</v>
      </c>
      <c r="E944" s="138" t="s">
        <v>304</v>
      </c>
      <c r="G944" s="43"/>
      <c r="H944" s="136"/>
      <c r="I944" s="42">
        <f>'Dep. Res. Class'!G$149</f>
        <v>45404.81342907084</v>
      </c>
      <c r="J944" s="136">
        <f t="shared" ref="J944:X944" si="578">+J149+J414+J679</f>
        <v>32105.6030317943</v>
      </c>
      <c r="K944" s="136">
        <f t="shared" si="578"/>
        <v>10462.462413344732</v>
      </c>
      <c r="L944" s="136">
        <f t="shared" si="578"/>
        <v>20.813943359457305</v>
      </c>
      <c r="M944" s="136">
        <f t="shared" si="578"/>
        <v>2591.8833306392917</v>
      </c>
      <c r="N944" s="136">
        <f t="shared" si="578"/>
        <v>224.05070993305426</v>
      </c>
      <c r="O944" s="136">
        <f t="shared" si="578"/>
        <v>0</v>
      </c>
      <c r="P944" s="136">
        <f t="shared" si="578"/>
        <v>0</v>
      </c>
      <c r="Q944" s="136">
        <f t="shared" si="578"/>
        <v>0</v>
      </c>
      <c r="R944" s="136">
        <f t="shared" si="578"/>
        <v>0</v>
      </c>
      <c r="S944" s="136">
        <f t="shared" si="578"/>
        <v>0</v>
      </c>
      <c r="T944" s="136">
        <f t="shared" si="578"/>
        <v>0</v>
      </c>
      <c r="U944" s="136">
        <f t="shared" si="578"/>
        <v>0</v>
      </c>
      <c r="V944" s="136">
        <f t="shared" si="578"/>
        <v>0</v>
      </c>
      <c r="W944" s="136">
        <f t="shared" si="578"/>
        <v>0</v>
      </c>
      <c r="X944" s="136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2">
        <v>36602</v>
      </c>
      <c r="E945" s="138" t="s">
        <v>149</v>
      </c>
      <c r="G945" s="43"/>
      <c r="H945" s="136"/>
      <c r="I945" s="42">
        <f>'Dep. Res. Class'!G$150</f>
        <v>0</v>
      </c>
      <c r="J945" s="136">
        <f t="shared" ref="J945:X945" si="579">+J150+J415+J680</f>
        <v>0</v>
      </c>
      <c r="K945" s="136">
        <f t="shared" si="579"/>
        <v>0</v>
      </c>
      <c r="L945" s="136">
        <f t="shared" si="579"/>
        <v>0</v>
      </c>
      <c r="M945" s="136">
        <f t="shared" si="579"/>
        <v>0</v>
      </c>
      <c r="N945" s="136">
        <f t="shared" si="579"/>
        <v>0</v>
      </c>
      <c r="O945" s="136">
        <f t="shared" si="579"/>
        <v>0</v>
      </c>
      <c r="P945" s="136">
        <f t="shared" si="579"/>
        <v>0</v>
      </c>
      <c r="Q945" s="136">
        <f t="shared" si="579"/>
        <v>0</v>
      </c>
      <c r="R945" s="136">
        <f t="shared" si="579"/>
        <v>0</v>
      </c>
      <c r="S945" s="136">
        <f t="shared" si="579"/>
        <v>0</v>
      </c>
      <c r="T945" s="136">
        <f t="shared" si="579"/>
        <v>0</v>
      </c>
      <c r="U945" s="136">
        <f t="shared" si="579"/>
        <v>0</v>
      </c>
      <c r="V945" s="136">
        <f t="shared" si="579"/>
        <v>0</v>
      </c>
      <c r="W945" s="136">
        <f t="shared" si="579"/>
        <v>0</v>
      </c>
      <c r="X945" s="136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2">
        <v>38900</v>
      </c>
      <c r="E946" s="138" t="s">
        <v>125</v>
      </c>
      <c r="G946" s="43"/>
      <c r="H946" s="136"/>
      <c r="I946" s="42">
        <f>'Dep. Res. Class'!G$151</f>
        <v>0</v>
      </c>
      <c r="J946" s="136">
        <f t="shared" ref="J946:X946" si="580">+J151+J416+J681</f>
        <v>0</v>
      </c>
      <c r="K946" s="136">
        <f t="shared" si="580"/>
        <v>0</v>
      </c>
      <c r="L946" s="136">
        <f t="shared" si="580"/>
        <v>0</v>
      </c>
      <c r="M946" s="136">
        <f t="shared" si="580"/>
        <v>0</v>
      </c>
      <c r="N946" s="136">
        <f t="shared" si="580"/>
        <v>0</v>
      </c>
      <c r="O946" s="136">
        <f t="shared" si="580"/>
        <v>0</v>
      </c>
      <c r="P946" s="136">
        <f t="shared" si="580"/>
        <v>0</v>
      </c>
      <c r="Q946" s="136">
        <f t="shared" si="580"/>
        <v>0</v>
      </c>
      <c r="R946" s="136">
        <f t="shared" si="580"/>
        <v>0</v>
      </c>
      <c r="S946" s="136">
        <f t="shared" si="580"/>
        <v>0</v>
      </c>
      <c r="T946" s="136">
        <f t="shared" si="580"/>
        <v>0</v>
      </c>
      <c r="U946" s="136">
        <f t="shared" si="580"/>
        <v>0</v>
      </c>
      <c r="V946" s="136">
        <f t="shared" si="580"/>
        <v>0</v>
      </c>
      <c r="W946" s="136">
        <f t="shared" si="580"/>
        <v>0</v>
      </c>
      <c r="X946" s="136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2">
        <v>39004</v>
      </c>
      <c r="E947" s="138" t="s">
        <v>306</v>
      </c>
      <c r="G947" s="43"/>
      <c r="H947" s="136"/>
      <c r="I947" s="42">
        <f>'Dep. Res. Class'!G$152</f>
        <v>3116.3113167824922</v>
      </c>
      <c r="J947" s="136">
        <f t="shared" ref="J947:X947" si="581">+J152+J417+J682</f>
        <v>2203.5340860149481</v>
      </c>
      <c r="K947" s="136">
        <f t="shared" si="581"/>
        <v>718.08003508373542</v>
      </c>
      <c r="L947" s="136">
        <f t="shared" si="581"/>
        <v>1.4285429746181415</v>
      </c>
      <c r="M947" s="136">
        <f t="shared" si="581"/>
        <v>177.89116935077365</v>
      </c>
      <c r="N947" s="136">
        <f t="shared" si="581"/>
        <v>15.377483358416184</v>
      </c>
      <c r="O947" s="136">
        <f t="shared" si="581"/>
        <v>0</v>
      </c>
      <c r="P947" s="136">
        <f t="shared" si="581"/>
        <v>0</v>
      </c>
      <c r="Q947" s="136">
        <f t="shared" si="581"/>
        <v>0</v>
      </c>
      <c r="R947" s="136">
        <f t="shared" si="581"/>
        <v>0</v>
      </c>
      <c r="S947" s="136">
        <f t="shared" si="581"/>
        <v>0</v>
      </c>
      <c r="T947" s="136">
        <f t="shared" si="581"/>
        <v>0</v>
      </c>
      <c r="U947" s="136">
        <f t="shared" si="581"/>
        <v>0</v>
      </c>
      <c r="V947" s="136">
        <f t="shared" si="581"/>
        <v>0</v>
      </c>
      <c r="W947" s="136">
        <f t="shared" si="581"/>
        <v>0</v>
      </c>
      <c r="X947" s="136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2">
        <v>39009</v>
      </c>
      <c r="E948" s="138" t="s">
        <v>307</v>
      </c>
      <c r="G948" s="43"/>
      <c r="H948" s="136"/>
      <c r="I948" s="42">
        <f>'Dep. Res. Class'!G$153</f>
        <v>20619.242908242795</v>
      </c>
      <c r="J948" s="136">
        <f t="shared" ref="J948:X948" si="582">+J153+J418+J683</f>
        <v>14579.802836593881</v>
      </c>
      <c r="K948" s="136">
        <f t="shared" si="582"/>
        <v>4751.2155127807082</v>
      </c>
      <c r="L948" s="136">
        <f t="shared" si="582"/>
        <v>9.4520320995808511</v>
      </c>
      <c r="M948" s="136">
        <f t="shared" si="582"/>
        <v>1177.0265737962438</v>
      </c>
      <c r="N948" s="136">
        <f t="shared" si="582"/>
        <v>101.74595297237919</v>
      </c>
      <c r="O948" s="136">
        <f t="shared" si="582"/>
        <v>0</v>
      </c>
      <c r="P948" s="136">
        <f t="shared" si="582"/>
        <v>0</v>
      </c>
      <c r="Q948" s="136">
        <f t="shared" si="582"/>
        <v>0</v>
      </c>
      <c r="R948" s="136">
        <f t="shared" si="582"/>
        <v>0</v>
      </c>
      <c r="S948" s="136">
        <f t="shared" si="582"/>
        <v>0</v>
      </c>
      <c r="T948" s="136">
        <f t="shared" si="582"/>
        <v>0</v>
      </c>
      <c r="U948" s="136">
        <f t="shared" si="582"/>
        <v>0</v>
      </c>
      <c r="V948" s="136">
        <f t="shared" si="582"/>
        <v>0</v>
      </c>
      <c r="W948" s="136">
        <f t="shared" si="582"/>
        <v>0</v>
      </c>
      <c r="X948" s="136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2">
        <v>39100</v>
      </c>
      <c r="E949" s="138" t="s">
        <v>308</v>
      </c>
      <c r="G949" s="43"/>
      <c r="H949" s="136"/>
      <c r="I949" s="42">
        <f>'Dep. Res. Class'!G$154</f>
        <v>20813.686055608072</v>
      </c>
      <c r="J949" s="136">
        <f t="shared" ref="J949:X949" si="583">+J154+J419+J684</f>
        <v>14717.292984225791</v>
      </c>
      <c r="K949" s="136">
        <f t="shared" si="583"/>
        <v>4796.020324588153</v>
      </c>
      <c r="L949" s="136">
        <f t="shared" si="583"/>
        <v>9.5411664523123676</v>
      </c>
      <c r="M949" s="136">
        <f t="shared" si="583"/>
        <v>1188.1261448406308</v>
      </c>
      <c r="N949" s="136">
        <f t="shared" si="583"/>
        <v>102.70543550118339</v>
      </c>
      <c r="O949" s="136">
        <f t="shared" si="583"/>
        <v>0</v>
      </c>
      <c r="P949" s="136">
        <f t="shared" si="583"/>
        <v>0</v>
      </c>
      <c r="Q949" s="136">
        <f t="shared" si="583"/>
        <v>0</v>
      </c>
      <c r="R949" s="136">
        <f t="shared" si="583"/>
        <v>0</v>
      </c>
      <c r="S949" s="136">
        <f t="shared" si="583"/>
        <v>0</v>
      </c>
      <c r="T949" s="136">
        <f t="shared" si="583"/>
        <v>0</v>
      </c>
      <c r="U949" s="136">
        <f t="shared" si="583"/>
        <v>0</v>
      </c>
      <c r="V949" s="136">
        <f t="shared" si="583"/>
        <v>0</v>
      </c>
      <c r="W949" s="136">
        <f t="shared" si="583"/>
        <v>0</v>
      </c>
      <c r="X949" s="136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2">
        <v>39102</v>
      </c>
      <c r="E950" s="138" t="s">
        <v>309</v>
      </c>
      <c r="G950" s="43"/>
      <c r="H950" s="136"/>
      <c r="I950" s="42">
        <f>'Dep. Res. Class'!G$155</f>
        <v>0</v>
      </c>
      <c r="J950" s="136">
        <f t="shared" ref="J950:X950" si="584">+J155+J420+J685</f>
        <v>0</v>
      </c>
      <c r="K950" s="136">
        <f t="shared" si="584"/>
        <v>0</v>
      </c>
      <c r="L950" s="136">
        <f t="shared" si="584"/>
        <v>0</v>
      </c>
      <c r="M950" s="136">
        <f t="shared" si="584"/>
        <v>0</v>
      </c>
      <c r="N950" s="136">
        <f t="shared" si="584"/>
        <v>0</v>
      </c>
      <c r="O950" s="136">
        <f t="shared" si="584"/>
        <v>0</v>
      </c>
      <c r="P950" s="136">
        <f t="shared" si="584"/>
        <v>0</v>
      </c>
      <c r="Q950" s="136">
        <f t="shared" si="584"/>
        <v>0</v>
      </c>
      <c r="R950" s="136">
        <f t="shared" si="584"/>
        <v>0</v>
      </c>
      <c r="S950" s="136">
        <f t="shared" si="584"/>
        <v>0</v>
      </c>
      <c r="T950" s="136">
        <f t="shared" si="584"/>
        <v>0</v>
      </c>
      <c r="U950" s="136">
        <f t="shared" si="584"/>
        <v>0</v>
      </c>
      <c r="V950" s="136">
        <f t="shared" si="584"/>
        <v>0</v>
      </c>
      <c r="W950" s="136">
        <f t="shared" si="584"/>
        <v>0</v>
      </c>
      <c r="X950" s="136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2">
        <v>39103</v>
      </c>
      <c r="E951" s="138" t="s">
        <v>310</v>
      </c>
      <c r="G951" s="43"/>
      <c r="H951" s="136"/>
      <c r="I951" s="42">
        <f>'Dep. Res. Class'!G$156</f>
        <v>0</v>
      </c>
      <c r="J951" s="136">
        <f t="shared" ref="J951:X951" si="585">+J156+J421+J686</f>
        <v>0</v>
      </c>
      <c r="K951" s="136">
        <f t="shared" si="585"/>
        <v>0</v>
      </c>
      <c r="L951" s="136">
        <f t="shared" si="585"/>
        <v>0</v>
      </c>
      <c r="M951" s="136">
        <f t="shared" si="585"/>
        <v>0</v>
      </c>
      <c r="N951" s="136">
        <f t="shared" si="585"/>
        <v>0</v>
      </c>
      <c r="O951" s="136">
        <f t="shared" si="585"/>
        <v>0</v>
      </c>
      <c r="P951" s="136">
        <f t="shared" si="585"/>
        <v>0</v>
      </c>
      <c r="Q951" s="136">
        <f t="shared" si="585"/>
        <v>0</v>
      </c>
      <c r="R951" s="136">
        <f t="shared" si="585"/>
        <v>0</v>
      </c>
      <c r="S951" s="136">
        <f t="shared" si="585"/>
        <v>0</v>
      </c>
      <c r="T951" s="136">
        <f t="shared" si="585"/>
        <v>0</v>
      </c>
      <c r="U951" s="136">
        <f t="shared" si="585"/>
        <v>0</v>
      </c>
      <c r="V951" s="136">
        <f t="shared" si="585"/>
        <v>0</v>
      </c>
      <c r="W951" s="136">
        <f t="shared" si="585"/>
        <v>0</v>
      </c>
      <c r="X951" s="136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2">
        <v>39200</v>
      </c>
      <c r="E952" s="138" t="s">
        <v>311</v>
      </c>
      <c r="G952" s="43"/>
      <c r="H952" s="136"/>
      <c r="I952" s="42">
        <f>'Dep. Res. Class'!G$157</f>
        <v>2017.5182583300757</v>
      </c>
      <c r="J952" s="136">
        <f t="shared" ref="J952:X952" si="586">+J157+J422+J687</f>
        <v>1426.5809155350591</v>
      </c>
      <c r="K952" s="136">
        <f t="shared" si="586"/>
        <v>464.88923424361928</v>
      </c>
      <c r="L952" s="136">
        <f t="shared" si="586"/>
        <v>0.92484711606957215</v>
      </c>
      <c r="M952" s="136">
        <f t="shared" si="586"/>
        <v>115.1677883490237</v>
      </c>
      <c r="N952" s="136">
        <f t="shared" si="586"/>
        <v>9.955473086303634</v>
      </c>
      <c r="O952" s="136">
        <f t="shared" si="586"/>
        <v>0</v>
      </c>
      <c r="P952" s="136">
        <f t="shared" si="586"/>
        <v>0</v>
      </c>
      <c r="Q952" s="136">
        <f t="shared" si="586"/>
        <v>0</v>
      </c>
      <c r="R952" s="136">
        <f t="shared" si="586"/>
        <v>0</v>
      </c>
      <c r="S952" s="136">
        <f t="shared" si="586"/>
        <v>0</v>
      </c>
      <c r="T952" s="136">
        <f t="shared" si="586"/>
        <v>0</v>
      </c>
      <c r="U952" s="136">
        <f t="shared" si="586"/>
        <v>0</v>
      </c>
      <c r="V952" s="136">
        <f t="shared" si="586"/>
        <v>0</v>
      </c>
      <c r="W952" s="136">
        <f t="shared" si="586"/>
        <v>0</v>
      </c>
      <c r="X952" s="136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2">
        <v>39201</v>
      </c>
      <c r="E953" s="138" t="s">
        <v>312</v>
      </c>
      <c r="G953" s="43"/>
      <c r="H953" s="136"/>
      <c r="I953" s="42">
        <f>'Dep. Res. Class'!G$158</f>
        <v>0</v>
      </c>
      <c r="J953" s="136">
        <f t="shared" ref="J953:X953" si="587">+J158+J423+J688</f>
        <v>0</v>
      </c>
      <c r="K953" s="136">
        <f t="shared" si="587"/>
        <v>0</v>
      </c>
      <c r="L953" s="136">
        <f t="shared" si="587"/>
        <v>0</v>
      </c>
      <c r="M953" s="136">
        <f t="shared" si="587"/>
        <v>0</v>
      </c>
      <c r="N953" s="136">
        <f t="shared" si="587"/>
        <v>0</v>
      </c>
      <c r="O953" s="136">
        <f t="shared" si="587"/>
        <v>0</v>
      </c>
      <c r="P953" s="136">
        <f t="shared" si="587"/>
        <v>0</v>
      </c>
      <c r="Q953" s="136">
        <f t="shared" si="587"/>
        <v>0</v>
      </c>
      <c r="R953" s="136">
        <f t="shared" si="587"/>
        <v>0</v>
      </c>
      <c r="S953" s="136">
        <f t="shared" si="587"/>
        <v>0</v>
      </c>
      <c r="T953" s="136">
        <f t="shared" si="587"/>
        <v>0</v>
      </c>
      <c r="U953" s="136">
        <f t="shared" si="587"/>
        <v>0</v>
      </c>
      <c r="V953" s="136">
        <f t="shared" si="587"/>
        <v>0</v>
      </c>
      <c r="W953" s="136">
        <f t="shared" si="587"/>
        <v>0</v>
      </c>
      <c r="X953" s="136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2">
        <v>39202</v>
      </c>
      <c r="E954" s="138" t="s">
        <v>313</v>
      </c>
      <c r="G954" s="43"/>
      <c r="H954" s="136"/>
      <c r="I954" s="42">
        <f>'Dep. Res. Class'!G$159</f>
        <v>0</v>
      </c>
      <c r="J954" s="136">
        <f t="shared" ref="J954:X954" si="588">+J159+J424+J689</f>
        <v>0</v>
      </c>
      <c r="K954" s="136">
        <f t="shared" si="588"/>
        <v>0</v>
      </c>
      <c r="L954" s="136">
        <f t="shared" si="588"/>
        <v>0</v>
      </c>
      <c r="M954" s="136">
        <f t="shared" si="588"/>
        <v>0</v>
      </c>
      <c r="N954" s="136">
        <f t="shared" si="588"/>
        <v>0</v>
      </c>
      <c r="O954" s="136">
        <f t="shared" si="588"/>
        <v>0</v>
      </c>
      <c r="P954" s="136">
        <f t="shared" si="588"/>
        <v>0</v>
      </c>
      <c r="Q954" s="136">
        <f t="shared" si="588"/>
        <v>0</v>
      </c>
      <c r="R954" s="136">
        <f t="shared" si="588"/>
        <v>0</v>
      </c>
      <c r="S954" s="136">
        <f t="shared" si="588"/>
        <v>0</v>
      </c>
      <c r="T954" s="136">
        <f t="shared" si="588"/>
        <v>0</v>
      </c>
      <c r="U954" s="136">
        <f t="shared" si="588"/>
        <v>0</v>
      </c>
      <c r="V954" s="136">
        <f t="shared" si="588"/>
        <v>0</v>
      </c>
      <c r="W954" s="136">
        <f t="shared" si="588"/>
        <v>0</v>
      </c>
      <c r="X954" s="136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2">
        <v>39300</v>
      </c>
      <c r="E955" s="138" t="s">
        <v>198</v>
      </c>
      <c r="G955" s="43"/>
      <c r="H955" s="136"/>
      <c r="I955" s="42">
        <f>'Dep. Res. Class'!G$160</f>
        <v>0</v>
      </c>
      <c r="J955" s="136">
        <f t="shared" ref="J955:X955" si="589">+J160+J425+J690</f>
        <v>0</v>
      </c>
      <c r="K955" s="136">
        <f t="shared" si="589"/>
        <v>0</v>
      </c>
      <c r="L955" s="136">
        <f t="shared" si="589"/>
        <v>0</v>
      </c>
      <c r="M955" s="136">
        <f t="shared" si="589"/>
        <v>0</v>
      </c>
      <c r="N955" s="136">
        <f t="shared" si="589"/>
        <v>0</v>
      </c>
      <c r="O955" s="136">
        <f t="shared" si="589"/>
        <v>0</v>
      </c>
      <c r="P955" s="136">
        <f t="shared" si="589"/>
        <v>0</v>
      </c>
      <c r="Q955" s="136">
        <f t="shared" si="589"/>
        <v>0</v>
      </c>
      <c r="R955" s="136">
        <f t="shared" si="589"/>
        <v>0</v>
      </c>
      <c r="S955" s="136">
        <f t="shared" si="589"/>
        <v>0</v>
      </c>
      <c r="T955" s="136">
        <f t="shared" si="589"/>
        <v>0</v>
      </c>
      <c r="U955" s="136">
        <f t="shared" si="589"/>
        <v>0</v>
      </c>
      <c r="V955" s="136">
        <f t="shared" si="589"/>
        <v>0</v>
      </c>
      <c r="W955" s="136">
        <f t="shared" si="589"/>
        <v>0</v>
      </c>
      <c r="X955" s="136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2">
        <v>39400</v>
      </c>
      <c r="E956" s="138" t="s">
        <v>314</v>
      </c>
      <c r="G956" s="43"/>
      <c r="H956" s="136"/>
      <c r="I956" s="42">
        <f>'Dep. Res. Class'!G$161</f>
        <v>70408.406443879445</v>
      </c>
      <c r="J956" s="136">
        <f t="shared" ref="J956:X956" si="590">+J161+J426+J691</f>
        <v>49785.566257631901</v>
      </c>
      <c r="K956" s="136">
        <f t="shared" si="590"/>
        <v>16223.947426925093</v>
      </c>
      <c r="L956" s="136">
        <f t="shared" si="590"/>
        <v>32.275797940274558</v>
      </c>
      <c r="M956" s="136">
        <f t="shared" si="590"/>
        <v>4019.1856593320149</v>
      </c>
      <c r="N956" s="136">
        <f t="shared" si="590"/>
        <v>347.43130205015007</v>
      </c>
      <c r="O956" s="136">
        <f t="shared" si="590"/>
        <v>0</v>
      </c>
      <c r="P956" s="136">
        <f t="shared" si="590"/>
        <v>0</v>
      </c>
      <c r="Q956" s="136">
        <f t="shared" si="590"/>
        <v>0</v>
      </c>
      <c r="R956" s="136">
        <f t="shared" si="590"/>
        <v>0</v>
      </c>
      <c r="S956" s="136">
        <f t="shared" si="590"/>
        <v>0</v>
      </c>
      <c r="T956" s="136">
        <f t="shared" si="590"/>
        <v>0</v>
      </c>
      <c r="U956" s="136">
        <f t="shared" si="590"/>
        <v>0</v>
      </c>
      <c r="V956" s="136">
        <f t="shared" si="590"/>
        <v>0</v>
      </c>
      <c r="W956" s="136">
        <f t="shared" si="590"/>
        <v>0</v>
      </c>
      <c r="X956" s="136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2">
        <v>39600</v>
      </c>
      <c r="E957" s="138" t="s">
        <v>315</v>
      </c>
      <c r="G957" s="43"/>
      <c r="H957" s="136"/>
      <c r="I957" s="42">
        <f>'Dep. Res. Class'!G$162</f>
        <v>2772.6110607891815</v>
      </c>
      <c r="J957" s="136">
        <f t="shared" ref="J957:X957" si="591">+J162+J427+J692</f>
        <v>1960.5046988755171</v>
      </c>
      <c r="K957" s="136">
        <f t="shared" si="591"/>
        <v>638.88246244302002</v>
      </c>
      <c r="L957" s="136">
        <f t="shared" si="591"/>
        <v>1.2709879243798889</v>
      </c>
      <c r="M957" s="136">
        <f t="shared" si="591"/>
        <v>158.27142208241119</v>
      </c>
      <c r="N957" s="136">
        <f t="shared" si="591"/>
        <v>13.681489463853239</v>
      </c>
      <c r="O957" s="136">
        <f t="shared" si="591"/>
        <v>0</v>
      </c>
      <c r="P957" s="136">
        <f t="shared" si="591"/>
        <v>0</v>
      </c>
      <c r="Q957" s="136">
        <f t="shared" si="591"/>
        <v>0</v>
      </c>
      <c r="R957" s="136">
        <f t="shared" si="591"/>
        <v>0</v>
      </c>
      <c r="S957" s="136">
        <f t="shared" si="591"/>
        <v>0</v>
      </c>
      <c r="T957" s="136">
        <f t="shared" si="591"/>
        <v>0</v>
      </c>
      <c r="U957" s="136">
        <f t="shared" si="591"/>
        <v>0</v>
      </c>
      <c r="V957" s="136">
        <f t="shared" si="591"/>
        <v>0</v>
      </c>
      <c r="W957" s="136">
        <f t="shared" si="591"/>
        <v>0</v>
      </c>
      <c r="X957" s="136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2">
        <v>39603</v>
      </c>
      <c r="E958" s="138" t="s">
        <v>316</v>
      </c>
      <c r="G958" s="43"/>
      <c r="H958" s="136"/>
      <c r="I958" s="42">
        <f>'Dep. Res. Class'!G$163</f>
        <v>0</v>
      </c>
      <c r="J958" s="136">
        <f t="shared" ref="J958:X958" si="592">+J163+J428+J693</f>
        <v>0</v>
      </c>
      <c r="K958" s="136">
        <f t="shared" si="592"/>
        <v>0</v>
      </c>
      <c r="L958" s="136">
        <f t="shared" si="592"/>
        <v>0</v>
      </c>
      <c r="M958" s="136">
        <f t="shared" si="592"/>
        <v>0</v>
      </c>
      <c r="N958" s="136">
        <f t="shared" si="592"/>
        <v>0</v>
      </c>
      <c r="O958" s="136">
        <f t="shared" si="592"/>
        <v>0</v>
      </c>
      <c r="P958" s="136">
        <f t="shared" si="592"/>
        <v>0</v>
      </c>
      <c r="Q958" s="136">
        <f t="shared" si="592"/>
        <v>0</v>
      </c>
      <c r="R958" s="136">
        <f t="shared" si="592"/>
        <v>0</v>
      </c>
      <c r="S958" s="136">
        <f t="shared" si="592"/>
        <v>0</v>
      </c>
      <c r="T958" s="136">
        <f t="shared" si="592"/>
        <v>0</v>
      </c>
      <c r="U958" s="136">
        <f t="shared" si="592"/>
        <v>0</v>
      </c>
      <c r="V958" s="136">
        <f t="shared" si="592"/>
        <v>0</v>
      </c>
      <c r="W958" s="136">
        <f t="shared" si="592"/>
        <v>0</v>
      </c>
      <c r="X958" s="136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2">
        <v>39604</v>
      </c>
      <c r="E959" s="138" t="s">
        <v>317</v>
      </c>
      <c r="G959" s="43"/>
      <c r="H959" s="136"/>
      <c r="I959" s="42">
        <f>'Dep. Res. Class'!G$164</f>
        <v>0</v>
      </c>
      <c r="J959" s="136">
        <f t="shared" ref="J959:X959" si="593">+J164+J429+J694</f>
        <v>0</v>
      </c>
      <c r="K959" s="136">
        <f t="shared" si="593"/>
        <v>0</v>
      </c>
      <c r="L959" s="136">
        <f t="shared" si="593"/>
        <v>0</v>
      </c>
      <c r="M959" s="136">
        <f t="shared" si="593"/>
        <v>0</v>
      </c>
      <c r="N959" s="136">
        <f t="shared" si="593"/>
        <v>0</v>
      </c>
      <c r="O959" s="136">
        <f t="shared" si="593"/>
        <v>0</v>
      </c>
      <c r="P959" s="136">
        <f t="shared" si="593"/>
        <v>0</v>
      </c>
      <c r="Q959" s="136">
        <f t="shared" si="593"/>
        <v>0</v>
      </c>
      <c r="R959" s="136">
        <f t="shared" si="593"/>
        <v>0</v>
      </c>
      <c r="S959" s="136">
        <f t="shared" si="593"/>
        <v>0</v>
      </c>
      <c r="T959" s="136">
        <f t="shared" si="593"/>
        <v>0</v>
      </c>
      <c r="U959" s="136">
        <f t="shared" si="593"/>
        <v>0</v>
      </c>
      <c r="V959" s="136">
        <f t="shared" si="593"/>
        <v>0</v>
      </c>
      <c r="W959" s="136">
        <f t="shared" si="593"/>
        <v>0</v>
      </c>
      <c r="X959" s="136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2">
        <v>39605</v>
      </c>
      <c r="E960" s="141" t="s">
        <v>318</v>
      </c>
      <c r="G960" s="43"/>
      <c r="H960" s="136"/>
      <c r="I960" s="42">
        <f>'Dep. Res. Class'!G$165</f>
        <v>0</v>
      </c>
      <c r="J960" s="136">
        <f t="shared" ref="J960:X960" si="594">+J165+J430+J695</f>
        <v>0</v>
      </c>
      <c r="K960" s="136">
        <f t="shared" si="594"/>
        <v>0</v>
      </c>
      <c r="L960" s="136">
        <f t="shared" si="594"/>
        <v>0</v>
      </c>
      <c r="M960" s="136">
        <f t="shared" si="594"/>
        <v>0</v>
      </c>
      <c r="N960" s="136">
        <f t="shared" si="594"/>
        <v>0</v>
      </c>
      <c r="O960" s="136">
        <f t="shared" si="594"/>
        <v>0</v>
      </c>
      <c r="P960" s="136">
        <f t="shared" si="594"/>
        <v>0</v>
      </c>
      <c r="Q960" s="136">
        <f t="shared" si="594"/>
        <v>0</v>
      </c>
      <c r="R960" s="136">
        <f t="shared" si="594"/>
        <v>0</v>
      </c>
      <c r="S960" s="136">
        <f t="shared" si="594"/>
        <v>0</v>
      </c>
      <c r="T960" s="136">
        <f t="shared" si="594"/>
        <v>0</v>
      </c>
      <c r="U960" s="136">
        <f t="shared" si="594"/>
        <v>0</v>
      </c>
      <c r="V960" s="136">
        <f t="shared" si="594"/>
        <v>0</v>
      </c>
      <c r="W960" s="136">
        <f t="shared" si="594"/>
        <v>0</v>
      </c>
      <c r="X960" s="136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2">
        <v>39700</v>
      </c>
      <c r="E961" s="138" t="s">
        <v>319</v>
      </c>
      <c r="G961" s="43"/>
      <c r="H961" s="136"/>
      <c r="I961" s="42">
        <f>'Dep. Res. Class'!G$166</f>
        <v>109978.27639543967</v>
      </c>
      <c r="J961" s="136">
        <f t="shared" ref="J961:X961" si="595">+J166+J431+J696</f>
        <v>77765.29881768518</v>
      </c>
      <c r="K961" s="136">
        <f t="shared" si="595"/>
        <v>25341.885500073782</v>
      </c>
      <c r="L961" s="136">
        <f t="shared" si="595"/>
        <v>50.414954776574774</v>
      </c>
      <c r="M961" s="136">
        <f t="shared" si="595"/>
        <v>6277.9877240784863</v>
      </c>
      <c r="N961" s="136">
        <f t="shared" si="595"/>
        <v>542.68939882562063</v>
      </c>
      <c r="O961" s="136">
        <f t="shared" si="595"/>
        <v>0</v>
      </c>
      <c r="P961" s="136">
        <f t="shared" si="595"/>
        <v>0</v>
      </c>
      <c r="Q961" s="136">
        <f t="shared" si="595"/>
        <v>0</v>
      </c>
      <c r="R961" s="136">
        <f t="shared" si="595"/>
        <v>0</v>
      </c>
      <c r="S961" s="136">
        <f t="shared" si="595"/>
        <v>0</v>
      </c>
      <c r="T961" s="136">
        <f t="shared" si="595"/>
        <v>0</v>
      </c>
      <c r="U961" s="136">
        <f t="shared" si="595"/>
        <v>0</v>
      </c>
      <c r="V961" s="136">
        <f t="shared" si="595"/>
        <v>0</v>
      </c>
      <c r="W961" s="136">
        <f t="shared" si="595"/>
        <v>0</v>
      </c>
      <c r="X961" s="136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2">
        <v>39701</v>
      </c>
      <c r="E962" s="138" t="s">
        <v>320</v>
      </c>
      <c r="G962" s="43"/>
      <c r="H962" s="136"/>
      <c r="I962" s="42">
        <f>'Dep. Res. Class'!G$167</f>
        <v>0</v>
      </c>
      <c r="J962" s="136">
        <f t="shared" ref="J962:X962" si="596">+J167+J432+J697</f>
        <v>0</v>
      </c>
      <c r="K962" s="136">
        <f t="shared" si="596"/>
        <v>0</v>
      </c>
      <c r="L962" s="136">
        <f t="shared" si="596"/>
        <v>0</v>
      </c>
      <c r="M962" s="136">
        <f t="shared" si="596"/>
        <v>0</v>
      </c>
      <c r="N962" s="136">
        <f t="shared" si="596"/>
        <v>0</v>
      </c>
      <c r="O962" s="136">
        <f t="shared" si="596"/>
        <v>0</v>
      </c>
      <c r="P962" s="136">
        <f t="shared" si="596"/>
        <v>0</v>
      </c>
      <c r="Q962" s="136">
        <f t="shared" si="596"/>
        <v>0</v>
      </c>
      <c r="R962" s="136">
        <f t="shared" si="596"/>
        <v>0</v>
      </c>
      <c r="S962" s="136">
        <f t="shared" si="596"/>
        <v>0</v>
      </c>
      <c r="T962" s="136">
        <f t="shared" si="596"/>
        <v>0</v>
      </c>
      <c r="U962" s="136">
        <f t="shared" si="596"/>
        <v>0</v>
      </c>
      <c r="V962" s="136">
        <f t="shared" si="596"/>
        <v>0</v>
      </c>
      <c r="W962" s="136">
        <f t="shared" si="596"/>
        <v>0</v>
      </c>
      <c r="X962" s="136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2">
        <v>39702</v>
      </c>
      <c r="E963" s="138" t="s">
        <v>321</v>
      </c>
      <c r="G963" s="43"/>
      <c r="H963" s="136"/>
      <c r="I963" s="42">
        <f>'Dep. Res. Class'!G$168</f>
        <v>0</v>
      </c>
      <c r="J963" s="136">
        <f t="shared" ref="J963:X963" si="597">+J168+J433+J698</f>
        <v>0</v>
      </c>
      <c r="K963" s="136">
        <f t="shared" si="597"/>
        <v>0</v>
      </c>
      <c r="L963" s="136">
        <f t="shared" si="597"/>
        <v>0</v>
      </c>
      <c r="M963" s="136">
        <f t="shared" si="597"/>
        <v>0</v>
      </c>
      <c r="N963" s="136">
        <f t="shared" si="597"/>
        <v>0</v>
      </c>
      <c r="O963" s="136">
        <f t="shared" si="597"/>
        <v>0</v>
      </c>
      <c r="P963" s="136">
        <f t="shared" si="597"/>
        <v>0</v>
      </c>
      <c r="Q963" s="136">
        <f t="shared" si="597"/>
        <v>0</v>
      </c>
      <c r="R963" s="136">
        <f t="shared" si="597"/>
        <v>0</v>
      </c>
      <c r="S963" s="136">
        <f t="shared" si="597"/>
        <v>0</v>
      </c>
      <c r="T963" s="136">
        <f t="shared" si="597"/>
        <v>0</v>
      </c>
      <c r="U963" s="136">
        <f t="shared" si="597"/>
        <v>0</v>
      </c>
      <c r="V963" s="136">
        <f t="shared" si="597"/>
        <v>0</v>
      </c>
      <c r="W963" s="136">
        <f t="shared" si="597"/>
        <v>0</v>
      </c>
      <c r="X963" s="136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2">
        <v>39705</v>
      </c>
      <c r="E964" s="138" t="s">
        <v>322</v>
      </c>
      <c r="G964" s="43"/>
      <c r="H964" s="136"/>
      <c r="I964" s="42">
        <f>'Dep. Res. Class'!G$169</f>
        <v>0</v>
      </c>
      <c r="J964" s="136">
        <f t="shared" ref="J964:X964" si="598">+J169+J434+J699</f>
        <v>0</v>
      </c>
      <c r="K964" s="136">
        <f t="shared" si="598"/>
        <v>0</v>
      </c>
      <c r="L964" s="136">
        <f t="shared" si="598"/>
        <v>0</v>
      </c>
      <c r="M964" s="136">
        <f t="shared" si="598"/>
        <v>0</v>
      </c>
      <c r="N964" s="136">
        <f t="shared" si="598"/>
        <v>0</v>
      </c>
      <c r="O964" s="136">
        <f t="shared" si="598"/>
        <v>0</v>
      </c>
      <c r="P964" s="136">
        <f t="shared" si="598"/>
        <v>0</v>
      </c>
      <c r="Q964" s="136">
        <f t="shared" si="598"/>
        <v>0</v>
      </c>
      <c r="R964" s="136">
        <f t="shared" si="598"/>
        <v>0</v>
      </c>
      <c r="S964" s="136">
        <f t="shared" si="598"/>
        <v>0</v>
      </c>
      <c r="T964" s="136">
        <f t="shared" si="598"/>
        <v>0</v>
      </c>
      <c r="U964" s="136">
        <f t="shared" si="598"/>
        <v>0</v>
      </c>
      <c r="V964" s="136">
        <f t="shared" si="598"/>
        <v>0</v>
      </c>
      <c r="W964" s="136">
        <f t="shared" si="598"/>
        <v>0</v>
      </c>
      <c r="X964" s="136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2">
        <v>39800</v>
      </c>
      <c r="E965" s="138" t="s">
        <v>323</v>
      </c>
      <c r="G965" s="43"/>
      <c r="H965" s="136"/>
      <c r="I965" s="42">
        <f>'Dep. Res. Class'!G$170</f>
        <v>319810.83915686072</v>
      </c>
      <c r="J965" s="136">
        <f t="shared" ref="J965:X965" si="599">+J170+J435+J700</f>
        <v>226137.25444054321</v>
      </c>
      <c r="K965" s="136">
        <f t="shared" si="599"/>
        <v>73692.823103124596</v>
      </c>
      <c r="L965" s="136">
        <f t="shared" si="599"/>
        <v>146.60394326583688</v>
      </c>
      <c r="M965" s="136">
        <f t="shared" si="599"/>
        <v>18256.046448980942</v>
      </c>
      <c r="N965" s="136">
        <f t="shared" si="599"/>
        <v>1578.1112209460914</v>
      </c>
      <c r="O965" s="136">
        <f t="shared" si="599"/>
        <v>0</v>
      </c>
      <c r="P965" s="136">
        <f t="shared" si="599"/>
        <v>0</v>
      </c>
      <c r="Q965" s="136">
        <f t="shared" si="599"/>
        <v>0</v>
      </c>
      <c r="R965" s="136">
        <f t="shared" si="599"/>
        <v>0</v>
      </c>
      <c r="S965" s="136">
        <f t="shared" si="599"/>
        <v>0</v>
      </c>
      <c r="T965" s="136">
        <f t="shared" si="599"/>
        <v>0</v>
      </c>
      <c r="U965" s="136">
        <f t="shared" si="599"/>
        <v>0</v>
      </c>
      <c r="V965" s="136">
        <f t="shared" si="599"/>
        <v>0</v>
      </c>
      <c r="W965" s="136">
        <f t="shared" si="599"/>
        <v>0</v>
      </c>
      <c r="X965" s="136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2">
        <v>39900</v>
      </c>
      <c r="E966" s="138" t="s">
        <v>324</v>
      </c>
      <c r="G966" s="43"/>
      <c r="H966" s="136"/>
      <c r="I966" s="42">
        <f>'Dep. Res. Class'!G$171</f>
        <v>37796.323750653595</v>
      </c>
      <c r="J966" s="136">
        <f t="shared" ref="J966:X966" si="600">+J171+J436+J701</f>
        <v>26725.663531142833</v>
      </c>
      <c r="K966" s="136">
        <f t="shared" si="600"/>
        <v>8709.2664133850685</v>
      </c>
      <c r="L966" s="136">
        <f t="shared" si="600"/>
        <v>17.326148536448542</v>
      </c>
      <c r="M966" s="136">
        <f t="shared" si="600"/>
        <v>2157.5611502467464</v>
      </c>
      <c r="N966" s="136">
        <f t="shared" si="600"/>
        <v>186.5065073424924</v>
      </c>
      <c r="O966" s="136">
        <f t="shared" si="600"/>
        <v>0</v>
      </c>
      <c r="P966" s="136">
        <f t="shared" si="600"/>
        <v>0</v>
      </c>
      <c r="Q966" s="136">
        <f t="shared" si="600"/>
        <v>0</v>
      </c>
      <c r="R966" s="136">
        <f t="shared" si="600"/>
        <v>0</v>
      </c>
      <c r="S966" s="136">
        <f t="shared" si="600"/>
        <v>0</v>
      </c>
      <c r="T966" s="136">
        <f t="shared" si="600"/>
        <v>0</v>
      </c>
      <c r="U966" s="136">
        <f t="shared" si="600"/>
        <v>0</v>
      </c>
      <c r="V966" s="136">
        <f t="shared" si="600"/>
        <v>0</v>
      </c>
      <c r="W966" s="136">
        <f t="shared" si="600"/>
        <v>0</v>
      </c>
      <c r="X966" s="136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2">
        <v>39901</v>
      </c>
      <c r="E967" s="138" t="s">
        <v>325</v>
      </c>
      <c r="G967" s="43"/>
      <c r="H967" s="136"/>
      <c r="I967" s="42">
        <f>'Dep. Res. Class'!G$172</f>
        <v>161671.38235469631</v>
      </c>
      <c r="J967" s="136">
        <f t="shared" ref="J967:X967" si="601">+J172+J437+J702</f>
        <v>114317.334033092</v>
      </c>
      <c r="K967" s="136">
        <f t="shared" si="601"/>
        <v>37253.335790969446</v>
      </c>
      <c r="L967" s="136">
        <f t="shared" si="601"/>
        <v>74.111503627968446</v>
      </c>
      <c r="M967" s="136">
        <f t="shared" si="601"/>
        <v>9228.831247619637</v>
      </c>
      <c r="N967" s="136">
        <f t="shared" si="601"/>
        <v>797.7697793872253</v>
      </c>
      <c r="O967" s="136">
        <f t="shared" si="601"/>
        <v>0</v>
      </c>
      <c r="P967" s="136">
        <f t="shared" si="601"/>
        <v>0</v>
      </c>
      <c r="Q967" s="136">
        <f t="shared" si="601"/>
        <v>0</v>
      </c>
      <c r="R967" s="136">
        <f t="shared" si="601"/>
        <v>0</v>
      </c>
      <c r="S967" s="136">
        <f t="shared" si="601"/>
        <v>0</v>
      </c>
      <c r="T967" s="136">
        <f t="shared" si="601"/>
        <v>0</v>
      </c>
      <c r="U967" s="136">
        <f t="shared" si="601"/>
        <v>0</v>
      </c>
      <c r="V967" s="136">
        <f t="shared" si="601"/>
        <v>0</v>
      </c>
      <c r="W967" s="136">
        <f t="shared" si="601"/>
        <v>0</v>
      </c>
      <c r="X967" s="136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2">
        <v>39902</v>
      </c>
      <c r="E968" s="138" t="s">
        <v>326</v>
      </c>
      <c r="G968" s="43"/>
      <c r="H968" s="136"/>
      <c r="I968" s="42">
        <f>'Dep. Res. Class'!G$173</f>
        <v>4061.3222550567739</v>
      </c>
      <c r="J968" s="136">
        <f t="shared" ref="J968:X968" si="602">+J173+J438+J703</f>
        <v>2871.7483953267447</v>
      </c>
      <c r="K968" s="136">
        <f t="shared" si="602"/>
        <v>935.8353934961101</v>
      </c>
      <c r="L968" s="136">
        <f t="shared" si="602"/>
        <v>1.8617438328054585</v>
      </c>
      <c r="M968" s="136">
        <f t="shared" si="602"/>
        <v>231.83606887141971</v>
      </c>
      <c r="N968" s="136">
        <f t="shared" si="602"/>
        <v>20.040653529693493</v>
      </c>
      <c r="O968" s="136">
        <f t="shared" si="602"/>
        <v>0</v>
      </c>
      <c r="P968" s="136">
        <f t="shared" si="602"/>
        <v>0</v>
      </c>
      <c r="Q968" s="136">
        <f t="shared" si="602"/>
        <v>0</v>
      </c>
      <c r="R968" s="136">
        <f t="shared" si="602"/>
        <v>0</v>
      </c>
      <c r="S968" s="136">
        <f t="shared" si="602"/>
        <v>0</v>
      </c>
      <c r="T968" s="136">
        <f t="shared" si="602"/>
        <v>0</v>
      </c>
      <c r="U968" s="136">
        <f t="shared" si="602"/>
        <v>0</v>
      </c>
      <c r="V968" s="136">
        <f t="shared" si="602"/>
        <v>0</v>
      </c>
      <c r="W968" s="136">
        <f t="shared" si="602"/>
        <v>0</v>
      </c>
      <c r="X968" s="136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2">
        <v>39903</v>
      </c>
      <c r="E969" s="138" t="s">
        <v>327</v>
      </c>
      <c r="G969" s="43"/>
      <c r="H969" s="136"/>
      <c r="I969" s="42">
        <f>'Dep. Res. Class'!G$174</f>
        <v>102774.6325850414</v>
      </c>
      <c r="J969" s="136">
        <f t="shared" ref="J969:X969" si="603">+J174+J439+J704</f>
        <v>72671.624577169277</v>
      </c>
      <c r="K969" s="136">
        <f t="shared" si="603"/>
        <v>23681.976628888766</v>
      </c>
      <c r="L969" s="136">
        <f t="shared" si="603"/>
        <v>47.112744659897224</v>
      </c>
      <c r="M969" s="136">
        <f t="shared" si="603"/>
        <v>5866.7757202850753</v>
      </c>
      <c r="N969" s="136">
        <f t="shared" si="603"/>
        <v>507.14291403836637</v>
      </c>
      <c r="O969" s="136">
        <f t="shared" si="603"/>
        <v>0</v>
      </c>
      <c r="P969" s="136">
        <f t="shared" si="603"/>
        <v>0</v>
      </c>
      <c r="Q969" s="136">
        <f t="shared" si="603"/>
        <v>0</v>
      </c>
      <c r="R969" s="136">
        <f t="shared" si="603"/>
        <v>0</v>
      </c>
      <c r="S969" s="136">
        <f t="shared" si="603"/>
        <v>0</v>
      </c>
      <c r="T969" s="136">
        <f t="shared" si="603"/>
        <v>0</v>
      </c>
      <c r="U969" s="136">
        <f t="shared" si="603"/>
        <v>0</v>
      </c>
      <c r="V969" s="136">
        <f t="shared" si="603"/>
        <v>0</v>
      </c>
      <c r="W969" s="136">
        <f t="shared" si="603"/>
        <v>0</v>
      </c>
      <c r="X969" s="136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2">
        <v>39904</v>
      </c>
      <c r="E970" s="138" t="s">
        <v>328</v>
      </c>
      <c r="G970" s="43"/>
      <c r="H970" s="136"/>
      <c r="I970" s="42">
        <f>'Dep. Res. Class'!G$175</f>
        <v>0</v>
      </c>
      <c r="J970" s="136">
        <f t="shared" ref="J970:X970" si="604">+J175+J440+J705</f>
        <v>0</v>
      </c>
      <c r="K970" s="136">
        <f t="shared" si="604"/>
        <v>0</v>
      </c>
      <c r="L970" s="136">
        <f t="shared" si="604"/>
        <v>0</v>
      </c>
      <c r="M970" s="136">
        <f t="shared" si="604"/>
        <v>0</v>
      </c>
      <c r="N970" s="136">
        <f t="shared" si="604"/>
        <v>0</v>
      </c>
      <c r="O970" s="136">
        <f t="shared" si="604"/>
        <v>0</v>
      </c>
      <c r="P970" s="136">
        <f t="shared" si="604"/>
        <v>0</v>
      </c>
      <c r="Q970" s="136">
        <f t="shared" si="604"/>
        <v>0</v>
      </c>
      <c r="R970" s="136">
        <f t="shared" si="604"/>
        <v>0</v>
      </c>
      <c r="S970" s="136">
        <f t="shared" si="604"/>
        <v>0</v>
      </c>
      <c r="T970" s="136">
        <f t="shared" si="604"/>
        <v>0</v>
      </c>
      <c r="U970" s="136">
        <f t="shared" si="604"/>
        <v>0</v>
      </c>
      <c r="V970" s="136">
        <f t="shared" si="604"/>
        <v>0</v>
      </c>
      <c r="W970" s="136">
        <f t="shared" si="604"/>
        <v>0</v>
      </c>
      <c r="X970" s="136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2">
        <v>39905</v>
      </c>
      <c r="E971" s="138" t="s">
        <v>329</v>
      </c>
      <c r="G971" s="43"/>
      <c r="H971" s="136"/>
      <c r="I971" s="42">
        <f>'Dep. Res. Class'!G$176</f>
        <v>0</v>
      </c>
      <c r="J971" s="136">
        <f t="shared" ref="J971:X971" si="605">+J176+J441+J706</f>
        <v>0</v>
      </c>
      <c r="K971" s="136">
        <f t="shared" si="605"/>
        <v>0</v>
      </c>
      <c r="L971" s="136">
        <f t="shared" si="605"/>
        <v>0</v>
      </c>
      <c r="M971" s="136">
        <f t="shared" si="605"/>
        <v>0</v>
      </c>
      <c r="N971" s="136">
        <f t="shared" si="605"/>
        <v>0</v>
      </c>
      <c r="O971" s="136">
        <f t="shared" si="605"/>
        <v>0</v>
      </c>
      <c r="P971" s="136">
        <f t="shared" si="605"/>
        <v>0</v>
      </c>
      <c r="Q971" s="136">
        <f t="shared" si="605"/>
        <v>0</v>
      </c>
      <c r="R971" s="136">
        <f t="shared" si="605"/>
        <v>0</v>
      </c>
      <c r="S971" s="136">
        <f t="shared" si="605"/>
        <v>0</v>
      </c>
      <c r="T971" s="136">
        <f t="shared" si="605"/>
        <v>0</v>
      </c>
      <c r="U971" s="136">
        <f t="shared" si="605"/>
        <v>0</v>
      </c>
      <c r="V971" s="136">
        <f t="shared" si="605"/>
        <v>0</v>
      </c>
      <c r="W971" s="136">
        <f t="shared" si="605"/>
        <v>0</v>
      </c>
      <c r="X971" s="136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2">
        <v>39906</v>
      </c>
      <c r="E972" s="138" t="s">
        <v>330</v>
      </c>
      <c r="G972" s="43"/>
      <c r="H972" s="136"/>
      <c r="I972" s="42">
        <f>'Dep. Res. Class'!G$177</f>
        <v>159583.42534073186</v>
      </c>
      <c r="J972" s="136">
        <f t="shared" ref="J972:X972" si="606">+J177+J442+J707</f>
        <v>112840.94609148067</v>
      </c>
      <c r="K972" s="136">
        <f t="shared" si="606"/>
        <v>36772.215616047732</v>
      </c>
      <c r="L972" s="136">
        <f t="shared" si="606"/>
        <v>73.154366801637764</v>
      </c>
      <c r="M972" s="136">
        <f t="shared" si="606"/>
        <v>9109.6425411614582</v>
      </c>
      <c r="N972" s="136">
        <f t="shared" si="606"/>
        <v>787.46672524035114</v>
      </c>
      <c r="O972" s="136">
        <f t="shared" si="606"/>
        <v>0</v>
      </c>
      <c r="P972" s="136">
        <f t="shared" si="606"/>
        <v>0</v>
      </c>
      <c r="Q972" s="136">
        <f t="shared" si="606"/>
        <v>0</v>
      </c>
      <c r="R972" s="136">
        <f t="shared" si="606"/>
        <v>0</v>
      </c>
      <c r="S972" s="136">
        <f t="shared" si="606"/>
        <v>0</v>
      </c>
      <c r="T972" s="136">
        <f t="shared" si="606"/>
        <v>0</v>
      </c>
      <c r="U972" s="136">
        <f t="shared" si="606"/>
        <v>0</v>
      </c>
      <c r="V972" s="136">
        <f t="shared" si="606"/>
        <v>0</v>
      </c>
      <c r="W972" s="136">
        <f t="shared" si="606"/>
        <v>0</v>
      </c>
      <c r="X972" s="136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2">
        <v>39907</v>
      </c>
      <c r="E973" s="138" t="s">
        <v>331</v>
      </c>
      <c r="G973" s="43"/>
      <c r="H973" s="136"/>
      <c r="I973" s="42">
        <f>'Dep. Res. Class'!G$178</f>
        <v>28973.320114986447</v>
      </c>
      <c r="J973" s="136">
        <f t="shared" ref="J973:X973" si="607">+J178+J443+J708</f>
        <v>20486.944970668745</v>
      </c>
      <c r="K973" s="136">
        <f t="shared" si="607"/>
        <v>6676.2144759473331</v>
      </c>
      <c r="L973" s="136">
        <f t="shared" si="607"/>
        <v>13.281610434338781</v>
      </c>
      <c r="M973" s="136">
        <f t="shared" si="607"/>
        <v>1653.9097899085061</v>
      </c>
      <c r="N973" s="136">
        <f t="shared" si="607"/>
        <v>142.96926802751969</v>
      </c>
      <c r="O973" s="136">
        <f t="shared" si="607"/>
        <v>0</v>
      </c>
      <c r="P973" s="136">
        <f t="shared" si="607"/>
        <v>0</v>
      </c>
      <c r="Q973" s="136">
        <f t="shared" si="607"/>
        <v>0</v>
      </c>
      <c r="R973" s="136">
        <f t="shared" si="607"/>
        <v>0</v>
      </c>
      <c r="S973" s="136">
        <f t="shared" si="607"/>
        <v>0</v>
      </c>
      <c r="T973" s="136">
        <f t="shared" si="607"/>
        <v>0</v>
      </c>
      <c r="U973" s="136">
        <f t="shared" si="607"/>
        <v>0</v>
      </c>
      <c r="V973" s="136">
        <f t="shared" si="607"/>
        <v>0</v>
      </c>
      <c r="W973" s="136">
        <f t="shared" si="607"/>
        <v>0</v>
      </c>
      <c r="X973" s="136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2">
        <v>39908</v>
      </c>
      <c r="E974" s="138" t="s">
        <v>332</v>
      </c>
      <c r="G974" s="43"/>
      <c r="H974" s="136"/>
      <c r="I974" s="42">
        <f>'Dep. Res. Class'!G$179</f>
        <v>441064.56779886706</v>
      </c>
      <c r="J974" s="136">
        <f t="shared" ref="J974:X974" si="608">+J179+J444+J709</f>
        <v>311875.39064027666</v>
      </c>
      <c r="K974" s="136">
        <f t="shared" si="608"/>
        <v>101632.86915962159</v>
      </c>
      <c r="L974" s="136">
        <f t="shared" si="608"/>
        <v>202.18765894435697</v>
      </c>
      <c r="M974" s="136">
        <f t="shared" si="608"/>
        <v>25177.680837723052</v>
      </c>
      <c r="N974" s="136">
        <f t="shared" si="608"/>
        <v>2176.4395023013349</v>
      </c>
      <c r="O974" s="136">
        <f t="shared" si="608"/>
        <v>0</v>
      </c>
      <c r="P974" s="136">
        <f t="shared" si="608"/>
        <v>0</v>
      </c>
      <c r="Q974" s="136">
        <f t="shared" si="608"/>
        <v>0</v>
      </c>
      <c r="R974" s="136">
        <f t="shared" si="608"/>
        <v>0</v>
      </c>
      <c r="S974" s="136">
        <f t="shared" si="608"/>
        <v>0</v>
      </c>
      <c r="T974" s="136">
        <f t="shared" si="608"/>
        <v>0</v>
      </c>
      <c r="U974" s="136">
        <f t="shared" si="608"/>
        <v>0</v>
      </c>
      <c r="V974" s="136">
        <f t="shared" si="608"/>
        <v>0</v>
      </c>
      <c r="W974" s="136">
        <f t="shared" si="608"/>
        <v>0</v>
      </c>
      <c r="X974" s="136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2">
        <v>39909</v>
      </c>
      <c r="E975" s="138" t="s">
        <v>333</v>
      </c>
      <c r="G975" s="43"/>
      <c r="H975" s="136"/>
      <c r="I975" s="42">
        <f>'Dep. Res. Class'!G$180</f>
        <v>0</v>
      </c>
      <c r="J975" s="136">
        <f t="shared" ref="J975:X975" si="609">+J180+J445+J710</f>
        <v>0</v>
      </c>
      <c r="K975" s="136">
        <f t="shared" si="609"/>
        <v>0</v>
      </c>
      <c r="L975" s="136">
        <f t="shared" si="609"/>
        <v>0</v>
      </c>
      <c r="M975" s="136">
        <f t="shared" si="609"/>
        <v>0</v>
      </c>
      <c r="N975" s="136">
        <f t="shared" si="609"/>
        <v>0</v>
      </c>
      <c r="O975" s="136">
        <f t="shared" si="609"/>
        <v>0</v>
      </c>
      <c r="P975" s="136">
        <f t="shared" si="609"/>
        <v>0</v>
      </c>
      <c r="Q975" s="136">
        <f t="shared" si="609"/>
        <v>0</v>
      </c>
      <c r="R975" s="136">
        <f t="shared" si="609"/>
        <v>0</v>
      </c>
      <c r="S975" s="136">
        <f t="shared" si="609"/>
        <v>0</v>
      </c>
      <c r="T975" s="136">
        <f t="shared" si="609"/>
        <v>0</v>
      </c>
      <c r="U975" s="136">
        <f t="shared" si="609"/>
        <v>0</v>
      </c>
      <c r="V975" s="136">
        <f t="shared" si="609"/>
        <v>0</v>
      </c>
      <c r="W975" s="136">
        <f t="shared" si="609"/>
        <v>0</v>
      </c>
      <c r="X975" s="136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2">
        <v>39924</v>
      </c>
      <c r="E976" s="138" t="s">
        <v>334</v>
      </c>
      <c r="G976" s="43"/>
      <c r="H976" s="136"/>
      <c r="I976" s="42">
        <f>'Dep. Res. Class'!G$181</f>
        <v>0</v>
      </c>
      <c r="J976" s="136">
        <f t="shared" ref="J976:X976" si="610">+J181+J446+J711</f>
        <v>0</v>
      </c>
      <c r="K976" s="136">
        <f t="shared" si="610"/>
        <v>0</v>
      </c>
      <c r="L976" s="136">
        <f t="shared" si="610"/>
        <v>0</v>
      </c>
      <c r="M976" s="136">
        <f t="shared" si="610"/>
        <v>0</v>
      </c>
      <c r="N976" s="136">
        <f t="shared" si="610"/>
        <v>0</v>
      </c>
      <c r="O976" s="136">
        <f t="shared" si="610"/>
        <v>0</v>
      </c>
      <c r="P976" s="136">
        <f t="shared" si="610"/>
        <v>0</v>
      </c>
      <c r="Q976" s="136">
        <f t="shared" si="610"/>
        <v>0</v>
      </c>
      <c r="R976" s="136">
        <f t="shared" si="610"/>
        <v>0</v>
      </c>
      <c r="S976" s="136">
        <f t="shared" si="610"/>
        <v>0</v>
      </c>
      <c r="T976" s="136">
        <f t="shared" si="610"/>
        <v>0</v>
      </c>
      <c r="U976" s="136">
        <f t="shared" si="610"/>
        <v>0</v>
      </c>
      <c r="V976" s="136">
        <f t="shared" si="610"/>
        <v>0</v>
      </c>
      <c r="W976" s="136">
        <f t="shared" si="610"/>
        <v>0</v>
      </c>
      <c r="X976" s="136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8" t="s">
        <v>368</v>
      </c>
      <c r="G977" s="43"/>
      <c r="H977" s="136"/>
      <c r="I977" s="42">
        <f>'Dep. Res. Class'!G$182</f>
        <v>28230.208708379763</v>
      </c>
      <c r="J977" s="136">
        <f t="shared" ref="J977:X977" si="611">+J182+J447+J712</f>
        <v>19961.493195248891</v>
      </c>
      <c r="K977" s="136">
        <f t="shared" si="611"/>
        <v>6504.9820762658419</v>
      </c>
      <c r="L977" s="136">
        <f t="shared" si="611"/>
        <v>12.940961997339034</v>
      </c>
      <c r="M977" s="136">
        <f t="shared" si="611"/>
        <v>1611.4901008462311</v>
      </c>
      <c r="N977" s="136">
        <f t="shared" si="611"/>
        <v>139.30237402145428</v>
      </c>
      <c r="O977" s="136">
        <f t="shared" si="611"/>
        <v>0</v>
      </c>
      <c r="P977" s="136">
        <f t="shared" si="611"/>
        <v>0</v>
      </c>
      <c r="Q977" s="136">
        <f t="shared" si="611"/>
        <v>0</v>
      </c>
      <c r="R977" s="136">
        <f t="shared" si="611"/>
        <v>0</v>
      </c>
      <c r="S977" s="136">
        <f t="shared" si="611"/>
        <v>0</v>
      </c>
      <c r="T977" s="136">
        <f t="shared" si="611"/>
        <v>0</v>
      </c>
      <c r="U977" s="136">
        <f t="shared" si="611"/>
        <v>0</v>
      </c>
      <c r="V977" s="136">
        <f t="shared" si="611"/>
        <v>0</v>
      </c>
      <c r="W977" s="136">
        <f t="shared" si="611"/>
        <v>0</v>
      </c>
      <c r="X977" s="136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1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1559096.8879334165</v>
      </c>
      <c r="J979" s="136">
        <f>SUM(J943:J977)</f>
        <v>1102432.5835033057</v>
      </c>
      <c r="K979" s="136">
        <f t="shared" ref="K979:X979" si="612">SUM(K943:K977)</f>
        <v>359256.90156722942</v>
      </c>
      <c r="L979" s="136">
        <f t="shared" si="612"/>
        <v>714.70295474389661</v>
      </c>
      <c r="M979" s="136">
        <f t="shared" si="612"/>
        <v>88999.313718111938</v>
      </c>
      <c r="N979" s="136">
        <f t="shared" si="612"/>
        <v>7693.3861900254888</v>
      </c>
      <c r="O979" s="136">
        <f t="shared" si="612"/>
        <v>0</v>
      </c>
      <c r="P979" s="136">
        <f t="shared" si="612"/>
        <v>0</v>
      </c>
      <c r="Q979" s="136">
        <f t="shared" si="612"/>
        <v>0</v>
      </c>
      <c r="R979" s="136">
        <f t="shared" si="612"/>
        <v>0</v>
      </c>
      <c r="S979" s="136">
        <f t="shared" si="612"/>
        <v>0</v>
      </c>
      <c r="T979" s="136">
        <f t="shared" si="612"/>
        <v>0</v>
      </c>
      <c r="U979" s="136">
        <f t="shared" si="612"/>
        <v>0</v>
      </c>
      <c r="V979" s="136">
        <f t="shared" si="612"/>
        <v>0</v>
      </c>
      <c r="W979" s="136">
        <f t="shared" si="612"/>
        <v>0</v>
      </c>
      <c r="X979" s="136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1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363</v>
      </c>
      <c r="E981" s="44"/>
      <c r="G981" s="43"/>
      <c r="H981" s="44"/>
      <c r="I981" s="42"/>
      <c r="J981" s="151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1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1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1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9">
        <v>37400</v>
      </c>
      <c r="E985" s="138" t="s">
        <v>125</v>
      </c>
      <c r="G985" s="43"/>
      <c r="H985" s="136"/>
      <c r="I985" s="42">
        <f>'Dep. Res. Class'!G$190</f>
        <v>0</v>
      </c>
      <c r="J985" s="136">
        <f t="shared" ref="J985:X985" si="613">+J190+J455+J720</f>
        <v>0</v>
      </c>
      <c r="K985" s="136">
        <f t="shared" si="613"/>
        <v>0</v>
      </c>
      <c r="L985" s="136">
        <f t="shared" si="613"/>
        <v>0</v>
      </c>
      <c r="M985" s="136">
        <f t="shared" si="613"/>
        <v>0</v>
      </c>
      <c r="N985" s="136">
        <f t="shared" si="613"/>
        <v>0</v>
      </c>
      <c r="O985" s="136">
        <f t="shared" si="613"/>
        <v>0</v>
      </c>
      <c r="P985" s="136">
        <f t="shared" si="613"/>
        <v>0</v>
      </c>
      <c r="Q985" s="136">
        <f t="shared" si="613"/>
        <v>0</v>
      </c>
      <c r="R985" s="136">
        <f t="shared" si="613"/>
        <v>0</v>
      </c>
      <c r="S985" s="136">
        <f t="shared" si="613"/>
        <v>0</v>
      </c>
      <c r="T985" s="136">
        <f t="shared" si="613"/>
        <v>0</v>
      </c>
      <c r="U985" s="136">
        <f t="shared" si="613"/>
        <v>0</v>
      </c>
      <c r="V985" s="136">
        <f t="shared" si="613"/>
        <v>0</v>
      </c>
      <c r="W985" s="136">
        <f t="shared" si="613"/>
        <v>0</v>
      </c>
      <c r="X985" s="136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9">
        <v>39000</v>
      </c>
      <c r="E986" s="138" t="s">
        <v>149</v>
      </c>
      <c r="G986" s="43"/>
      <c r="H986" s="136"/>
      <c r="I986" s="42">
        <f>'Dep. Res. Class'!G$191</f>
        <v>83992.99565321843</v>
      </c>
      <c r="J986" s="136">
        <f t="shared" ref="J986:X986" si="615">+J191+J456+J721</f>
        <v>59391.187238463637</v>
      </c>
      <c r="K986" s="136">
        <f t="shared" si="615"/>
        <v>19354.193831867677</v>
      </c>
      <c r="L986" s="136">
        <f t="shared" si="615"/>
        <v>38.503086392992756</v>
      </c>
      <c r="M986" s="136">
        <f t="shared" si="615"/>
        <v>4794.646842104431</v>
      </c>
      <c r="N986" s="136">
        <f t="shared" si="615"/>
        <v>414.46465438967522</v>
      </c>
      <c r="O986" s="136">
        <f t="shared" si="615"/>
        <v>0</v>
      </c>
      <c r="P986" s="136">
        <f t="shared" si="615"/>
        <v>0</v>
      </c>
      <c r="Q986" s="136">
        <f t="shared" si="615"/>
        <v>0</v>
      </c>
      <c r="R986" s="136">
        <f t="shared" si="615"/>
        <v>0</v>
      </c>
      <c r="S986" s="136">
        <f t="shared" si="615"/>
        <v>0</v>
      </c>
      <c r="T986" s="136">
        <f t="shared" si="615"/>
        <v>0</v>
      </c>
      <c r="U986" s="136">
        <f t="shared" si="615"/>
        <v>0</v>
      </c>
      <c r="V986" s="136">
        <f t="shared" si="615"/>
        <v>0</v>
      </c>
      <c r="W986" s="136">
        <f t="shared" si="615"/>
        <v>0</v>
      </c>
      <c r="X986" s="136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9">
        <v>36602</v>
      </c>
      <c r="E987" s="138" t="s">
        <v>149</v>
      </c>
      <c r="G987" s="43"/>
      <c r="H987" s="136"/>
      <c r="I987" s="42">
        <f>'Dep. Res. Class'!G$192</f>
        <v>0</v>
      </c>
      <c r="J987" s="136">
        <f t="shared" ref="J987:X987" si="616">+J192+J457+J722</f>
        <v>0</v>
      </c>
      <c r="K987" s="136">
        <f t="shared" si="616"/>
        <v>0</v>
      </c>
      <c r="L987" s="136">
        <f t="shared" si="616"/>
        <v>0</v>
      </c>
      <c r="M987" s="136">
        <f t="shared" si="616"/>
        <v>0</v>
      </c>
      <c r="N987" s="136">
        <f t="shared" si="616"/>
        <v>0</v>
      </c>
      <c r="O987" s="136">
        <f t="shared" si="616"/>
        <v>0</v>
      </c>
      <c r="P987" s="136">
        <f t="shared" si="616"/>
        <v>0</v>
      </c>
      <c r="Q987" s="136">
        <f t="shared" si="616"/>
        <v>0</v>
      </c>
      <c r="R987" s="136">
        <f t="shared" si="616"/>
        <v>0</v>
      </c>
      <c r="S987" s="136">
        <f t="shared" si="616"/>
        <v>0</v>
      </c>
      <c r="T987" s="136">
        <f t="shared" si="616"/>
        <v>0</v>
      </c>
      <c r="U987" s="136">
        <f t="shared" si="616"/>
        <v>0</v>
      </c>
      <c r="V987" s="136">
        <f t="shared" si="616"/>
        <v>0</v>
      </c>
      <c r="W987" s="136">
        <f t="shared" si="616"/>
        <v>0</v>
      </c>
      <c r="X987" s="136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9">
        <v>37503</v>
      </c>
      <c r="E988" s="138" t="s">
        <v>291</v>
      </c>
      <c r="G988" s="43"/>
      <c r="H988" s="136"/>
      <c r="I988" s="42">
        <f>'Dep. Res. Class'!G$193</f>
        <v>0</v>
      </c>
      <c r="J988" s="136">
        <f t="shared" ref="J988:X988" si="617">+J193+J458+J723</f>
        <v>0</v>
      </c>
      <c r="K988" s="136">
        <f t="shared" si="617"/>
        <v>0</v>
      </c>
      <c r="L988" s="136">
        <f t="shared" si="617"/>
        <v>0</v>
      </c>
      <c r="M988" s="136">
        <f t="shared" si="617"/>
        <v>0</v>
      </c>
      <c r="N988" s="136">
        <f t="shared" si="617"/>
        <v>0</v>
      </c>
      <c r="O988" s="136">
        <f t="shared" si="617"/>
        <v>0</v>
      </c>
      <c r="P988" s="136">
        <f t="shared" si="617"/>
        <v>0</v>
      </c>
      <c r="Q988" s="136">
        <f t="shared" si="617"/>
        <v>0</v>
      </c>
      <c r="R988" s="136">
        <f t="shared" si="617"/>
        <v>0</v>
      </c>
      <c r="S988" s="136">
        <f t="shared" si="617"/>
        <v>0</v>
      </c>
      <c r="T988" s="136">
        <f t="shared" si="617"/>
        <v>0</v>
      </c>
      <c r="U988" s="136">
        <f t="shared" si="617"/>
        <v>0</v>
      </c>
      <c r="V988" s="136">
        <f t="shared" si="617"/>
        <v>0</v>
      </c>
      <c r="W988" s="136">
        <f t="shared" si="617"/>
        <v>0</v>
      </c>
      <c r="X988" s="136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9">
        <v>39004</v>
      </c>
      <c r="E989" s="138" t="s">
        <v>306</v>
      </c>
      <c r="G989" s="43"/>
      <c r="H989" s="136"/>
      <c r="I989" s="42">
        <f>'Dep. Res. Class'!G$194</f>
        <v>0</v>
      </c>
      <c r="J989" s="136">
        <f t="shared" ref="J989:X989" si="618">+J194+J459+J724</f>
        <v>0</v>
      </c>
      <c r="K989" s="136">
        <f t="shared" si="618"/>
        <v>0</v>
      </c>
      <c r="L989" s="136">
        <f t="shared" si="618"/>
        <v>0</v>
      </c>
      <c r="M989" s="136">
        <f t="shared" si="618"/>
        <v>0</v>
      </c>
      <c r="N989" s="136">
        <f t="shared" si="618"/>
        <v>0</v>
      </c>
      <c r="O989" s="136">
        <f t="shared" si="618"/>
        <v>0</v>
      </c>
      <c r="P989" s="136">
        <f t="shared" si="618"/>
        <v>0</v>
      </c>
      <c r="Q989" s="136">
        <f t="shared" si="618"/>
        <v>0</v>
      </c>
      <c r="R989" s="136">
        <f t="shared" si="618"/>
        <v>0</v>
      </c>
      <c r="S989" s="136">
        <f t="shared" si="618"/>
        <v>0</v>
      </c>
      <c r="T989" s="136">
        <f t="shared" si="618"/>
        <v>0</v>
      </c>
      <c r="U989" s="136">
        <f t="shared" si="618"/>
        <v>0</v>
      </c>
      <c r="V989" s="136">
        <f t="shared" si="618"/>
        <v>0</v>
      </c>
      <c r="W989" s="136">
        <f t="shared" si="618"/>
        <v>0</v>
      </c>
      <c r="X989" s="136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9">
        <v>39009</v>
      </c>
      <c r="E990" s="138" t="s">
        <v>307</v>
      </c>
      <c r="G990" s="43"/>
      <c r="H990" s="136"/>
      <c r="I990" s="42">
        <f>'Dep. Res. Class'!G$195</f>
        <v>492963.589951651</v>
      </c>
      <c r="J990" s="136">
        <f t="shared" ref="J990:X990" si="619">+J195+J460+J725</f>
        <v>348573.02855874342</v>
      </c>
      <c r="K990" s="136">
        <f t="shared" si="619"/>
        <v>113591.76795371271</v>
      </c>
      <c r="L990" s="136">
        <f t="shared" si="619"/>
        <v>225.97860148807507</v>
      </c>
      <c r="M990" s="136">
        <f t="shared" si="619"/>
        <v>28140.278858402391</v>
      </c>
      <c r="N990" s="136">
        <f t="shared" si="619"/>
        <v>2432.5359793043126</v>
      </c>
      <c r="O990" s="136">
        <f t="shared" si="619"/>
        <v>0</v>
      </c>
      <c r="P990" s="136">
        <f t="shared" si="619"/>
        <v>0</v>
      </c>
      <c r="Q990" s="136">
        <f t="shared" si="619"/>
        <v>0</v>
      </c>
      <c r="R990" s="136">
        <f t="shared" si="619"/>
        <v>0</v>
      </c>
      <c r="S990" s="136">
        <f t="shared" si="619"/>
        <v>0</v>
      </c>
      <c r="T990" s="136">
        <f t="shared" si="619"/>
        <v>0</v>
      </c>
      <c r="U990" s="136">
        <f t="shared" si="619"/>
        <v>0</v>
      </c>
      <c r="V990" s="136">
        <f t="shared" si="619"/>
        <v>0</v>
      </c>
      <c r="W990" s="136">
        <f t="shared" si="619"/>
        <v>0</v>
      </c>
      <c r="X990" s="136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9">
        <v>39100</v>
      </c>
      <c r="E991" s="138" t="s">
        <v>308</v>
      </c>
      <c r="G991" s="43"/>
      <c r="H991" s="136"/>
      <c r="I991" s="42">
        <f>'Dep. Res. Class'!G$196</f>
        <v>343989.90543806186</v>
      </c>
      <c r="J991" s="136">
        <f t="shared" ref="J991:X991" si="620">+J196+J461+J726</f>
        <v>243234.19736524779</v>
      </c>
      <c r="K991" s="136">
        <f t="shared" si="620"/>
        <v>79264.315485799365</v>
      </c>
      <c r="L991" s="136">
        <f t="shared" si="620"/>
        <v>157.68782794796766</v>
      </c>
      <c r="M991" s="136">
        <f t="shared" si="620"/>
        <v>19636.281585120567</v>
      </c>
      <c r="N991" s="136">
        <f t="shared" si="620"/>
        <v>1697.4231739460565</v>
      </c>
      <c r="O991" s="136">
        <f t="shared" si="620"/>
        <v>0</v>
      </c>
      <c r="P991" s="136">
        <f t="shared" si="620"/>
        <v>0</v>
      </c>
      <c r="Q991" s="136">
        <f t="shared" si="620"/>
        <v>0</v>
      </c>
      <c r="R991" s="136">
        <f t="shared" si="620"/>
        <v>0</v>
      </c>
      <c r="S991" s="136">
        <f t="shared" si="620"/>
        <v>0</v>
      </c>
      <c r="T991" s="136">
        <f t="shared" si="620"/>
        <v>0</v>
      </c>
      <c r="U991" s="136">
        <f t="shared" si="620"/>
        <v>0</v>
      </c>
      <c r="V991" s="136">
        <f t="shared" si="620"/>
        <v>0</v>
      </c>
      <c r="W991" s="136">
        <f t="shared" si="620"/>
        <v>0</v>
      </c>
      <c r="X991" s="136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9">
        <v>39102</v>
      </c>
      <c r="E992" s="138" t="s">
        <v>309</v>
      </c>
      <c r="G992" s="43"/>
      <c r="H992" s="136"/>
      <c r="I992" s="42">
        <f>'Dep. Res. Class'!G$197</f>
        <v>308.07888237393615</v>
      </c>
      <c r="J992" s="136">
        <f t="shared" ref="J992:X992" si="621">+J197+J462+J727</f>
        <v>217.84162411387871</v>
      </c>
      <c r="K992" s="136">
        <f t="shared" si="621"/>
        <v>70.989471902968688</v>
      </c>
      <c r="L992" s="136">
        <f t="shared" si="621"/>
        <v>0.14122591689519992</v>
      </c>
      <c r="M992" s="136">
        <f t="shared" si="621"/>
        <v>17.586340730027942</v>
      </c>
      <c r="N992" s="136">
        <f t="shared" si="621"/>
        <v>1.5202197101655359</v>
      </c>
      <c r="O992" s="136">
        <f t="shared" si="621"/>
        <v>0</v>
      </c>
      <c r="P992" s="136">
        <f t="shared" si="621"/>
        <v>0</v>
      </c>
      <c r="Q992" s="136">
        <f t="shared" si="621"/>
        <v>0</v>
      </c>
      <c r="R992" s="136">
        <f t="shared" si="621"/>
        <v>0</v>
      </c>
      <c r="S992" s="136">
        <f t="shared" si="621"/>
        <v>0</v>
      </c>
      <c r="T992" s="136">
        <f t="shared" si="621"/>
        <v>0</v>
      </c>
      <c r="U992" s="136">
        <f t="shared" si="621"/>
        <v>0</v>
      </c>
      <c r="V992" s="136">
        <f t="shared" si="621"/>
        <v>0</v>
      </c>
      <c r="W992" s="136">
        <f t="shared" si="621"/>
        <v>0</v>
      </c>
      <c r="X992" s="136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6">
        <v>39103</v>
      </c>
      <c r="E993" s="138" t="s">
        <v>310</v>
      </c>
      <c r="G993" s="43"/>
      <c r="H993" s="136"/>
      <c r="I993" s="42">
        <f>'Dep. Res. Class'!G$198</f>
        <v>151.86437704310245</v>
      </c>
      <c r="J993" s="136">
        <f t="shared" ref="J993:X993" si="622">+J198+J463+J728</f>
        <v>107.38283093340218</v>
      </c>
      <c r="K993" s="136">
        <f t="shared" si="622"/>
        <v>34.993544004349559</v>
      </c>
      <c r="L993" s="136">
        <f t="shared" si="622"/>
        <v>6.9615890989888102E-2</v>
      </c>
      <c r="M993" s="136">
        <f t="shared" si="622"/>
        <v>8.6690092448198932</v>
      </c>
      <c r="N993" s="136">
        <f t="shared" si="622"/>
        <v>0.74937696954092348</v>
      </c>
      <c r="O993" s="136">
        <f t="shared" si="622"/>
        <v>0</v>
      </c>
      <c r="P993" s="136">
        <f t="shared" si="622"/>
        <v>0</v>
      </c>
      <c r="Q993" s="136">
        <f t="shared" si="622"/>
        <v>0</v>
      </c>
      <c r="R993" s="136">
        <f t="shared" si="622"/>
        <v>0</v>
      </c>
      <c r="S993" s="136">
        <f t="shared" si="622"/>
        <v>0</v>
      </c>
      <c r="T993" s="136">
        <f t="shared" si="622"/>
        <v>0</v>
      </c>
      <c r="U993" s="136">
        <f t="shared" si="622"/>
        <v>0</v>
      </c>
      <c r="V993" s="136">
        <f t="shared" si="622"/>
        <v>0</v>
      </c>
      <c r="W993" s="136">
        <f t="shared" si="622"/>
        <v>0</v>
      </c>
      <c r="X993" s="136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9">
        <v>39200</v>
      </c>
      <c r="E994" s="138" t="s">
        <v>311</v>
      </c>
      <c r="G994" s="43"/>
      <c r="H994" s="136"/>
      <c r="I994" s="42">
        <f>'Dep. Res. Class'!G$199</f>
        <v>5440.0891485731463</v>
      </c>
      <c r="J994" s="136">
        <f t="shared" ref="J994:X994" si="623">+J199+J464+J729</f>
        <v>3846.6701979626528</v>
      </c>
      <c r="K994" s="136">
        <f t="shared" si="623"/>
        <v>1253.539524638805</v>
      </c>
      <c r="L994" s="136">
        <f t="shared" si="623"/>
        <v>2.4937820212758202</v>
      </c>
      <c r="M994" s="136">
        <f t="shared" si="623"/>
        <v>310.54144520172684</v>
      </c>
      <c r="N994" s="136">
        <f t="shared" si="623"/>
        <v>26.844198748684533</v>
      </c>
      <c r="O994" s="136">
        <f t="shared" si="623"/>
        <v>0</v>
      </c>
      <c r="P994" s="136">
        <f t="shared" si="623"/>
        <v>0</v>
      </c>
      <c r="Q994" s="136">
        <f t="shared" si="623"/>
        <v>0</v>
      </c>
      <c r="R994" s="136">
        <f t="shared" si="623"/>
        <v>0</v>
      </c>
      <c r="S994" s="136">
        <f t="shared" si="623"/>
        <v>0</v>
      </c>
      <c r="T994" s="136">
        <f t="shared" si="623"/>
        <v>0</v>
      </c>
      <c r="U994" s="136">
        <f t="shared" si="623"/>
        <v>0</v>
      </c>
      <c r="V994" s="136">
        <f t="shared" si="623"/>
        <v>0</v>
      </c>
      <c r="W994" s="136">
        <f t="shared" si="623"/>
        <v>0</v>
      </c>
      <c r="X994" s="136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9">
        <v>39201</v>
      </c>
      <c r="E995" s="138" t="s">
        <v>312</v>
      </c>
      <c r="G995" s="43"/>
      <c r="H995" s="136"/>
      <c r="I995" s="42">
        <f>'Dep. Res. Class'!G$200</f>
        <v>0</v>
      </c>
      <c r="J995" s="136">
        <f t="shared" ref="J995:X995" si="624">+J200+J465+J730</f>
        <v>0</v>
      </c>
      <c r="K995" s="136">
        <f t="shared" si="624"/>
        <v>0</v>
      </c>
      <c r="L995" s="136">
        <f t="shared" si="624"/>
        <v>0</v>
      </c>
      <c r="M995" s="136">
        <f t="shared" si="624"/>
        <v>0</v>
      </c>
      <c r="N995" s="136">
        <f t="shared" si="624"/>
        <v>0</v>
      </c>
      <c r="O995" s="136">
        <f t="shared" si="624"/>
        <v>0</v>
      </c>
      <c r="P995" s="136">
        <f t="shared" si="624"/>
        <v>0</v>
      </c>
      <c r="Q995" s="136">
        <f t="shared" si="624"/>
        <v>0</v>
      </c>
      <c r="R995" s="136">
        <f t="shared" si="624"/>
        <v>0</v>
      </c>
      <c r="S995" s="136">
        <f t="shared" si="624"/>
        <v>0</v>
      </c>
      <c r="T995" s="136">
        <f t="shared" si="624"/>
        <v>0</v>
      </c>
      <c r="U995" s="136">
        <f t="shared" si="624"/>
        <v>0</v>
      </c>
      <c r="V995" s="136">
        <f t="shared" si="624"/>
        <v>0</v>
      </c>
      <c r="W995" s="136">
        <f t="shared" si="624"/>
        <v>0</v>
      </c>
      <c r="X995" s="136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9">
        <v>39202</v>
      </c>
      <c r="E996" s="138" t="s">
        <v>313</v>
      </c>
      <c r="G996" s="43"/>
      <c r="H996" s="136"/>
      <c r="I996" s="42">
        <f>'Dep. Res. Class'!G$201</f>
        <v>0</v>
      </c>
      <c r="J996" s="136">
        <f t="shared" ref="J996:X996" si="625">+J201+J466+J731</f>
        <v>0</v>
      </c>
      <c r="K996" s="136">
        <f t="shared" si="625"/>
        <v>0</v>
      </c>
      <c r="L996" s="136">
        <f t="shared" si="625"/>
        <v>0</v>
      </c>
      <c r="M996" s="136">
        <f t="shared" si="625"/>
        <v>0</v>
      </c>
      <c r="N996" s="136">
        <f t="shared" si="625"/>
        <v>0</v>
      </c>
      <c r="O996" s="136">
        <f t="shared" si="625"/>
        <v>0</v>
      </c>
      <c r="P996" s="136">
        <f t="shared" si="625"/>
        <v>0</v>
      </c>
      <c r="Q996" s="136">
        <f t="shared" si="625"/>
        <v>0</v>
      </c>
      <c r="R996" s="136">
        <f t="shared" si="625"/>
        <v>0</v>
      </c>
      <c r="S996" s="136">
        <f t="shared" si="625"/>
        <v>0</v>
      </c>
      <c r="T996" s="136">
        <f t="shared" si="625"/>
        <v>0</v>
      </c>
      <c r="U996" s="136">
        <f t="shared" si="625"/>
        <v>0</v>
      </c>
      <c r="V996" s="136">
        <f t="shared" si="625"/>
        <v>0</v>
      </c>
      <c r="W996" s="136">
        <f t="shared" si="625"/>
        <v>0</v>
      </c>
      <c r="X996" s="136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9">
        <v>39300</v>
      </c>
      <c r="E997" s="138" t="s">
        <v>198</v>
      </c>
      <c r="G997" s="43"/>
      <c r="H997" s="136"/>
      <c r="I997" s="42">
        <f>'Dep. Res. Class'!G$202</f>
        <v>39.826754643937484</v>
      </c>
      <c r="J997" s="136">
        <f t="shared" ref="J997:X997" si="626">+J202+J467+J732</f>
        <v>28.161374930884573</v>
      </c>
      <c r="K997" s="136">
        <f t="shared" si="626"/>
        <v>9.1771310581118204</v>
      </c>
      <c r="L997" s="136">
        <f t="shared" si="626"/>
        <v>1.8256914911562526E-2</v>
      </c>
      <c r="M997" s="136">
        <f t="shared" si="626"/>
        <v>2.2734660420163957</v>
      </c>
      <c r="N997" s="136">
        <f t="shared" si="626"/>
        <v>0.19652569801312281</v>
      </c>
      <c r="O997" s="136">
        <f t="shared" si="626"/>
        <v>0</v>
      </c>
      <c r="P997" s="136">
        <f t="shared" si="626"/>
        <v>0</v>
      </c>
      <c r="Q997" s="136">
        <f t="shared" si="626"/>
        <v>0</v>
      </c>
      <c r="R997" s="136">
        <f t="shared" si="626"/>
        <v>0</v>
      </c>
      <c r="S997" s="136">
        <f t="shared" si="626"/>
        <v>0</v>
      </c>
      <c r="T997" s="136">
        <f t="shared" si="626"/>
        <v>0</v>
      </c>
      <c r="U997" s="136">
        <f t="shared" si="626"/>
        <v>0</v>
      </c>
      <c r="V997" s="136">
        <f t="shared" si="626"/>
        <v>0</v>
      </c>
      <c r="W997" s="136">
        <f t="shared" si="626"/>
        <v>0</v>
      </c>
      <c r="X997" s="136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9">
        <v>39400</v>
      </c>
      <c r="E998" s="138" t="s">
        <v>314</v>
      </c>
      <c r="G998" s="43"/>
      <c r="H998" s="136"/>
      <c r="I998" s="42">
        <f>'Dep. Res. Class'!G$203</f>
        <v>11852.849964634637</v>
      </c>
      <c r="J998" s="136">
        <f t="shared" ref="J998:X998" si="627">+J203+J468+J733</f>
        <v>8381.1135212446607</v>
      </c>
      <c r="K998" s="136">
        <f t="shared" si="627"/>
        <v>2731.2081667228222</v>
      </c>
      <c r="L998" s="136">
        <f t="shared" si="627"/>
        <v>5.4334448086091252</v>
      </c>
      <c r="M998" s="136">
        <f t="shared" si="627"/>
        <v>676.60677192069488</v>
      </c>
      <c r="N998" s="136">
        <f t="shared" si="627"/>
        <v>58.488059937849457</v>
      </c>
      <c r="O998" s="136">
        <f t="shared" si="627"/>
        <v>0</v>
      </c>
      <c r="P998" s="136">
        <f t="shared" si="627"/>
        <v>0</v>
      </c>
      <c r="Q998" s="136">
        <f t="shared" si="627"/>
        <v>0</v>
      </c>
      <c r="R998" s="136">
        <f t="shared" si="627"/>
        <v>0</v>
      </c>
      <c r="S998" s="136">
        <f t="shared" si="627"/>
        <v>0</v>
      </c>
      <c r="T998" s="136">
        <f t="shared" si="627"/>
        <v>0</v>
      </c>
      <c r="U998" s="136">
        <f t="shared" si="627"/>
        <v>0</v>
      </c>
      <c r="V998" s="136">
        <f t="shared" si="627"/>
        <v>0</v>
      </c>
      <c r="W998" s="136">
        <f t="shared" si="627"/>
        <v>0</v>
      </c>
      <c r="X998" s="136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9">
        <v>39600</v>
      </c>
      <c r="E999" s="138" t="s">
        <v>315</v>
      </c>
      <c r="G999" s="43"/>
      <c r="H999" s="136"/>
      <c r="I999" s="42">
        <f>'Dep. Res. Class'!G$204</f>
        <v>579.94438036530892</v>
      </c>
      <c r="J999" s="136">
        <f t="shared" ref="J999:X999" si="628">+J204+J469+J734</f>
        <v>410.07687622403597</v>
      </c>
      <c r="K999" s="136">
        <f t="shared" si="628"/>
        <v>133.63442822821247</v>
      </c>
      <c r="L999" s="136">
        <f t="shared" si="628"/>
        <v>0.26585131779950411</v>
      </c>
      <c r="M999" s="136">
        <f t="shared" si="628"/>
        <v>33.105480645018417</v>
      </c>
      <c r="N999" s="136">
        <f t="shared" si="628"/>
        <v>2.8617439502424959</v>
      </c>
      <c r="O999" s="136">
        <f t="shared" si="628"/>
        <v>0</v>
      </c>
      <c r="P999" s="136">
        <f t="shared" si="628"/>
        <v>0</v>
      </c>
      <c r="Q999" s="136">
        <f t="shared" si="628"/>
        <v>0</v>
      </c>
      <c r="R999" s="136">
        <f t="shared" si="628"/>
        <v>0</v>
      </c>
      <c r="S999" s="136">
        <f t="shared" si="628"/>
        <v>0</v>
      </c>
      <c r="T999" s="136">
        <f t="shared" si="628"/>
        <v>0</v>
      </c>
      <c r="U999" s="136">
        <f t="shared" si="628"/>
        <v>0</v>
      </c>
      <c r="V999" s="136">
        <f t="shared" si="628"/>
        <v>0</v>
      </c>
      <c r="W999" s="136">
        <f t="shared" si="628"/>
        <v>0</v>
      </c>
      <c r="X999" s="136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9">
        <v>39603</v>
      </c>
      <c r="E1000" s="138" t="s">
        <v>316</v>
      </c>
      <c r="G1000" s="43"/>
      <c r="H1000" s="136"/>
      <c r="I1000" s="42">
        <f>'Dep. Res. Class'!G$205</f>
        <v>0</v>
      </c>
      <c r="J1000" s="136">
        <f t="shared" ref="J1000:X1000" si="629">+J205+J470+J735</f>
        <v>0</v>
      </c>
      <c r="K1000" s="136">
        <f t="shared" si="629"/>
        <v>0</v>
      </c>
      <c r="L1000" s="136">
        <f t="shared" si="629"/>
        <v>0</v>
      </c>
      <c r="M1000" s="136">
        <f t="shared" si="629"/>
        <v>0</v>
      </c>
      <c r="N1000" s="136">
        <f t="shared" si="629"/>
        <v>0</v>
      </c>
      <c r="O1000" s="136">
        <f t="shared" si="629"/>
        <v>0</v>
      </c>
      <c r="P1000" s="136">
        <f t="shared" si="629"/>
        <v>0</v>
      </c>
      <c r="Q1000" s="136">
        <f t="shared" si="629"/>
        <v>0</v>
      </c>
      <c r="R1000" s="136">
        <f t="shared" si="629"/>
        <v>0</v>
      </c>
      <c r="S1000" s="136">
        <f t="shared" si="629"/>
        <v>0</v>
      </c>
      <c r="T1000" s="136">
        <f t="shared" si="629"/>
        <v>0</v>
      </c>
      <c r="U1000" s="136">
        <f t="shared" si="629"/>
        <v>0</v>
      </c>
      <c r="V1000" s="136">
        <f t="shared" si="629"/>
        <v>0</v>
      </c>
      <c r="W1000" s="136">
        <f t="shared" si="629"/>
        <v>0</v>
      </c>
      <c r="X1000" s="136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7">
        <v>39604</v>
      </c>
      <c r="E1001" s="138" t="s">
        <v>317</v>
      </c>
      <c r="G1001" s="43"/>
      <c r="H1001" s="136"/>
      <c r="I1001" s="42">
        <f>'Dep. Res. Class'!G$206</f>
        <v>0</v>
      </c>
      <c r="J1001" s="136">
        <f t="shared" ref="J1001:X1001" si="631">+J206+J471+J736</f>
        <v>0</v>
      </c>
      <c r="K1001" s="136">
        <f t="shared" si="631"/>
        <v>0</v>
      </c>
      <c r="L1001" s="136">
        <f t="shared" si="631"/>
        <v>0</v>
      </c>
      <c r="M1001" s="136">
        <f t="shared" si="631"/>
        <v>0</v>
      </c>
      <c r="N1001" s="136">
        <f t="shared" si="631"/>
        <v>0</v>
      </c>
      <c r="O1001" s="136">
        <f t="shared" si="631"/>
        <v>0</v>
      </c>
      <c r="P1001" s="136">
        <f t="shared" si="631"/>
        <v>0</v>
      </c>
      <c r="Q1001" s="136">
        <f t="shared" si="631"/>
        <v>0</v>
      </c>
      <c r="R1001" s="136">
        <f t="shared" si="631"/>
        <v>0</v>
      </c>
      <c r="S1001" s="136">
        <f t="shared" si="631"/>
        <v>0</v>
      </c>
      <c r="T1001" s="136">
        <f t="shared" si="631"/>
        <v>0</v>
      </c>
      <c r="U1001" s="136">
        <f t="shared" si="631"/>
        <v>0</v>
      </c>
      <c r="V1001" s="136">
        <f t="shared" si="631"/>
        <v>0</v>
      </c>
      <c r="W1001" s="136">
        <f t="shared" si="631"/>
        <v>0</v>
      </c>
      <c r="X1001" s="136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7">
        <v>39605</v>
      </c>
      <c r="E1002" s="141" t="s">
        <v>318</v>
      </c>
      <c r="G1002" s="43"/>
      <c r="H1002" s="136"/>
      <c r="I1002" s="42">
        <f>'Dep. Res. Class'!G$207</f>
        <v>0</v>
      </c>
      <c r="J1002" s="136">
        <f t="shared" ref="J1002:X1002" si="632">+J207+J472+J737</f>
        <v>0</v>
      </c>
      <c r="K1002" s="136">
        <f t="shared" si="632"/>
        <v>0</v>
      </c>
      <c r="L1002" s="136">
        <f t="shared" si="632"/>
        <v>0</v>
      </c>
      <c r="M1002" s="136">
        <f t="shared" si="632"/>
        <v>0</v>
      </c>
      <c r="N1002" s="136">
        <f t="shared" si="632"/>
        <v>0</v>
      </c>
      <c r="O1002" s="136">
        <f t="shared" si="632"/>
        <v>0</v>
      </c>
      <c r="P1002" s="136">
        <f t="shared" si="632"/>
        <v>0</v>
      </c>
      <c r="Q1002" s="136">
        <f t="shared" si="632"/>
        <v>0</v>
      </c>
      <c r="R1002" s="136">
        <f t="shared" si="632"/>
        <v>0</v>
      </c>
      <c r="S1002" s="136">
        <f t="shared" si="632"/>
        <v>0</v>
      </c>
      <c r="T1002" s="136">
        <f t="shared" si="632"/>
        <v>0</v>
      </c>
      <c r="U1002" s="136">
        <f t="shared" si="632"/>
        <v>0</v>
      </c>
      <c r="V1002" s="136">
        <f t="shared" si="632"/>
        <v>0</v>
      </c>
      <c r="W1002" s="136">
        <f t="shared" si="632"/>
        <v>0</v>
      </c>
      <c r="X1002" s="136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7">
        <v>39700</v>
      </c>
      <c r="E1003" s="138" t="s">
        <v>319</v>
      </c>
      <c r="G1003" s="43"/>
      <c r="H1003" s="136"/>
      <c r="I1003" s="42">
        <f>'Dep. Res. Class'!G$208</f>
        <v>75210.462732764092</v>
      </c>
      <c r="J1003" s="136">
        <f t="shared" ref="J1003:X1003" si="633">+J208+J473+J738</f>
        <v>53181.085395445414</v>
      </c>
      <c r="K1003" s="136">
        <f t="shared" si="633"/>
        <v>17330.467410928683</v>
      </c>
      <c r="L1003" s="136">
        <f t="shared" si="633"/>
        <v>34.477100402664533</v>
      </c>
      <c r="M1003" s="136">
        <f t="shared" si="633"/>
        <v>4293.3057075818506</v>
      </c>
      <c r="N1003" s="136">
        <f t="shared" si="633"/>
        <v>371.12711840547587</v>
      </c>
      <c r="O1003" s="136">
        <f t="shared" si="633"/>
        <v>0</v>
      </c>
      <c r="P1003" s="136">
        <f t="shared" si="633"/>
        <v>0</v>
      </c>
      <c r="Q1003" s="136">
        <f t="shared" si="633"/>
        <v>0</v>
      </c>
      <c r="R1003" s="136">
        <f t="shared" si="633"/>
        <v>0</v>
      </c>
      <c r="S1003" s="136">
        <f t="shared" si="633"/>
        <v>0</v>
      </c>
      <c r="T1003" s="136">
        <f t="shared" si="633"/>
        <v>0</v>
      </c>
      <c r="U1003" s="136">
        <f t="shared" si="633"/>
        <v>0</v>
      </c>
      <c r="V1003" s="136">
        <f t="shared" si="633"/>
        <v>0</v>
      </c>
      <c r="W1003" s="136">
        <f t="shared" si="633"/>
        <v>0</v>
      </c>
      <c r="X1003" s="136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7">
        <v>39701</v>
      </c>
      <c r="E1004" s="138" t="s">
        <v>320</v>
      </c>
      <c r="G1004" s="43"/>
      <c r="H1004" s="136"/>
      <c r="I1004" s="42">
        <f>'Dep. Res. Class'!G$209</f>
        <v>0</v>
      </c>
      <c r="J1004" s="136">
        <f t="shared" ref="J1004:X1004" si="634">+J209+J474+J739</f>
        <v>0</v>
      </c>
      <c r="K1004" s="136">
        <f t="shared" si="634"/>
        <v>0</v>
      </c>
      <c r="L1004" s="136">
        <f t="shared" si="634"/>
        <v>0</v>
      </c>
      <c r="M1004" s="136">
        <f t="shared" si="634"/>
        <v>0</v>
      </c>
      <c r="N1004" s="136">
        <f t="shared" si="634"/>
        <v>0</v>
      </c>
      <c r="O1004" s="136">
        <f t="shared" si="634"/>
        <v>0</v>
      </c>
      <c r="P1004" s="136">
        <f t="shared" si="634"/>
        <v>0</v>
      </c>
      <c r="Q1004" s="136">
        <f t="shared" si="634"/>
        <v>0</v>
      </c>
      <c r="R1004" s="136">
        <f t="shared" si="634"/>
        <v>0</v>
      </c>
      <c r="S1004" s="136">
        <f t="shared" si="634"/>
        <v>0</v>
      </c>
      <c r="T1004" s="136">
        <f t="shared" si="634"/>
        <v>0</v>
      </c>
      <c r="U1004" s="136">
        <f t="shared" si="634"/>
        <v>0</v>
      </c>
      <c r="V1004" s="136">
        <f t="shared" si="634"/>
        <v>0</v>
      </c>
      <c r="W1004" s="136">
        <f t="shared" si="634"/>
        <v>0</v>
      </c>
      <c r="X1004" s="136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7">
        <v>39702</v>
      </c>
      <c r="E1005" s="138" t="s">
        <v>321</v>
      </c>
      <c r="G1005" s="43"/>
      <c r="H1005" s="136"/>
      <c r="I1005" s="42">
        <f>'Dep. Res. Class'!G$210</f>
        <v>0</v>
      </c>
      <c r="J1005" s="136">
        <f t="shared" ref="J1005:X1005" si="635">+J210+J475+J740</f>
        <v>0</v>
      </c>
      <c r="K1005" s="136">
        <f t="shared" si="635"/>
        <v>0</v>
      </c>
      <c r="L1005" s="136">
        <f t="shared" si="635"/>
        <v>0</v>
      </c>
      <c r="M1005" s="136">
        <f t="shared" si="635"/>
        <v>0</v>
      </c>
      <c r="N1005" s="136">
        <f t="shared" si="635"/>
        <v>0</v>
      </c>
      <c r="O1005" s="136">
        <f t="shared" si="635"/>
        <v>0</v>
      </c>
      <c r="P1005" s="136">
        <f t="shared" si="635"/>
        <v>0</v>
      </c>
      <c r="Q1005" s="136">
        <f t="shared" si="635"/>
        <v>0</v>
      </c>
      <c r="R1005" s="136">
        <f t="shared" si="635"/>
        <v>0</v>
      </c>
      <c r="S1005" s="136">
        <f t="shared" si="635"/>
        <v>0</v>
      </c>
      <c r="T1005" s="136">
        <f t="shared" si="635"/>
        <v>0</v>
      </c>
      <c r="U1005" s="136">
        <f t="shared" si="635"/>
        <v>0</v>
      </c>
      <c r="V1005" s="136">
        <f t="shared" si="635"/>
        <v>0</v>
      </c>
      <c r="W1005" s="136">
        <f t="shared" si="635"/>
        <v>0</v>
      </c>
      <c r="X1005" s="136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7">
        <v>39705</v>
      </c>
      <c r="E1006" s="138" t="s">
        <v>322</v>
      </c>
      <c r="G1006" s="43"/>
      <c r="H1006" s="136"/>
      <c r="I1006" s="42">
        <f>'Dep. Res. Class'!G$211</f>
        <v>0</v>
      </c>
      <c r="J1006" s="136">
        <f t="shared" ref="J1006:X1006" si="636">+J211+J476+J741</f>
        <v>0</v>
      </c>
      <c r="K1006" s="136">
        <f t="shared" si="636"/>
        <v>0</v>
      </c>
      <c r="L1006" s="136">
        <f t="shared" si="636"/>
        <v>0</v>
      </c>
      <c r="M1006" s="136">
        <f t="shared" si="636"/>
        <v>0</v>
      </c>
      <c r="N1006" s="136">
        <f t="shared" si="636"/>
        <v>0</v>
      </c>
      <c r="O1006" s="136">
        <f t="shared" si="636"/>
        <v>0</v>
      </c>
      <c r="P1006" s="136">
        <f t="shared" si="636"/>
        <v>0</v>
      </c>
      <c r="Q1006" s="136">
        <f t="shared" si="636"/>
        <v>0</v>
      </c>
      <c r="R1006" s="136">
        <f t="shared" si="636"/>
        <v>0</v>
      </c>
      <c r="S1006" s="136">
        <f t="shared" si="636"/>
        <v>0</v>
      </c>
      <c r="T1006" s="136">
        <f t="shared" si="636"/>
        <v>0</v>
      </c>
      <c r="U1006" s="136">
        <f t="shared" si="636"/>
        <v>0</v>
      </c>
      <c r="V1006" s="136">
        <f t="shared" si="636"/>
        <v>0</v>
      </c>
      <c r="W1006" s="136">
        <f t="shared" si="636"/>
        <v>0</v>
      </c>
      <c r="X1006" s="136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7">
        <v>39800</v>
      </c>
      <c r="E1007" s="138" t="s">
        <v>323</v>
      </c>
      <c r="G1007" s="43"/>
      <c r="H1007" s="136"/>
      <c r="I1007" s="42">
        <f>'Dep. Res. Class'!G$212</f>
        <v>7383.6328308845641</v>
      </c>
      <c r="J1007" s="136">
        <f t="shared" ref="J1007:X1007" si="637">+J212+J477+J742</f>
        <v>5220.9439197723068</v>
      </c>
      <c r="K1007" s="136">
        <f t="shared" si="637"/>
        <v>1701.3830722539055</v>
      </c>
      <c r="L1007" s="136">
        <f t="shared" si="637"/>
        <v>3.3847185776709763</v>
      </c>
      <c r="M1007" s="136">
        <f t="shared" si="637"/>
        <v>421.4864770631948</v>
      </c>
      <c r="N1007" s="136">
        <f t="shared" si="637"/>
        <v>36.434643217485572</v>
      </c>
      <c r="O1007" s="136">
        <f t="shared" si="637"/>
        <v>0</v>
      </c>
      <c r="P1007" s="136">
        <f t="shared" si="637"/>
        <v>0</v>
      </c>
      <c r="Q1007" s="136">
        <f t="shared" si="637"/>
        <v>0</v>
      </c>
      <c r="R1007" s="136">
        <f t="shared" si="637"/>
        <v>0</v>
      </c>
      <c r="S1007" s="136">
        <f t="shared" si="637"/>
        <v>0</v>
      </c>
      <c r="T1007" s="136">
        <f t="shared" si="637"/>
        <v>0</v>
      </c>
      <c r="U1007" s="136">
        <f t="shared" si="637"/>
        <v>0</v>
      </c>
      <c r="V1007" s="136">
        <f t="shared" si="637"/>
        <v>0</v>
      </c>
      <c r="W1007" s="136">
        <f t="shared" si="637"/>
        <v>0</v>
      </c>
      <c r="X1007" s="136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7">
        <v>39900</v>
      </c>
      <c r="E1008" s="138" t="s">
        <v>324</v>
      </c>
      <c r="G1008" s="43"/>
      <c r="H1008" s="136"/>
      <c r="I1008" s="42">
        <f>'Dep. Res. Class'!G$213</f>
        <v>7341.0953234712233</v>
      </c>
      <c r="J1008" s="136">
        <f t="shared" ref="J1008:X1008" si="638">+J213+J478+J743</f>
        <v>5190.8657799489119</v>
      </c>
      <c r="K1008" s="136">
        <f t="shared" si="638"/>
        <v>1691.5813125095406</v>
      </c>
      <c r="L1008" s="136">
        <f t="shared" si="638"/>
        <v>3.3652190311892616</v>
      </c>
      <c r="M1008" s="136">
        <f t="shared" si="638"/>
        <v>419.0582707109362</v>
      </c>
      <c r="N1008" s="136">
        <f t="shared" si="638"/>
        <v>36.224741270643975</v>
      </c>
      <c r="O1008" s="136">
        <f t="shared" si="638"/>
        <v>0</v>
      </c>
      <c r="P1008" s="136">
        <f t="shared" si="638"/>
        <v>0</v>
      </c>
      <c r="Q1008" s="136">
        <f t="shared" si="638"/>
        <v>0</v>
      </c>
      <c r="R1008" s="136">
        <f t="shared" si="638"/>
        <v>0</v>
      </c>
      <c r="S1008" s="136">
        <f t="shared" si="638"/>
        <v>0</v>
      </c>
      <c r="T1008" s="136">
        <f t="shared" si="638"/>
        <v>0</v>
      </c>
      <c r="U1008" s="136">
        <f t="shared" si="638"/>
        <v>0</v>
      </c>
      <c r="V1008" s="136">
        <f t="shared" si="638"/>
        <v>0</v>
      </c>
      <c r="W1008" s="136">
        <f t="shared" si="638"/>
        <v>0</v>
      </c>
      <c r="X1008" s="136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7">
        <v>39901</v>
      </c>
      <c r="E1009" s="138" t="s">
        <v>325</v>
      </c>
      <c r="G1009" s="43"/>
      <c r="H1009" s="136"/>
      <c r="I1009" s="42">
        <f>'Dep. Res. Class'!G$214</f>
        <v>467811.83879488357</v>
      </c>
      <c r="J1009" s="136">
        <f t="shared" ref="J1009:X1009" si="639">+J214+J479+J744</f>
        <v>330788.30316932843</v>
      </c>
      <c r="K1009" s="136">
        <f t="shared" si="639"/>
        <v>107796.1434101044</v>
      </c>
      <c r="L1009" s="136">
        <f t="shared" si="639"/>
        <v>214.44882998519427</v>
      </c>
      <c r="M1009" s="136">
        <f t="shared" si="639"/>
        <v>26704.519086777073</v>
      </c>
      <c r="N1009" s="136">
        <f t="shared" si="639"/>
        <v>2308.4242986884151</v>
      </c>
      <c r="O1009" s="136">
        <f t="shared" si="639"/>
        <v>0</v>
      </c>
      <c r="P1009" s="136">
        <f t="shared" si="639"/>
        <v>0</v>
      </c>
      <c r="Q1009" s="136">
        <f t="shared" si="639"/>
        <v>0</v>
      </c>
      <c r="R1009" s="136">
        <f t="shared" si="639"/>
        <v>0</v>
      </c>
      <c r="S1009" s="136">
        <f t="shared" si="639"/>
        <v>0</v>
      </c>
      <c r="T1009" s="136">
        <f t="shared" si="639"/>
        <v>0</v>
      </c>
      <c r="U1009" s="136">
        <f t="shared" si="639"/>
        <v>0</v>
      </c>
      <c r="V1009" s="136">
        <f t="shared" si="639"/>
        <v>0</v>
      </c>
      <c r="W1009" s="136">
        <f t="shared" si="639"/>
        <v>0</v>
      </c>
      <c r="X1009" s="136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7">
        <v>39902</v>
      </c>
      <c r="E1010" s="138" t="s">
        <v>326</v>
      </c>
      <c r="G1010" s="43"/>
      <c r="H1010" s="136"/>
      <c r="I1010" s="42">
        <f>'Dep. Res. Class'!G$215</f>
        <v>479774.3445915223</v>
      </c>
      <c r="J1010" s="136">
        <f t="shared" ref="J1010:X1010" si="640">+J215+J480+J745</f>
        <v>339246.95398995973</v>
      </c>
      <c r="K1010" s="136">
        <f t="shared" si="640"/>
        <v>110552.61916266456</v>
      </c>
      <c r="L1010" s="136">
        <f t="shared" si="640"/>
        <v>219.93254193739449</v>
      </c>
      <c r="M1010" s="136">
        <f t="shared" si="640"/>
        <v>27387.385440041995</v>
      </c>
      <c r="N1010" s="136">
        <f t="shared" si="640"/>
        <v>2367.453456918568</v>
      </c>
      <c r="O1010" s="136">
        <f t="shared" si="640"/>
        <v>0</v>
      </c>
      <c r="P1010" s="136">
        <f t="shared" si="640"/>
        <v>0</v>
      </c>
      <c r="Q1010" s="136">
        <f t="shared" si="640"/>
        <v>0</v>
      </c>
      <c r="R1010" s="136">
        <f t="shared" si="640"/>
        <v>0</v>
      </c>
      <c r="S1010" s="136">
        <f t="shared" si="640"/>
        <v>0</v>
      </c>
      <c r="T1010" s="136">
        <f t="shared" si="640"/>
        <v>0</v>
      </c>
      <c r="U1010" s="136">
        <f t="shared" si="640"/>
        <v>0</v>
      </c>
      <c r="V1010" s="136">
        <f t="shared" si="640"/>
        <v>0</v>
      </c>
      <c r="W1010" s="136">
        <f t="shared" si="640"/>
        <v>0</v>
      </c>
      <c r="X1010" s="136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7">
        <v>39903</v>
      </c>
      <c r="E1011" s="138" t="s">
        <v>327</v>
      </c>
      <c r="G1011" s="43"/>
      <c r="H1011" s="136"/>
      <c r="I1011" s="42">
        <f>'Dep. Res. Class'!G$216</f>
        <v>78254.969763197994</v>
      </c>
      <c r="J1011" s="136">
        <f t="shared" ref="J1011:X1011" si="641">+J216+J481+J746</f>
        <v>55333.846892842856</v>
      </c>
      <c r="K1011" s="136">
        <f t="shared" si="641"/>
        <v>18032.001851166777</v>
      </c>
      <c r="L1011" s="136">
        <f t="shared" si="641"/>
        <v>35.872727696407551</v>
      </c>
      <c r="M1011" s="136">
        <f t="shared" si="641"/>
        <v>4467.0980090197309</v>
      </c>
      <c r="N1011" s="136">
        <f t="shared" si="641"/>
        <v>386.15028247222114</v>
      </c>
      <c r="O1011" s="136">
        <f t="shared" si="641"/>
        <v>0</v>
      </c>
      <c r="P1011" s="136">
        <f t="shared" si="641"/>
        <v>0</v>
      </c>
      <c r="Q1011" s="136">
        <f t="shared" si="641"/>
        <v>0</v>
      </c>
      <c r="R1011" s="136">
        <f t="shared" si="641"/>
        <v>0</v>
      </c>
      <c r="S1011" s="136">
        <f t="shared" si="641"/>
        <v>0</v>
      </c>
      <c r="T1011" s="136">
        <f t="shared" si="641"/>
        <v>0</v>
      </c>
      <c r="U1011" s="136">
        <f t="shared" si="641"/>
        <v>0</v>
      </c>
      <c r="V1011" s="136">
        <f t="shared" si="641"/>
        <v>0</v>
      </c>
      <c r="W1011" s="136">
        <f t="shared" si="641"/>
        <v>0</v>
      </c>
      <c r="X1011" s="136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7">
        <v>39904</v>
      </c>
      <c r="E1012" s="138" t="s">
        <v>328</v>
      </c>
      <c r="G1012" s="43"/>
      <c r="H1012" s="136"/>
      <c r="I1012" s="42">
        <f>'Dep. Res. Class'!G$217</f>
        <v>901.80304500563636</v>
      </c>
      <c r="J1012" s="136">
        <f t="shared" ref="J1012:X1012" si="642">+J217+J482+J747</f>
        <v>637.66214172519676</v>
      </c>
      <c r="K1012" s="136">
        <f t="shared" si="642"/>
        <v>207.79912414683338</v>
      </c>
      <c r="L1012" s="136">
        <f t="shared" si="642"/>
        <v>0.41339400126497894</v>
      </c>
      <c r="M1012" s="136">
        <f t="shared" si="642"/>
        <v>51.478424936624513</v>
      </c>
      <c r="N1012" s="136">
        <f t="shared" si="642"/>
        <v>4.4499601957165806</v>
      </c>
      <c r="O1012" s="136">
        <f t="shared" si="642"/>
        <v>0</v>
      </c>
      <c r="P1012" s="136">
        <f t="shared" si="642"/>
        <v>0</v>
      </c>
      <c r="Q1012" s="136">
        <f t="shared" si="642"/>
        <v>0</v>
      </c>
      <c r="R1012" s="136">
        <f t="shared" si="642"/>
        <v>0</v>
      </c>
      <c r="S1012" s="136">
        <f t="shared" si="642"/>
        <v>0</v>
      </c>
      <c r="T1012" s="136">
        <f t="shared" si="642"/>
        <v>0</v>
      </c>
      <c r="U1012" s="136">
        <f t="shared" si="642"/>
        <v>0</v>
      </c>
      <c r="V1012" s="136">
        <f t="shared" si="642"/>
        <v>0</v>
      </c>
      <c r="W1012" s="136">
        <f t="shared" si="642"/>
        <v>0</v>
      </c>
      <c r="X1012" s="136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7">
        <v>39905</v>
      </c>
      <c r="E1013" s="138" t="s">
        <v>329</v>
      </c>
      <c r="G1013" s="43"/>
      <c r="H1013" s="136"/>
      <c r="I1013" s="42">
        <f>'Dep. Res. Class'!G$218</f>
        <v>810.1690700067951</v>
      </c>
      <c r="J1013" s="136">
        <f t="shared" ref="J1013:X1013" si="643">+J218+J483+J748</f>
        <v>572.86804164296746</v>
      </c>
      <c r="K1013" s="136">
        <f t="shared" si="643"/>
        <v>186.68424784173837</v>
      </c>
      <c r="L1013" s="136">
        <f t="shared" si="643"/>
        <v>0.37138822651584918</v>
      </c>
      <c r="M1013" s="136">
        <f t="shared" si="643"/>
        <v>46.24760127757056</v>
      </c>
      <c r="N1013" s="136">
        <f t="shared" si="643"/>
        <v>3.9977910180026335</v>
      </c>
      <c r="O1013" s="136">
        <f t="shared" si="643"/>
        <v>0</v>
      </c>
      <c r="P1013" s="136">
        <f t="shared" si="643"/>
        <v>0</v>
      </c>
      <c r="Q1013" s="136">
        <f t="shared" si="643"/>
        <v>0</v>
      </c>
      <c r="R1013" s="136">
        <f t="shared" si="643"/>
        <v>0</v>
      </c>
      <c r="S1013" s="136">
        <f t="shared" si="643"/>
        <v>0</v>
      </c>
      <c r="T1013" s="136">
        <f t="shared" si="643"/>
        <v>0</v>
      </c>
      <c r="U1013" s="136">
        <f t="shared" si="643"/>
        <v>0</v>
      </c>
      <c r="V1013" s="136">
        <f t="shared" si="643"/>
        <v>0</v>
      </c>
      <c r="W1013" s="136">
        <f t="shared" si="643"/>
        <v>0</v>
      </c>
      <c r="X1013" s="136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7">
        <v>39906</v>
      </c>
      <c r="E1014" s="138" t="s">
        <v>330</v>
      </c>
      <c r="G1014" s="43"/>
      <c r="H1014" s="136"/>
      <c r="I1014" s="42">
        <f>'Dep. Res. Class'!G$219</f>
        <v>78640.463199807316</v>
      </c>
      <c r="J1014" s="136">
        <f t="shared" ref="J1014:X1014" si="644">+J219+J484+J749</f>
        <v>55606.428108631226</v>
      </c>
      <c r="K1014" s="136">
        <f t="shared" si="644"/>
        <v>18120.829671094209</v>
      </c>
      <c r="L1014" s="136">
        <f t="shared" si="644"/>
        <v>36.049441087545318</v>
      </c>
      <c r="M1014" s="136">
        <f t="shared" si="644"/>
        <v>4489.1034735720596</v>
      </c>
      <c r="N1014" s="136">
        <f t="shared" si="644"/>
        <v>388.05250542225644</v>
      </c>
      <c r="O1014" s="136">
        <f t="shared" si="644"/>
        <v>0</v>
      </c>
      <c r="P1014" s="136">
        <f t="shared" si="644"/>
        <v>0</v>
      </c>
      <c r="Q1014" s="136">
        <f t="shared" si="644"/>
        <v>0</v>
      </c>
      <c r="R1014" s="136">
        <f t="shared" si="644"/>
        <v>0</v>
      </c>
      <c r="S1014" s="136">
        <f t="shared" si="644"/>
        <v>0</v>
      </c>
      <c r="T1014" s="136">
        <f t="shared" si="644"/>
        <v>0</v>
      </c>
      <c r="U1014" s="136">
        <f t="shared" si="644"/>
        <v>0</v>
      </c>
      <c r="V1014" s="136">
        <f t="shared" si="644"/>
        <v>0</v>
      </c>
      <c r="W1014" s="136">
        <f t="shared" si="644"/>
        <v>0</v>
      </c>
      <c r="X1014" s="136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7">
        <v>39907</v>
      </c>
      <c r="E1015" s="138" t="s">
        <v>331</v>
      </c>
      <c r="G1015" s="43"/>
      <c r="H1015" s="136"/>
      <c r="I1015" s="42">
        <f>'Dep. Res. Class'!G$220</f>
        <v>29709.938069859767</v>
      </c>
      <c r="J1015" s="136">
        <f t="shared" ref="J1015:X1015" si="645">+J220+J485+J750</f>
        <v>21007.805246467458</v>
      </c>
      <c r="K1015" s="136">
        <f t="shared" si="645"/>
        <v>6845.9506136785494</v>
      </c>
      <c r="L1015" s="136">
        <f t="shared" si="645"/>
        <v>13.619282219164928</v>
      </c>
      <c r="M1015" s="136">
        <f t="shared" si="645"/>
        <v>1695.9588074926935</v>
      </c>
      <c r="N1015" s="136">
        <f t="shared" si="645"/>
        <v>146.60412000189501</v>
      </c>
      <c r="O1015" s="136">
        <f t="shared" si="645"/>
        <v>0</v>
      </c>
      <c r="P1015" s="136">
        <f t="shared" si="645"/>
        <v>0</v>
      </c>
      <c r="Q1015" s="136">
        <f t="shared" si="645"/>
        <v>0</v>
      </c>
      <c r="R1015" s="136">
        <f t="shared" si="645"/>
        <v>0</v>
      </c>
      <c r="S1015" s="136">
        <f t="shared" si="645"/>
        <v>0</v>
      </c>
      <c r="T1015" s="136">
        <f t="shared" si="645"/>
        <v>0</v>
      </c>
      <c r="U1015" s="136">
        <f t="shared" si="645"/>
        <v>0</v>
      </c>
      <c r="V1015" s="136">
        <f t="shared" si="645"/>
        <v>0</v>
      </c>
      <c r="W1015" s="136">
        <f t="shared" si="645"/>
        <v>0</v>
      </c>
      <c r="X1015" s="136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7">
        <v>39908</v>
      </c>
      <c r="E1016" s="138" t="s">
        <v>332</v>
      </c>
      <c r="G1016" s="43"/>
      <c r="H1016" s="136"/>
      <c r="I1016" s="42">
        <f>'Dep. Res. Class'!G$221</f>
        <v>4560798.1948622121</v>
      </c>
      <c r="J1016" s="136">
        <f t="shared" ref="J1016:X1016" si="646">+J221+J486+J751</f>
        <v>3224926.286309083</v>
      </c>
      <c r="K1016" s="136">
        <f t="shared" si="646"/>
        <v>1050927.7780237512</v>
      </c>
      <c r="L1016" s="136">
        <f t="shared" si="646"/>
        <v>2090.7077495224012</v>
      </c>
      <c r="M1016" s="136">
        <f t="shared" si="646"/>
        <v>260348.09798611797</v>
      </c>
      <c r="N1016" s="136">
        <f t="shared" si="646"/>
        <v>22505.324793737003</v>
      </c>
      <c r="O1016" s="136">
        <f t="shared" si="646"/>
        <v>0</v>
      </c>
      <c r="P1016" s="136">
        <f t="shared" si="646"/>
        <v>0</v>
      </c>
      <c r="Q1016" s="136">
        <f t="shared" si="646"/>
        <v>0</v>
      </c>
      <c r="R1016" s="136">
        <f t="shared" si="646"/>
        <v>0</v>
      </c>
      <c r="S1016" s="136">
        <f t="shared" si="646"/>
        <v>0</v>
      </c>
      <c r="T1016" s="136">
        <f t="shared" si="646"/>
        <v>0</v>
      </c>
      <c r="U1016" s="136">
        <f t="shared" si="646"/>
        <v>0</v>
      </c>
      <c r="V1016" s="136">
        <f t="shared" si="646"/>
        <v>0</v>
      </c>
      <c r="W1016" s="136">
        <f t="shared" si="646"/>
        <v>0</v>
      </c>
      <c r="X1016" s="136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7">
        <v>39909</v>
      </c>
      <c r="E1017" s="138" t="s">
        <v>333</v>
      </c>
      <c r="G1017" s="43"/>
      <c r="H1017" s="136"/>
      <c r="I1017" s="42">
        <f>'Dep. Res. Class'!G$222</f>
        <v>57763.322000792556</v>
      </c>
      <c r="J1017" s="136">
        <f t="shared" ref="J1017:X1017" si="647">+J222+J487+J752</f>
        <v>40844.266188918598</v>
      </c>
      <c r="K1017" s="136">
        <f t="shared" si="647"/>
        <v>13310.187613639277</v>
      </c>
      <c r="L1017" s="136">
        <f t="shared" si="647"/>
        <v>26.479186270784627</v>
      </c>
      <c r="M1017" s="136">
        <f t="shared" si="647"/>
        <v>3297.355062367621</v>
      </c>
      <c r="N1017" s="136">
        <f t="shared" si="647"/>
        <v>285.03394959625598</v>
      </c>
      <c r="O1017" s="136">
        <f t="shared" si="647"/>
        <v>0</v>
      </c>
      <c r="P1017" s="136">
        <f t="shared" si="647"/>
        <v>0</v>
      </c>
      <c r="Q1017" s="136">
        <f t="shared" si="647"/>
        <v>0</v>
      </c>
      <c r="R1017" s="136">
        <f t="shared" si="647"/>
        <v>0</v>
      </c>
      <c r="S1017" s="136">
        <f t="shared" si="647"/>
        <v>0</v>
      </c>
      <c r="T1017" s="136">
        <f t="shared" si="647"/>
        <v>0</v>
      </c>
      <c r="U1017" s="136">
        <f t="shared" si="647"/>
        <v>0</v>
      </c>
      <c r="V1017" s="136">
        <f t="shared" si="647"/>
        <v>0</v>
      </c>
      <c r="W1017" s="136">
        <f t="shared" si="647"/>
        <v>0</v>
      </c>
      <c r="X1017" s="136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7">
        <v>39924</v>
      </c>
      <c r="E1018" s="138" t="s">
        <v>334</v>
      </c>
      <c r="G1018" s="43"/>
      <c r="H1018" s="136"/>
      <c r="I1018" s="42">
        <f>'Dep. Res. Class'!G$223</f>
        <v>0</v>
      </c>
      <c r="J1018" s="136">
        <f t="shared" ref="J1018:X1018" si="648">+J223+J488+J753</f>
        <v>0</v>
      </c>
      <c r="K1018" s="136">
        <f t="shared" si="648"/>
        <v>0</v>
      </c>
      <c r="L1018" s="136">
        <f t="shared" si="648"/>
        <v>0</v>
      </c>
      <c r="M1018" s="136">
        <f t="shared" si="648"/>
        <v>0</v>
      </c>
      <c r="N1018" s="136">
        <f t="shared" si="648"/>
        <v>0</v>
      </c>
      <c r="O1018" s="136">
        <f t="shared" si="648"/>
        <v>0</v>
      </c>
      <c r="P1018" s="136">
        <f t="shared" si="648"/>
        <v>0</v>
      </c>
      <c r="Q1018" s="136">
        <f t="shared" si="648"/>
        <v>0</v>
      </c>
      <c r="R1018" s="136">
        <f t="shared" si="648"/>
        <v>0</v>
      </c>
      <c r="S1018" s="136">
        <f t="shared" si="648"/>
        <v>0</v>
      </c>
      <c r="T1018" s="136">
        <f t="shared" si="648"/>
        <v>0</v>
      </c>
      <c r="U1018" s="136">
        <f t="shared" si="648"/>
        <v>0</v>
      </c>
      <c r="V1018" s="136">
        <f t="shared" si="648"/>
        <v>0</v>
      </c>
      <c r="W1018" s="136">
        <f t="shared" si="648"/>
        <v>0</v>
      </c>
      <c r="X1018" s="136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7"/>
      <c r="E1019" s="138" t="s">
        <v>368</v>
      </c>
      <c r="G1019" s="43"/>
      <c r="H1019" s="136"/>
      <c r="I1019" s="42">
        <f>'Dep. Res. Class'!G$224</f>
        <v>0</v>
      </c>
      <c r="J1019" s="136">
        <f t="shared" ref="J1019:X1019" si="649">+J224+J489+J754</f>
        <v>0</v>
      </c>
      <c r="K1019" s="136">
        <f t="shared" si="649"/>
        <v>0</v>
      </c>
      <c r="L1019" s="136">
        <f t="shared" si="649"/>
        <v>0</v>
      </c>
      <c r="M1019" s="136">
        <f t="shared" si="649"/>
        <v>0</v>
      </c>
      <c r="N1019" s="136">
        <f t="shared" si="649"/>
        <v>0</v>
      </c>
      <c r="O1019" s="136">
        <f t="shared" si="649"/>
        <v>0</v>
      </c>
      <c r="P1019" s="136">
        <f t="shared" si="649"/>
        <v>0</v>
      </c>
      <c r="Q1019" s="136">
        <f t="shared" si="649"/>
        <v>0</v>
      </c>
      <c r="R1019" s="136">
        <f t="shared" si="649"/>
        <v>0</v>
      </c>
      <c r="S1019" s="136">
        <f t="shared" si="649"/>
        <v>0</v>
      </c>
      <c r="T1019" s="136">
        <f t="shared" si="649"/>
        <v>0</v>
      </c>
      <c r="U1019" s="136">
        <f t="shared" si="649"/>
        <v>0</v>
      </c>
      <c r="V1019" s="136">
        <f t="shared" si="649"/>
        <v>0</v>
      </c>
      <c r="W1019" s="136">
        <f t="shared" si="649"/>
        <v>0</v>
      </c>
      <c r="X1019" s="136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1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6783719.3788349731</v>
      </c>
      <c r="J1021" s="136">
        <f>SUM(J985:J1019)</f>
        <v>4796746.97477163</v>
      </c>
      <c r="K1021" s="136">
        <f t="shared" ref="K1021:X1021" si="650">SUM(K985:K1019)</f>
        <v>1563147.2450517146</v>
      </c>
      <c r="L1021" s="136">
        <f t="shared" si="650"/>
        <v>3109.7132716577148</v>
      </c>
      <c r="M1021" s="136">
        <f t="shared" si="650"/>
        <v>387241.08414637099</v>
      </c>
      <c r="N1021" s="136">
        <f t="shared" si="650"/>
        <v>33474.361593598478</v>
      </c>
      <c r="O1021" s="136">
        <f t="shared" si="650"/>
        <v>0</v>
      </c>
      <c r="P1021" s="136">
        <f t="shared" si="650"/>
        <v>0</v>
      </c>
      <c r="Q1021" s="136">
        <f t="shared" si="650"/>
        <v>0</v>
      </c>
      <c r="R1021" s="136">
        <f t="shared" si="650"/>
        <v>0</v>
      </c>
      <c r="S1021" s="136">
        <f t="shared" si="650"/>
        <v>0</v>
      </c>
      <c r="T1021" s="136">
        <f t="shared" si="650"/>
        <v>0</v>
      </c>
      <c r="U1021" s="136">
        <f t="shared" si="650"/>
        <v>0</v>
      </c>
      <c r="V1021" s="136">
        <f t="shared" si="650"/>
        <v>0</v>
      </c>
      <c r="W1021" s="136">
        <f t="shared" si="650"/>
        <v>0</v>
      </c>
      <c r="X1021" s="136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6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365</v>
      </c>
      <c r="E1023" s="44"/>
      <c r="G1023" s="43"/>
      <c r="H1023" s="136"/>
      <c r="I1023" s="42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6"/>
      <c r="I1024" s="42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6"/>
      <c r="I1025" s="42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6"/>
      <c r="I1026" s="42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9">
        <v>37400</v>
      </c>
      <c r="E1027" s="138" t="s">
        <v>125</v>
      </c>
      <c r="G1027" s="43"/>
      <c r="H1027" s="136"/>
      <c r="I1027" s="42">
        <f>'Dep. Res. Class'!G$232</f>
        <v>0</v>
      </c>
      <c r="J1027" s="136">
        <f t="shared" ref="J1027:X1027" si="651">+J232+J497+J762</f>
        <v>0</v>
      </c>
      <c r="K1027" s="136">
        <f t="shared" si="651"/>
        <v>0</v>
      </c>
      <c r="L1027" s="136">
        <f t="shared" si="651"/>
        <v>0</v>
      </c>
      <c r="M1027" s="136">
        <f t="shared" si="651"/>
        <v>0</v>
      </c>
      <c r="N1027" s="136">
        <f t="shared" si="651"/>
        <v>0</v>
      </c>
      <c r="O1027" s="136">
        <f t="shared" si="651"/>
        <v>0</v>
      </c>
      <c r="P1027" s="136">
        <f t="shared" si="651"/>
        <v>0</v>
      </c>
      <c r="Q1027" s="136">
        <f t="shared" si="651"/>
        <v>0</v>
      </c>
      <c r="R1027" s="136">
        <f t="shared" si="651"/>
        <v>0</v>
      </c>
      <c r="S1027" s="136">
        <f t="shared" si="651"/>
        <v>0</v>
      </c>
      <c r="T1027" s="136">
        <f t="shared" si="651"/>
        <v>0</v>
      </c>
      <c r="U1027" s="136">
        <f t="shared" si="651"/>
        <v>0</v>
      </c>
      <c r="V1027" s="136">
        <f t="shared" si="651"/>
        <v>0</v>
      </c>
      <c r="W1027" s="136">
        <f t="shared" si="651"/>
        <v>0</v>
      </c>
      <c r="X1027" s="136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9">
        <v>39001</v>
      </c>
      <c r="E1028" s="138" t="s">
        <v>304</v>
      </c>
      <c r="G1028" s="43"/>
      <c r="H1028" s="136"/>
      <c r="I1028" s="42">
        <f>'Dep. Res. Class'!G$233</f>
        <v>0</v>
      </c>
      <c r="J1028" s="136">
        <f t="shared" ref="J1028:X1028" si="653">+J233+J498+J763</f>
        <v>0</v>
      </c>
      <c r="K1028" s="136">
        <f t="shared" si="653"/>
        <v>0</v>
      </c>
      <c r="L1028" s="136">
        <f t="shared" si="653"/>
        <v>0</v>
      </c>
      <c r="M1028" s="136">
        <f t="shared" si="653"/>
        <v>0</v>
      </c>
      <c r="N1028" s="136">
        <f t="shared" si="653"/>
        <v>0</v>
      </c>
      <c r="O1028" s="136">
        <f t="shared" si="653"/>
        <v>0</v>
      </c>
      <c r="P1028" s="136">
        <f t="shared" si="653"/>
        <v>0</v>
      </c>
      <c r="Q1028" s="136">
        <f t="shared" si="653"/>
        <v>0</v>
      </c>
      <c r="R1028" s="136">
        <f t="shared" si="653"/>
        <v>0</v>
      </c>
      <c r="S1028" s="136">
        <f t="shared" si="653"/>
        <v>0</v>
      </c>
      <c r="T1028" s="136">
        <f t="shared" si="653"/>
        <v>0</v>
      </c>
      <c r="U1028" s="136">
        <f t="shared" si="653"/>
        <v>0</v>
      </c>
      <c r="V1028" s="136">
        <f t="shared" si="653"/>
        <v>0</v>
      </c>
      <c r="W1028" s="136">
        <f t="shared" si="653"/>
        <v>0</v>
      </c>
      <c r="X1028" s="136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9">
        <v>36602</v>
      </c>
      <c r="E1029" s="138" t="s">
        <v>149</v>
      </c>
      <c r="G1029" s="43"/>
      <c r="H1029" s="136"/>
      <c r="I1029" s="42">
        <f>'Dep. Res. Class'!G$234</f>
        <v>244219.4671531849</v>
      </c>
      <c r="J1029" s="136">
        <f t="shared" ref="J1029:X1029" si="654">+J234+J499+J764</f>
        <v>172686.82927868457</v>
      </c>
      <c r="K1029" s="136">
        <f t="shared" si="654"/>
        <v>56274.584184533313</v>
      </c>
      <c r="L1029" s="136">
        <f t="shared" si="654"/>
        <v>111.95223089164129</v>
      </c>
      <c r="M1029" s="136">
        <f t="shared" si="654"/>
        <v>13940.996958852682</v>
      </c>
      <c r="N1029" s="136">
        <f t="shared" si="654"/>
        <v>1205.1045002226547</v>
      </c>
      <c r="O1029" s="136">
        <f t="shared" si="654"/>
        <v>0</v>
      </c>
      <c r="P1029" s="136">
        <f t="shared" si="654"/>
        <v>0</v>
      </c>
      <c r="Q1029" s="136">
        <f t="shared" si="654"/>
        <v>0</v>
      </c>
      <c r="R1029" s="136">
        <f t="shared" si="654"/>
        <v>0</v>
      </c>
      <c r="S1029" s="136">
        <f t="shared" si="654"/>
        <v>0</v>
      </c>
      <c r="T1029" s="136">
        <f t="shared" si="654"/>
        <v>0</v>
      </c>
      <c r="U1029" s="136">
        <f t="shared" si="654"/>
        <v>0</v>
      </c>
      <c r="V1029" s="136">
        <f t="shared" si="654"/>
        <v>0</v>
      </c>
      <c r="W1029" s="136">
        <f t="shared" si="654"/>
        <v>0</v>
      </c>
      <c r="X1029" s="136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9">
        <v>37503</v>
      </c>
      <c r="E1030" s="138" t="s">
        <v>291</v>
      </c>
      <c r="G1030" s="43"/>
      <c r="H1030" s="136"/>
      <c r="I1030" s="42">
        <f>'Dep. Res. Class'!G$235</f>
        <v>0</v>
      </c>
      <c r="J1030" s="136">
        <f t="shared" ref="J1030:X1030" si="655">+J235+J500+J765</f>
        <v>0</v>
      </c>
      <c r="K1030" s="136">
        <f t="shared" si="655"/>
        <v>0</v>
      </c>
      <c r="L1030" s="136">
        <f t="shared" si="655"/>
        <v>0</v>
      </c>
      <c r="M1030" s="136">
        <f t="shared" si="655"/>
        <v>0</v>
      </c>
      <c r="N1030" s="136">
        <f t="shared" si="655"/>
        <v>0</v>
      </c>
      <c r="O1030" s="136">
        <f t="shared" si="655"/>
        <v>0</v>
      </c>
      <c r="P1030" s="136">
        <f t="shared" si="655"/>
        <v>0</v>
      </c>
      <c r="Q1030" s="136">
        <f t="shared" si="655"/>
        <v>0</v>
      </c>
      <c r="R1030" s="136">
        <f t="shared" si="655"/>
        <v>0</v>
      </c>
      <c r="S1030" s="136">
        <f t="shared" si="655"/>
        <v>0</v>
      </c>
      <c r="T1030" s="136">
        <f t="shared" si="655"/>
        <v>0</v>
      </c>
      <c r="U1030" s="136">
        <f t="shared" si="655"/>
        <v>0</v>
      </c>
      <c r="V1030" s="136">
        <f t="shared" si="655"/>
        <v>0</v>
      </c>
      <c r="W1030" s="136">
        <f t="shared" si="655"/>
        <v>0</v>
      </c>
      <c r="X1030" s="136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9">
        <v>39004</v>
      </c>
      <c r="E1031" s="138" t="s">
        <v>306</v>
      </c>
      <c r="G1031" s="43"/>
      <c r="H1031" s="136"/>
      <c r="I1031" s="42">
        <f>'Dep. Res. Class'!G$236</f>
        <v>0</v>
      </c>
      <c r="J1031" s="136">
        <f t="shared" ref="J1031:X1031" si="656">+J236+J501+J766</f>
        <v>0</v>
      </c>
      <c r="K1031" s="136">
        <f t="shared" si="656"/>
        <v>0</v>
      </c>
      <c r="L1031" s="136">
        <f t="shared" si="656"/>
        <v>0</v>
      </c>
      <c r="M1031" s="136">
        <f t="shared" si="656"/>
        <v>0</v>
      </c>
      <c r="N1031" s="136">
        <f t="shared" si="656"/>
        <v>0</v>
      </c>
      <c r="O1031" s="136">
        <f t="shared" si="656"/>
        <v>0</v>
      </c>
      <c r="P1031" s="136">
        <f t="shared" si="656"/>
        <v>0</v>
      </c>
      <c r="Q1031" s="136">
        <f t="shared" si="656"/>
        <v>0</v>
      </c>
      <c r="R1031" s="136">
        <f t="shared" si="656"/>
        <v>0</v>
      </c>
      <c r="S1031" s="136">
        <f t="shared" si="656"/>
        <v>0</v>
      </c>
      <c r="T1031" s="136">
        <f t="shared" si="656"/>
        <v>0</v>
      </c>
      <c r="U1031" s="136">
        <f t="shared" si="656"/>
        <v>0</v>
      </c>
      <c r="V1031" s="136">
        <f t="shared" si="656"/>
        <v>0</v>
      </c>
      <c r="W1031" s="136">
        <f t="shared" si="656"/>
        <v>0</v>
      </c>
      <c r="X1031" s="136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9">
        <v>39009</v>
      </c>
      <c r="E1032" s="138" t="s">
        <v>307</v>
      </c>
      <c r="G1032" s="43"/>
      <c r="H1032" s="136"/>
      <c r="I1032" s="42">
        <f>'Dep. Res. Class'!G$237</f>
        <v>217907.37848877325</v>
      </c>
      <c r="J1032" s="136">
        <f t="shared" ref="J1032:X1032" si="657">+J237+J502+J767</f>
        <v>154081.63282926791</v>
      </c>
      <c r="K1032" s="136">
        <f t="shared" si="657"/>
        <v>50211.587381385019</v>
      </c>
      <c r="L1032" s="136">
        <f t="shared" si="657"/>
        <v>99.890551043851431</v>
      </c>
      <c r="M1032" s="136">
        <f t="shared" si="657"/>
        <v>12439.000609718309</v>
      </c>
      <c r="N1032" s="136">
        <f t="shared" si="657"/>
        <v>1075.2671173581232</v>
      </c>
      <c r="O1032" s="136">
        <f t="shared" si="657"/>
        <v>0</v>
      </c>
      <c r="P1032" s="136">
        <f t="shared" si="657"/>
        <v>0</v>
      </c>
      <c r="Q1032" s="136">
        <f t="shared" si="657"/>
        <v>0</v>
      </c>
      <c r="R1032" s="136">
        <f t="shared" si="657"/>
        <v>0</v>
      </c>
      <c r="S1032" s="136">
        <f t="shared" si="657"/>
        <v>0</v>
      </c>
      <c r="T1032" s="136">
        <f t="shared" si="657"/>
        <v>0</v>
      </c>
      <c r="U1032" s="136">
        <f t="shared" si="657"/>
        <v>0</v>
      </c>
      <c r="V1032" s="136">
        <f t="shared" si="657"/>
        <v>0</v>
      </c>
      <c r="W1032" s="136">
        <f t="shared" si="657"/>
        <v>0</v>
      </c>
      <c r="X1032" s="136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9">
        <v>39100</v>
      </c>
      <c r="E1033" s="138" t="s">
        <v>308</v>
      </c>
      <c r="G1033" s="43"/>
      <c r="H1033" s="136"/>
      <c r="I1033" s="42">
        <f>'Dep. Res. Class'!G$238</f>
        <v>25521.083477193686</v>
      </c>
      <c r="J1033" s="136">
        <f t="shared" ref="J1033:X1033" si="658">+J238+J503+J768</f>
        <v>18045.87912997471</v>
      </c>
      <c r="K1033" s="136">
        <f t="shared" si="658"/>
        <v>5880.7284175957984</v>
      </c>
      <c r="L1033" s="136">
        <f t="shared" si="658"/>
        <v>11.699076504214618</v>
      </c>
      <c r="M1033" s="136">
        <f t="shared" si="658"/>
        <v>1456.8426968150588</v>
      </c>
      <c r="N1033" s="136">
        <f t="shared" si="658"/>
        <v>125.93415630389913</v>
      </c>
      <c r="O1033" s="136">
        <f t="shared" si="658"/>
        <v>0</v>
      </c>
      <c r="P1033" s="136">
        <f t="shared" si="658"/>
        <v>0</v>
      </c>
      <c r="Q1033" s="136">
        <f t="shared" si="658"/>
        <v>0</v>
      </c>
      <c r="R1033" s="136">
        <f t="shared" si="658"/>
        <v>0</v>
      </c>
      <c r="S1033" s="136">
        <f t="shared" si="658"/>
        <v>0</v>
      </c>
      <c r="T1033" s="136">
        <f t="shared" si="658"/>
        <v>0</v>
      </c>
      <c r="U1033" s="136">
        <f t="shared" si="658"/>
        <v>0</v>
      </c>
      <c r="V1033" s="136">
        <f t="shared" si="658"/>
        <v>0</v>
      </c>
      <c r="W1033" s="136">
        <f t="shared" si="658"/>
        <v>0</v>
      </c>
      <c r="X1033" s="136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9">
        <v>39102</v>
      </c>
      <c r="E1034" s="138" t="s">
        <v>309</v>
      </c>
      <c r="G1034" s="43"/>
      <c r="H1034" s="136"/>
      <c r="I1034" s="42">
        <f>'Dep. Res. Class'!G$239</f>
        <v>0</v>
      </c>
      <c r="J1034" s="136">
        <f t="shared" ref="J1034:X1034" si="659">+J239+J504+J769</f>
        <v>0</v>
      </c>
      <c r="K1034" s="136">
        <f t="shared" si="659"/>
        <v>0</v>
      </c>
      <c r="L1034" s="136">
        <f t="shared" si="659"/>
        <v>0</v>
      </c>
      <c r="M1034" s="136">
        <f t="shared" si="659"/>
        <v>0</v>
      </c>
      <c r="N1034" s="136">
        <f t="shared" si="659"/>
        <v>0</v>
      </c>
      <c r="O1034" s="136">
        <f t="shared" si="659"/>
        <v>0</v>
      </c>
      <c r="P1034" s="136">
        <f t="shared" si="659"/>
        <v>0</v>
      </c>
      <c r="Q1034" s="136">
        <f t="shared" si="659"/>
        <v>0</v>
      </c>
      <c r="R1034" s="136">
        <f t="shared" si="659"/>
        <v>0</v>
      </c>
      <c r="S1034" s="136">
        <f t="shared" si="659"/>
        <v>0</v>
      </c>
      <c r="T1034" s="136">
        <f t="shared" si="659"/>
        <v>0</v>
      </c>
      <c r="U1034" s="136">
        <f t="shared" si="659"/>
        <v>0</v>
      </c>
      <c r="V1034" s="136">
        <f t="shared" si="659"/>
        <v>0</v>
      </c>
      <c r="W1034" s="136">
        <f t="shared" si="659"/>
        <v>0</v>
      </c>
      <c r="X1034" s="136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6">
        <v>39103</v>
      </c>
      <c r="E1035" s="138" t="s">
        <v>310</v>
      </c>
      <c r="G1035" s="43"/>
      <c r="H1035" s="136"/>
      <c r="I1035" s="42">
        <f>'Dep. Res. Class'!G$240</f>
        <v>10.0667035340713</v>
      </c>
      <c r="J1035" s="136">
        <f t="shared" ref="J1035:X1035" si="660">+J240+J505+J770</f>
        <v>7.118134908946101</v>
      </c>
      <c r="K1035" s="136">
        <f t="shared" si="660"/>
        <v>2.319633082867639</v>
      </c>
      <c r="L1035" s="136">
        <f t="shared" si="660"/>
        <v>4.614660458894357E-3</v>
      </c>
      <c r="M1035" s="136">
        <f t="shared" si="660"/>
        <v>0.57464658730965268</v>
      </c>
      <c r="N1035" s="136">
        <f t="shared" si="660"/>
        <v>4.9674294489010881E-2</v>
      </c>
      <c r="O1035" s="136">
        <f t="shared" si="660"/>
        <v>0</v>
      </c>
      <c r="P1035" s="136">
        <f t="shared" si="660"/>
        <v>0</v>
      </c>
      <c r="Q1035" s="136">
        <f t="shared" si="660"/>
        <v>0</v>
      </c>
      <c r="R1035" s="136">
        <f t="shared" si="660"/>
        <v>0</v>
      </c>
      <c r="S1035" s="136">
        <f t="shared" si="660"/>
        <v>0</v>
      </c>
      <c r="T1035" s="136">
        <f t="shared" si="660"/>
        <v>0</v>
      </c>
      <c r="U1035" s="136">
        <f t="shared" si="660"/>
        <v>0</v>
      </c>
      <c r="V1035" s="136">
        <f t="shared" si="660"/>
        <v>0</v>
      </c>
      <c r="W1035" s="136">
        <f t="shared" si="660"/>
        <v>0</v>
      </c>
      <c r="X1035" s="136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9">
        <v>39200</v>
      </c>
      <c r="E1036" s="138" t="s">
        <v>311</v>
      </c>
      <c r="G1036" s="43"/>
      <c r="H1036" s="136"/>
      <c r="I1036" s="42">
        <f>'Dep. Res. Class'!G$241</f>
        <v>0</v>
      </c>
      <c r="J1036" s="136">
        <f t="shared" ref="J1036:X1036" si="661">+J241+J506+J771</f>
        <v>0</v>
      </c>
      <c r="K1036" s="136">
        <f t="shared" si="661"/>
        <v>0</v>
      </c>
      <c r="L1036" s="136">
        <f t="shared" si="661"/>
        <v>0</v>
      </c>
      <c r="M1036" s="136">
        <f t="shared" si="661"/>
        <v>0</v>
      </c>
      <c r="N1036" s="136">
        <f t="shared" si="661"/>
        <v>0</v>
      </c>
      <c r="O1036" s="136">
        <f t="shared" si="661"/>
        <v>0</v>
      </c>
      <c r="P1036" s="136">
        <f t="shared" si="661"/>
        <v>0</v>
      </c>
      <c r="Q1036" s="136">
        <f t="shared" si="661"/>
        <v>0</v>
      </c>
      <c r="R1036" s="136">
        <f t="shared" si="661"/>
        <v>0</v>
      </c>
      <c r="S1036" s="136">
        <f t="shared" si="661"/>
        <v>0</v>
      </c>
      <c r="T1036" s="136">
        <f t="shared" si="661"/>
        <v>0</v>
      </c>
      <c r="U1036" s="136">
        <f t="shared" si="661"/>
        <v>0</v>
      </c>
      <c r="V1036" s="136">
        <f t="shared" si="661"/>
        <v>0</v>
      </c>
      <c r="W1036" s="136">
        <f t="shared" si="661"/>
        <v>0</v>
      </c>
      <c r="X1036" s="136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9">
        <v>39201</v>
      </c>
      <c r="E1037" s="138" t="s">
        <v>312</v>
      </c>
      <c r="G1037" s="43"/>
      <c r="H1037" s="136"/>
      <c r="I1037" s="42">
        <f>'Dep. Res. Class'!G$242</f>
        <v>0</v>
      </c>
      <c r="J1037" s="136">
        <f t="shared" ref="J1037:X1037" si="662">+J242+J507+J772</f>
        <v>0</v>
      </c>
      <c r="K1037" s="136">
        <f t="shared" si="662"/>
        <v>0</v>
      </c>
      <c r="L1037" s="136">
        <f t="shared" si="662"/>
        <v>0</v>
      </c>
      <c r="M1037" s="136">
        <f t="shared" si="662"/>
        <v>0</v>
      </c>
      <c r="N1037" s="136">
        <f t="shared" si="662"/>
        <v>0</v>
      </c>
      <c r="O1037" s="136">
        <f t="shared" si="662"/>
        <v>0</v>
      </c>
      <c r="P1037" s="136">
        <f t="shared" si="662"/>
        <v>0</v>
      </c>
      <c r="Q1037" s="136">
        <f t="shared" si="662"/>
        <v>0</v>
      </c>
      <c r="R1037" s="136">
        <f t="shared" si="662"/>
        <v>0</v>
      </c>
      <c r="S1037" s="136">
        <f t="shared" si="662"/>
        <v>0</v>
      </c>
      <c r="T1037" s="136">
        <f t="shared" si="662"/>
        <v>0</v>
      </c>
      <c r="U1037" s="136">
        <f t="shared" si="662"/>
        <v>0</v>
      </c>
      <c r="V1037" s="136">
        <f t="shared" si="662"/>
        <v>0</v>
      </c>
      <c r="W1037" s="136">
        <f t="shared" si="662"/>
        <v>0</v>
      </c>
      <c r="X1037" s="136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9">
        <v>39202</v>
      </c>
      <c r="E1038" s="138" t="s">
        <v>313</v>
      </c>
      <c r="G1038" s="43"/>
      <c r="H1038" s="136"/>
      <c r="I1038" s="42">
        <f>'Dep. Res. Class'!G$243</f>
        <v>0</v>
      </c>
      <c r="J1038" s="136">
        <f t="shared" ref="J1038:X1038" si="663">+J243+J508+J773</f>
        <v>0</v>
      </c>
      <c r="K1038" s="136">
        <f t="shared" si="663"/>
        <v>0</v>
      </c>
      <c r="L1038" s="136">
        <f t="shared" si="663"/>
        <v>0</v>
      </c>
      <c r="M1038" s="136">
        <f t="shared" si="663"/>
        <v>0</v>
      </c>
      <c r="N1038" s="136">
        <f t="shared" si="663"/>
        <v>0</v>
      </c>
      <c r="O1038" s="136">
        <f t="shared" si="663"/>
        <v>0</v>
      </c>
      <c r="P1038" s="136">
        <f t="shared" si="663"/>
        <v>0</v>
      </c>
      <c r="Q1038" s="136">
        <f t="shared" si="663"/>
        <v>0</v>
      </c>
      <c r="R1038" s="136">
        <f t="shared" si="663"/>
        <v>0</v>
      </c>
      <c r="S1038" s="136">
        <f t="shared" si="663"/>
        <v>0</v>
      </c>
      <c r="T1038" s="136">
        <f t="shared" si="663"/>
        <v>0</v>
      </c>
      <c r="U1038" s="136">
        <f t="shared" si="663"/>
        <v>0</v>
      </c>
      <c r="V1038" s="136">
        <f t="shared" si="663"/>
        <v>0</v>
      </c>
      <c r="W1038" s="136">
        <f t="shared" si="663"/>
        <v>0</v>
      </c>
      <c r="X1038" s="136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9">
        <v>39300</v>
      </c>
      <c r="E1039" s="138" t="s">
        <v>198</v>
      </c>
      <c r="G1039" s="43"/>
      <c r="H1039" s="136"/>
      <c r="I1039" s="42">
        <f>'Dep. Res. Class'!G$244</f>
        <v>0</v>
      </c>
      <c r="J1039" s="136">
        <f t="shared" ref="J1039:X1039" si="664">+J244+J509+J774</f>
        <v>0</v>
      </c>
      <c r="K1039" s="136">
        <f t="shared" si="664"/>
        <v>0</v>
      </c>
      <c r="L1039" s="136">
        <f t="shared" si="664"/>
        <v>0</v>
      </c>
      <c r="M1039" s="136">
        <f t="shared" si="664"/>
        <v>0</v>
      </c>
      <c r="N1039" s="136">
        <f t="shared" si="664"/>
        <v>0</v>
      </c>
      <c r="O1039" s="136">
        <f t="shared" si="664"/>
        <v>0</v>
      </c>
      <c r="P1039" s="136">
        <f t="shared" si="664"/>
        <v>0</v>
      </c>
      <c r="Q1039" s="136">
        <f t="shared" si="664"/>
        <v>0</v>
      </c>
      <c r="R1039" s="136">
        <f t="shared" si="664"/>
        <v>0</v>
      </c>
      <c r="S1039" s="136">
        <f t="shared" si="664"/>
        <v>0</v>
      </c>
      <c r="T1039" s="136">
        <f t="shared" si="664"/>
        <v>0</v>
      </c>
      <c r="U1039" s="136">
        <f t="shared" si="664"/>
        <v>0</v>
      </c>
      <c r="V1039" s="136">
        <f t="shared" si="664"/>
        <v>0</v>
      </c>
      <c r="W1039" s="136">
        <f t="shared" si="664"/>
        <v>0</v>
      </c>
      <c r="X1039" s="136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9">
        <v>39400</v>
      </c>
      <c r="E1040" s="138" t="s">
        <v>314</v>
      </c>
      <c r="G1040" s="43"/>
      <c r="H1040" s="136"/>
      <c r="I1040" s="42">
        <f>'Dep. Res. Class'!G$245</f>
        <v>0</v>
      </c>
      <c r="J1040" s="136">
        <f t="shared" ref="J1040:X1040" si="665">+J245+J510+J775</f>
        <v>0</v>
      </c>
      <c r="K1040" s="136">
        <f t="shared" si="665"/>
        <v>0</v>
      </c>
      <c r="L1040" s="136">
        <f t="shared" si="665"/>
        <v>0</v>
      </c>
      <c r="M1040" s="136">
        <f t="shared" si="665"/>
        <v>0</v>
      </c>
      <c r="N1040" s="136">
        <f t="shared" si="665"/>
        <v>0</v>
      </c>
      <c r="O1040" s="136">
        <f t="shared" si="665"/>
        <v>0</v>
      </c>
      <c r="P1040" s="136">
        <f t="shared" si="665"/>
        <v>0</v>
      </c>
      <c r="Q1040" s="136">
        <f t="shared" si="665"/>
        <v>0</v>
      </c>
      <c r="R1040" s="136">
        <f t="shared" si="665"/>
        <v>0</v>
      </c>
      <c r="S1040" s="136">
        <f t="shared" si="665"/>
        <v>0</v>
      </c>
      <c r="T1040" s="136">
        <f t="shared" si="665"/>
        <v>0</v>
      </c>
      <c r="U1040" s="136">
        <f t="shared" si="665"/>
        <v>0</v>
      </c>
      <c r="V1040" s="136">
        <f t="shared" si="665"/>
        <v>0</v>
      </c>
      <c r="W1040" s="136">
        <f t="shared" si="665"/>
        <v>0</v>
      </c>
      <c r="X1040" s="136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9">
        <v>39600</v>
      </c>
      <c r="E1041" s="138" t="s">
        <v>315</v>
      </c>
      <c r="G1041" s="43"/>
      <c r="H1041" s="136"/>
      <c r="I1041" s="42">
        <f>'Dep. Res. Class'!G$246</f>
        <v>0</v>
      </c>
      <c r="J1041" s="136">
        <f t="shared" ref="J1041:X1041" si="666">+J246+J511+J776</f>
        <v>0</v>
      </c>
      <c r="K1041" s="136">
        <f t="shared" si="666"/>
        <v>0</v>
      </c>
      <c r="L1041" s="136">
        <f t="shared" si="666"/>
        <v>0</v>
      </c>
      <c r="M1041" s="136">
        <f t="shared" si="666"/>
        <v>0</v>
      </c>
      <c r="N1041" s="136">
        <f t="shared" si="666"/>
        <v>0</v>
      </c>
      <c r="O1041" s="136">
        <f t="shared" si="666"/>
        <v>0</v>
      </c>
      <c r="P1041" s="136">
        <f t="shared" si="666"/>
        <v>0</v>
      </c>
      <c r="Q1041" s="136">
        <f t="shared" si="666"/>
        <v>0</v>
      </c>
      <c r="R1041" s="136">
        <f t="shared" si="666"/>
        <v>0</v>
      </c>
      <c r="S1041" s="136">
        <f t="shared" si="666"/>
        <v>0</v>
      </c>
      <c r="T1041" s="136">
        <f t="shared" si="666"/>
        <v>0</v>
      </c>
      <c r="U1041" s="136">
        <f t="shared" si="666"/>
        <v>0</v>
      </c>
      <c r="V1041" s="136">
        <f t="shared" si="666"/>
        <v>0</v>
      </c>
      <c r="W1041" s="136">
        <f t="shared" si="666"/>
        <v>0</v>
      </c>
      <c r="X1041" s="136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9">
        <v>39603</v>
      </c>
      <c r="E1042" s="138" t="s">
        <v>316</v>
      </c>
      <c r="G1042" s="43"/>
      <c r="H1042" s="136"/>
      <c r="I1042" s="42">
        <f>'Dep. Res. Class'!G$247</f>
        <v>0</v>
      </c>
      <c r="J1042" s="136">
        <f t="shared" ref="J1042:X1042" si="667">+J247+J512+J777</f>
        <v>0</v>
      </c>
      <c r="K1042" s="136">
        <f t="shared" si="667"/>
        <v>0</v>
      </c>
      <c r="L1042" s="136">
        <f t="shared" si="667"/>
        <v>0</v>
      </c>
      <c r="M1042" s="136">
        <f t="shared" si="667"/>
        <v>0</v>
      </c>
      <c r="N1042" s="136">
        <f t="shared" si="667"/>
        <v>0</v>
      </c>
      <c r="O1042" s="136">
        <f t="shared" si="667"/>
        <v>0</v>
      </c>
      <c r="P1042" s="136">
        <f t="shared" si="667"/>
        <v>0</v>
      </c>
      <c r="Q1042" s="136">
        <f t="shared" si="667"/>
        <v>0</v>
      </c>
      <c r="R1042" s="136">
        <f t="shared" si="667"/>
        <v>0</v>
      </c>
      <c r="S1042" s="136">
        <f t="shared" si="667"/>
        <v>0</v>
      </c>
      <c r="T1042" s="136">
        <f t="shared" si="667"/>
        <v>0</v>
      </c>
      <c r="U1042" s="136">
        <f t="shared" si="667"/>
        <v>0</v>
      </c>
      <c r="V1042" s="136">
        <f t="shared" si="667"/>
        <v>0</v>
      </c>
      <c r="W1042" s="136">
        <f t="shared" si="667"/>
        <v>0</v>
      </c>
      <c r="X1042" s="136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7">
        <v>39604</v>
      </c>
      <c r="E1043" s="138" t="s">
        <v>317</v>
      </c>
      <c r="G1043" s="43"/>
      <c r="H1043" s="136"/>
      <c r="I1043" s="42">
        <f>'Dep. Res. Class'!G$248</f>
        <v>0</v>
      </c>
      <c r="J1043" s="136">
        <f t="shared" ref="J1043:X1043" si="668">+J248+J513+J778</f>
        <v>0</v>
      </c>
      <c r="K1043" s="136">
        <f t="shared" si="668"/>
        <v>0</v>
      </c>
      <c r="L1043" s="136">
        <f t="shared" si="668"/>
        <v>0</v>
      </c>
      <c r="M1043" s="136">
        <f t="shared" si="668"/>
        <v>0</v>
      </c>
      <c r="N1043" s="136">
        <f t="shared" si="668"/>
        <v>0</v>
      </c>
      <c r="O1043" s="136">
        <f t="shared" si="668"/>
        <v>0</v>
      </c>
      <c r="P1043" s="136">
        <f t="shared" si="668"/>
        <v>0</v>
      </c>
      <c r="Q1043" s="136">
        <f t="shared" si="668"/>
        <v>0</v>
      </c>
      <c r="R1043" s="136">
        <f t="shared" si="668"/>
        <v>0</v>
      </c>
      <c r="S1043" s="136">
        <f t="shared" si="668"/>
        <v>0</v>
      </c>
      <c r="T1043" s="136">
        <f t="shared" si="668"/>
        <v>0</v>
      </c>
      <c r="U1043" s="136">
        <f t="shared" si="668"/>
        <v>0</v>
      </c>
      <c r="V1043" s="136">
        <f t="shared" si="668"/>
        <v>0</v>
      </c>
      <c r="W1043" s="136">
        <f t="shared" si="668"/>
        <v>0</v>
      </c>
      <c r="X1043" s="136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7">
        <v>39605</v>
      </c>
      <c r="E1044" s="141" t="s">
        <v>318</v>
      </c>
      <c r="G1044" s="43"/>
      <c r="H1044" s="136"/>
      <c r="I1044" s="42">
        <f>'Dep. Res. Class'!G$249</f>
        <v>0</v>
      </c>
      <c r="J1044" s="136">
        <f t="shared" ref="J1044:X1044" si="669">+J249+J514+J779</f>
        <v>0</v>
      </c>
      <c r="K1044" s="136">
        <f t="shared" si="669"/>
        <v>0</v>
      </c>
      <c r="L1044" s="136">
        <f t="shared" si="669"/>
        <v>0</v>
      </c>
      <c r="M1044" s="136">
        <f t="shared" si="669"/>
        <v>0</v>
      </c>
      <c r="N1044" s="136">
        <f t="shared" si="669"/>
        <v>0</v>
      </c>
      <c r="O1044" s="136">
        <f t="shared" si="669"/>
        <v>0</v>
      </c>
      <c r="P1044" s="136">
        <f t="shared" si="669"/>
        <v>0</v>
      </c>
      <c r="Q1044" s="136">
        <f t="shared" si="669"/>
        <v>0</v>
      </c>
      <c r="R1044" s="136">
        <f t="shared" si="669"/>
        <v>0</v>
      </c>
      <c r="S1044" s="136">
        <f t="shared" si="669"/>
        <v>0</v>
      </c>
      <c r="T1044" s="136">
        <f t="shared" si="669"/>
        <v>0</v>
      </c>
      <c r="U1044" s="136">
        <f t="shared" si="669"/>
        <v>0</v>
      </c>
      <c r="V1044" s="136">
        <f t="shared" si="669"/>
        <v>0</v>
      </c>
      <c r="W1044" s="136">
        <f t="shared" si="669"/>
        <v>0</v>
      </c>
      <c r="X1044" s="136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7">
        <v>39700</v>
      </c>
      <c r="E1045" s="138" t="s">
        <v>319</v>
      </c>
      <c r="G1045" s="43"/>
      <c r="H1045" s="136"/>
      <c r="I1045" s="42">
        <f>'Dep. Res. Class'!G$250</f>
        <v>-339726.23919512407</v>
      </c>
      <c r="J1045" s="136">
        <f t="shared" ref="J1045:X1045" si="670">+J250+J515+J780</f>
        <v>-240219.37216241637</v>
      </c>
      <c r="K1045" s="136">
        <f t="shared" si="670"/>
        <v>-78281.854719178926</v>
      </c>
      <c r="L1045" s="136">
        <f t="shared" si="670"/>
        <v>-155.73332795155716</v>
      </c>
      <c r="M1045" s="136">
        <f t="shared" si="670"/>
        <v>-19392.894934501619</v>
      </c>
      <c r="N1045" s="136">
        <f t="shared" si="670"/>
        <v>-1676.3840510755244</v>
      </c>
      <c r="O1045" s="136">
        <f t="shared" si="670"/>
        <v>0</v>
      </c>
      <c r="P1045" s="136">
        <f t="shared" si="670"/>
        <v>0</v>
      </c>
      <c r="Q1045" s="136">
        <f t="shared" si="670"/>
        <v>0</v>
      </c>
      <c r="R1045" s="136">
        <f t="shared" si="670"/>
        <v>0</v>
      </c>
      <c r="S1045" s="136">
        <f t="shared" si="670"/>
        <v>0</v>
      </c>
      <c r="T1045" s="136">
        <f t="shared" si="670"/>
        <v>0</v>
      </c>
      <c r="U1045" s="136">
        <f t="shared" si="670"/>
        <v>0</v>
      </c>
      <c r="V1045" s="136">
        <f t="shared" si="670"/>
        <v>0</v>
      </c>
      <c r="W1045" s="136">
        <f t="shared" si="670"/>
        <v>0</v>
      </c>
      <c r="X1045" s="136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7">
        <v>39701</v>
      </c>
      <c r="E1046" s="138" t="s">
        <v>320</v>
      </c>
      <c r="G1046" s="43"/>
      <c r="H1046" s="136"/>
      <c r="I1046" s="42">
        <f>'Dep. Res. Class'!G$251</f>
        <v>0</v>
      </c>
      <c r="J1046" s="136">
        <f t="shared" ref="J1046:X1046" si="671">+J251+J516+J781</f>
        <v>0</v>
      </c>
      <c r="K1046" s="136">
        <f t="shared" si="671"/>
        <v>0</v>
      </c>
      <c r="L1046" s="136">
        <f t="shared" si="671"/>
        <v>0</v>
      </c>
      <c r="M1046" s="136">
        <f t="shared" si="671"/>
        <v>0</v>
      </c>
      <c r="N1046" s="136">
        <f t="shared" si="671"/>
        <v>0</v>
      </c>
      <c r="O1046" s="136">
        <f t="shared" si="671"/>
        <v>0</v>
      </c>
      <c r="P1046" s="136">
        <f t="shared" si="671"/>
        <v>0</v>
      </c>
      <c r="Q1046" s="136">
        <f t="shared" si="671"/>
        <v>0</v>
      </c>
      <c r="R1046" s="136">
        <f t="shared" si="671"/>
        <v>0</v>
      </c>
      <c r="S1046" s="136">
        <f t="shared" si="671"/>
        <v>0</v>
      </c>
      <c r="T1046" s="136">
        <f t="shared" si="671"/>
        <v>0</v>
      </c>
      <c r="U1046" s="136">
        <f t="shared" si="671"/>
        <v>0</v>
      </c>
      <c r="V1046" s="136">
        <f t="shared" si="671"/>
        <v>0</v>
      </c>
      <c r="W1046" s="136">
        <f t="shared" si="671"/>
        <v>0</v>
      </c>
      <c r="X1046" s="136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7">
        <v>39702</v>
      </c>
      <c r="E1047" s="138" t="s">
        <v>321</v>
      </c>
      <c r="G1047" s="43"/>
      <c r="H1047" s="136"/>
      <c r="I1047" s="42">
        <f>'Dep. Res. Class'!G$252</f>
        <v>0</v>
      </c>
      <c r="J1047" s="136">
        <f t="shared" ref="J1047:X1047" si="672">+J252+J517+J782</f>
        <v>0</v>
      </c>
      <c r="K1047" s="136">
        <f t="shared" si="672"/>
        <v>0</v>
      </c>
      <c r="L1047" s="136">
        <f t="shared" si="672"/>
        <v>0</v>
      </c>
      <c r="M1047" s="136">
        <f t="shared" si="672"/>
        <v>0</v>
      </c>
      <c r="N1047" s="136">
        <f t="shared" si="672"/>
        <v>0</v>
      </c>
      <c r="O1047" s="136">
        <f t="shared" si="672"/>
        <v>0</v>
      </c>
      <c r="P1047" s="136">
        <f t="shared" si="672"/>
        <v>0</v>
      </c>
      <c r="Q1047" s="136">
        <f t="shared" si="672"/>
        <v>0</v>
      </c>
      <c r="R1047" s="136">
        <f t="shared" si="672"/>
        <v>0</v>
      </c>
      <c r="S1047" s="136">
        <f t="shared" si="672"/>
        <v>0</v>
      </c>
      <c r="T1047" s="136">
        <f t="shared" si="672"/>
        <v>0</v>
      </c>
      <c r="U1047" s="136">
        <f t="shared" si="672"/>
        <v>0</v>
      </c>
      <c r="V1047" s="136">
        <f t="shared" si="672"/>
        <v>0</v>
      </c>
      <c r="W1047" s="136">
        <f t="shared" si="672"/>
        <v>0</v>
      </c>
      <c r="X1047" s="136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7">
        <v>39705</v>
      </c>
      <c r="E1048" s="138" t="s">
        <v>322</v>
      </c>
      <c r="G1048" s="43"/>
      <c r="H1048" s="136"/>
      <c r="I1048" s="42">
        <f>'Dep. Res. Class'!G$253</f>
        <v>0</v>
      </c>
      <c r="J1048" s="136">
        <f t="shared" ref="J1048:X1048" si="673">+J253+J518+J783</f>
        <v>0</v>
      </c>
      <c r="K1048" s="136">
        <f t="shared" si="673"/>
        <v>0</v>
      </c>
      <c r="L1048" s="136">
        <f t="shared" si="673"/>
        <v>0</v>
      </c>
      <c r="M1048" s="136">
        <f t="shared" si="673"/>
        <v>0</v>
      </c>
      <c r="N1048" s="136">
        <f t="shared" si="673"/>
        <v>0</v>
      </c>
      <c r="O1048" s="136">
        <f t="shared" si="673"/>
        <v>0</v>
      </c>
      <c r="P1048" s="136">
        <f t="shared" si="673"/>
        <v>0</v>
      </c>
      <c r="Q1048" s="136">
        <f t="shared" si="673"/>
        <v>0</v>
      </c>
      <c r="R1048" s="136">
        <f t="shared" si="673"/>
        <v>0</v>
      </c>
      <c r="S1048" s="136">
        <f t="shared" si="673"/>
        <v>0</v>
      </c>
      <c r="T1048" s="136">
        <f t="shared" si="673"/>
        <v>0</v>
      </c>
      <c r="U1048" s="136">
        <f t="shared" si="673"/>
        <v>0</v>
      </c>
      <c r="V1048" s="136">
        <f t="shared" si="673"/>
        <v>0</v>
      </c>
      <c r="W1048" s="136">
        <f t="shared" si="673"/>
        <v>0</v>
      </c>
      <c r="X1048" s="136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7">
        <v>39800</v>
      </c>
      <c r="E1049" s="138" t="s">
        <v>323</v>
      </c>
      <c r="G1049" s="43"/>
      <c r="H1049" s="136"/>
      <c r="I1049" s="42">
        <f>'Dep. Res. Class'!G$254</f>
        <v>200.92556195694766</v>
      </c>
      <c r="J1049" s="136">
        <f t="shared" ref="J1049:X1049" si="674">+J254+J519+J784</f>
        <v>142.07384292432187</v>
      </c>
      <c r="K1049" s="136">
        <f t="shared" si="674"/>
        <v>46.298530510177052</v>
      </c>
      <c r="L1049" s="136">
        <f t="shared" si="674"/>
        <v>9.2105945387751353E-2</v>
      </c>
      <c r="M1049" s="136">
        <f t="shared" si="674"/>
        <v>11.469612479502304</v>
      </c>
      <c r="N1049" s="136">
        <f t="shared" si="674"/>
        <v>0.99147009755862436</v>
      </c>
      <c r="O1049" s="136">
        <f t="shared" si="674"/>
        <v>0</v>
      </c>
      <c r="P1049" s="136">
        <f t="shared" si="674"/>
        <v>0</v>
      </c>
      <c r="Q1049" s="136">
        <f t="shared" si="674"/>
        <v>0</v>
      </c>
      <c r="R1049" s="136">
        <f t="shared" si="674"/>
        <v>0</v>
      </c>
      <c r="S1049" s="136">
        <f t="shared" si="674"/>
        <v>0</v>
      </c>
      <c r="T1049" s="136">
        <f t="shared" si="674"/>
        <v>0</v>
      </c>
      <c r="U1049" s="136">
        <f t="shared" si="674"/>
        <v>0</v>
      </c>
      <c r="V1049" s="136">
        <f t="shared" si="674"/>
        <v>0</v>
      </c>
      <c r="W1049" s="136">
        <f t="shared" si="674"/>
        <v>0</v>
      </c>
      <c r="X1049" s="136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7">
        <v>39900</v>
      </c>
      <c r="E1050" s="138" t="s">
        <v>324</v>
      </c>
      <c r="G1050" s="43"/>
      <c r="H1050" s="136"/>
      <c r="I1050" s="42">
        <f>'Dep. Res. Class'!G$255</f>
        <v>17621.641345142998</v>
      </c>
      <c r="J1050" s="136">
        <f t="shared" ref="J1050:X1050" si="675">+J255+J520+J785</f>
        <v>12460.208049959436</v>
      </c>
      <c r="K1050" s="136">
        <f t="shared" si="675"/>
        <v>4060.4893250581736</v>
      </c>
      <c r="L1050" s="136">
        <f t="shared" si="675"/>
        <v>8.0779066614035635</v>
      </c>
      <c r="M1050" s="136">
        <f t="shared" si="675"/>
        <v>1005.911818849972</v>
      </c>
      <c r="N1050" s="136">
        <f t="shared" si="675"/>
        <v>86.954244614010832</v>
      </c>
      <c r="O1050" s="136">
        <f t="shared" si="675"/>
        <v>0</v>
      </c>
      <c r="P1050" s="136">
        <f t="shared" si="675"/>
        <v>0</v>
      </c>
      <c r="Q1050" s="136">
        <f t="shared" si="675"/>
        <v>0</v>
      </c>
      <c r="R1050" s="136">
        <f t="shared" si="675"/>
        <v>0</v>
      </c>
      <c r="S1050" s="136">
        <f t="shared" si="675"/>
        <v>0</v>
      </c>
      <c r="T1050" s="136">
        <f t="shared" si="675"/>
        <v>0</v>
      </c>
      <c r="U1050" s="136">
        <f t="shared" si="675"/>
        <v>0</v>
      </c>
      <c r="V1050" s="136">
        <f t="shared" si="675"/>
        <v>0</v>
      </c>
      <c r="W1050" s="136">
        <f t="shared" si="675"/>
        <v>0</v>
      </c>
      <c r="X1050" s="136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7">
        <v>39901</v>
      </c>
      <c r="E1051" s="138" t="s">
        <v>325</v>
      </c>
      <c r="G1051" s="43"/>
      <c r="H1051" s="136"/>
      <c r="I1051" s="42">
        <f>'Dep. Res. Class'!G$256</f>
        <v>217659.40169851045</v>
      </c>
      <c r="J1051" s="136">
        <f t="shared" ref="J1051:X1051" si="676">+J256+J521+J786</f>
        <v>153906.28920844867</v>
      </c>
      <c r="K1051" s="136">
        <f t="shared" si="676"/>
        <v>50154.447011200275</v>
      </c>
      <c r="L1051" s="136">
        <f t="shared" si="676"/>
        <v>99.7768764248586</v>
      </c>
      <c r="M1051" s="136">
        <f t="shared" si="676"/>
        <v>12424.845130144067</v>
      </c>
      <c r="N1051" s="136">
        <f t="shared" si="676"/>
        <v>1074.04347229256</v>
      </c>
      <c r="O1051" s="136">
        <f t="shared" si="676"/>
        <v>0</v>
      </c>
      <c r="P1051" s="136">
        <f t="shared" si="676"/>
        <v>0</v>
      </c>
      <c r="Q1051" s="136">
        <f t="shared" si="676"/>
        <v>0</v>
      </c>
      <c r="R1051" s="136">
        <f t="shared" si="676"/>
        <v>0</v>
      </c>
      <c r="S1051" s="136">
        <f t="shared" si="676"/>
        <v>0</v>
      </c>
      <c r="T1051" s="136">
        <f t="shared" si="676"/>
        <v>0</v>
      </c>
      <c r="U1051" s="136">
        <f t="shared" si="676"/>
        <v>0</v>
      </c>
      <c r="V1051" s="136">
        <f t="shared" si="676"/>
        <v>0</v>
      </c>
      <c r="W1051" s="136">
        <f t="shared" si="676"/>
        <v>0</v>
      </c>
      <c r="X1051" s="136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7">
        <v>39902</v>
      </c>
      <c r="E1052" s="138" t="s">
        <v>326</v>
      </c>
      <c r="G1052" s="43"/>
      <c r="H1052" s="136"/>
      <c r="I1052" s="42">
        <f>'Dep. Res. Class'!G$257</f>
        <v>61188.308120460701</v>
      </c>
      <c r="J1052" s="136">
        <f t="shared" ref="J1052:X1052" si="677">+J257+J522+J787</f>
        <v>43266.063272596679</v>
      </c>
      <c r="K1052" s="136">
        <f t="shared" si="677"/>
        <v>14099.394436374783</v>
      </c>
      <c r="L1052" s="136">
        <f t="shared" si="677"/>
        <v>28.049228337206994</v>
      </c>
      <c r="M1052" s="136">
        <f t="shared" si="677"/>
        <v>3492.8665899087769</v>
      </c>
      <c r="N1052" s="136">
        <f t="shared" si="677"/>
        <v>301.93459324323965</v>
      </c>
      <c r="O1052" s="136">
        <f t="shared" si="677"/>
        <v>0</v>
      </c>
      <c r="P1052" s="136">
        <f t="shared" si="677"/>
        <v>0</v>
      </c>
      <c r="Q1052" s="136">
        <f t="shared" si="677"/>
        <v>0</v>
      </c>
      <c r="R1052" s="136">
        <f t="shared" si="677"/>
        <v>0</v>
      </c>
      <c r="S1052" s="136">
        <f t="shared" si="677"/>
        <v>0</v>
      </c>
      <c r="T1052" s="136">
        <f t="shared" si="677"/>
        <v>0</v>
      </c>
      <c r="U1052" s="136">
        <f t="shared" si="677"/>
        <v>0</v>
      </c>
      <c r="V1052" s="136">
        <f t="shared" si="677"/>
        <v>0</v>
      </c>
      <c r="W1052" s="136">
        <f t="shared" si="677"/>
        <v>0</v>
      </c>
      <c r="X1052" s="136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7">
        <v>39903</v>
      </c>
      <c r="E1053" s="138" t="s">
        <v>327</v>
      </c>
      <c r="G1053" s="43"/>
      <c r="H1053" s="136"/>
      <c r="I1053" s="42">
        <f>'Dep. Res. Class'!G$258</f>
        <v>6689.5134142083825</v>
      </c>
      <c r="J1053" s="136">
        <f t="shared" ref="J1053:X1053" si="678">+J258+J523+J788</f>
        <v>4730.1342287848338</v>
      </c>
      <c r="K1053" s="136">
        <f t="shared" si="678"/>
        <v>1541.4397147353909</v>
      </c>
      <c r="L1053" s="136">
        <f t="shared" si="678"/>
        <v>3.0665284755143727</v>
      </c>
      <c r="M1053" s="136">
        <f t="shared" si="678"/>
        <v>381.86344131685274</v>
      </c>
      <c r="N1053" s="136">
        <f t="shared" si="678"/>
        <v>33.009500895789692</v>
      </c>
      <c r="O1053" s="136">
        <f t="shared" si="678"/>
        <v>0</v>
      </c>
      <c r="P1053" s="136">
        <f t="shared" si="678"/>
        <v>0</v>
      </c>
      <c r="Q1053" s="136">
        <f t="shared" si="678"/>
        <v>0</v>
      </c>
      <c r="R1053" s="136">
        <f t="shared" si="678"/>
        <v>0</v>
      </c>
      <c r="S1053" s="136">
        <f t="shared" si="678"/>
        <v>0</v>
      </c>
      <c r="T1053" s="136">
        <f t="shared" si="678"/>
        <v>0</v>
      </c>
      <c r="U1053" s="136">
        <f t="shared" si="678"/>
        <v>0</v>
      </c>
      <c r="V1053" s="136">
        <f t="shared" si="678"/>
        <v>0</v>
      </c>
      <c r="W1053" s="136">
        <f t="shared" si="678"/>
        <v>0</v>
      </c>
      <c r="X1053" s="136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7">
        <v>39904</v>
      </c>
      <c r="E1054" s="138" t="s">
        <v>328</v>
      </c>
      <c r="G1054" s="43"/>
      <c r="H1054" s="136"/>
      <c r="I1054" s="42">
        <f>'Dep. Res. Class'!G$259</f>
        <v>0</v>
      </c>
      <c r="J1054" s="136">
        <f t="shared" ref="J1054:X1054" si="679">+J259+J524+J789</f>
        <v>0</v>
      </c>
      <c r="K1054" s="136">
        <f t="shared" si="679"/>
        <v>0</v>
      </c>
      <c r="L1054" s="136">
        <f t="shared" si="679"/>
        <v>0</v>
      </c>
      <c r="M1054" s="136">
        <f t="shared" si="679"/>
        <v>0</v>
      </c>
      <c r="N1054" s="136">
        <f t="shared" si="679"/>
        <v>0</v>
      </c>
      <c r="O1054" s="136">
        <f t="shared" si="679"/>
        <v>0</v>
      </c>
      <c r="P1054" s="136">
        <f t="shared" si="679"/>
        <v>0</v>
      </c>
      <c r="Q1054" s="136">
        <f t="shared" si="679"/>
        <v>0</v>
      </c>
      <c r="R1054" s="136">
        <f t="shared" si="679"/>
        <v>0</v>
      </c>
      <c r="S1054" s="136">
        <f t="shared" si="679"/>
        <v>0</v>
      </c>
      <c r="T1054" s="136">
        <f t="shared" si="679"/>
        <v>0</v>
      </c>
      <c r="U1054" s="136">
        <f t="shared" si="679"/>
        <v>0</v>
      </c>
      <c r="V1054" s="136">
        <f t="shared" si="679"/>
        <v>0</v>
      </c>
      <c r="W1054" s="136">
        <f t="shared" si="679"/>
        <v>0</v>
      </c>
      <c r="X1054" s="136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7">
        <v>39905</v>
      </c>
      <c r="E1055" s="138" t="s">
        <v>329</v>
      </c>
      <c r="G1055" s="43"/>
      <c r="H1055" s="136"/>
      <c r="I1055" s="42">
        <f>'Dep. Res. Class'!G$260</f>
        <v>0</v>
      </c>
      <c r="J1055" s="136">
        <f t="shared" ref="J1055:X1055" si="680">+J260+J525+J790</f>
        <v>0</v>
      </c>
      <c r="K1055" s="136">
        <f t="shared" si="680"/>
        <v>0</v>
      </c>
      <c r="L1055" s="136">
        <f t="shared" si="680"/>
        <v>0</v>
      </c>
      <c r="M1055" s="136">
        <f t="shared" si="680"/>
        <v>0</v>
      </c>
      <c r="N1055" s="136">
        <f t="shared" si="680"/>
        <v>0</v>
      </c>
      <c r="O1055" s="136">
        <f t="shared" si="680"/>
        <v>0</v>
      </c>
      <c r="P1055" s="136">
        <f t="shared" si="680"/>
        <v>0</v>
      </c>
      <c r="Q1055" s="136">
        <f t="shared" si="680"/>
        <v>0</v>
      </c>
      <c r="R1055" s="136">
        <f t="shared" si="680"/>
        <v>0</v>
      </c>
      <c r="S1055" s="136">
        <f t="shared" si="680"/>
        <v>0</v>
      </c>
      <c r="T1055" s="136">
        <f t="shared" si="680"/>
        <v>0</v>
      </c>
      <c r="U1055" s="136">
        <f t="shared" si="680"/>
        <v>0</v>
      </c>
      <c r="V1055" s="136">
        <f t="shared" si="680"/>
        <v>0</v>
      </c>
      <c r="W1055" s="136">
        <f t="shared" si="680"/>
        <v>0</v>
      </c>
      <c r="X1055" s="136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7">
        <v>39906</v>
      </c>
      <c r="E1056" s="138" t="s">
        <v>330</v>
      </c>
      <c r="G1056" s="43"/>
      <c r="H1056" s="136"/>
      <c r="I1056" s="42">
        <f>'Dep. Res. Class'!G$261</f>
        <v>-2011.4490946428839</v>
      </c>
      <c r="J1056" s="136">
        <f t="shared" ref="J1056:X1056" si="681">+J261+J526+J791</f>
        <v>-1422.2894286780465</v>
      </c>
      <c r="K1056" s="136">
        <f t="shared" si="681"/>
        <v>-463.49073941097618</v>
      </c>
      <c r="L1056" s="136">
        <f t="shared" si="681"/>
        <v>-0.9220649610581475</v>
      </c>
      <c r="M1056" s="136">
        <f t="shared" si="681"/>
        <v>-114.82133688267581</v>
      </c>
      <c r="N1056" s="136">
        <f t="shared" si="681"/>
        <v>-9.9255247101267461</v>
      </c>
      <c r="O1056" s="136">
        <f t="shared" si="681"/>
        <v>0</v>
      </c>
      <c r="P1056" s="136">
        <f t="shared" si="681"/>
        <v>0</v>
      </c>
      <c r="Q1056" s="136">
        <f t="shared" si="681"/>
        <v>0</v>
      </c>
      <c r="R1056" s="136">
        <f t="shared" si="681"/>
        <v>0</v>
      </c>
      <c r="S1056" s="136">
        <f t="shared" si="681"/>
        <v>0</v>
      </c>
      <c r="T1056" s="136">
        <f t="shared" si="681"/>
        <v>0</v>
      </c>
      <c r="U1056" s="136">
        <f t="shared" si="681"/>
        <v>0</v>
      </c>
      <c r="V1056" s="136">
        <f t="shared" si="681"/>
        <v>0</v>
      </c>
      <c r="W1056" s="136">
        <f t="shared" si="681"/>
        <v>0</v>
      </c>
      <c r="X1056" s="136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7">
        <v>39907</v>
      </c>
      <c r="E1057" s="138" t="s">
        <v>331</v>
      </c>
      <c r="G1057" s="43"/>
      <c r="H1057" s="136"/>
      <c r="I1057" s="42">
        <f>'Dep. Res. Class'!G$262</f>
        <v>-296.27488369493619</v>
      </c>
      <c r="J1057" s="136">
        <f t="shared" ref="J1057:X1057" si="682">+J262+J527+J792</f>
        <v>-209.49505318549441</v>
      </c>
      <c r="K1057" s="136">
        <f t="shared" si="682"/>
        <v>-68.269520356440879</v>
      </c>
      <c r="L1057" s="136">
        <f t="shared" si="682"/>
        <v>-0.13581486592141684</v>
      </c>
      <c r="M1057" s="136">
        <f t="shared" si="682"/>
        <v>-16.912522579474771</v>
      </c>
      <c r="N1057" s="136">
        <f t="shared" si="682"/>
        <v>-1.4619727076046689</v>
      </c>
      <c r="O1057" s="136">
        <f t="shared" si="682"/>
        <v>0</v>
      </c>
      <c r="P1057" s="136">
        <f t="shared" si="682"/>
        <v>0</v>
      </c>
      <c r="Q1057" s="136">
        <f t="shared" si="682"/>
        <v>0</v>
      </c>
      <c r="R1057" s="136">
        <f t="shared" si="682"/>
        <v>0</v>
      </c>
      <c r="S1057" s="136">
        <f t="shared" si="682"/>
        <v>0</v>
      </c>
      <c r="T1057" s="136">
        <f t="shared" si="682"/>
        <v>0</v>
      </c>
      <c r="U1057" s="136">
        <f t="shared" si="682"/>
        <v>0</v>
      </c>
      <c r="V1057" s="136">
        <f t="shared" si="682"/>
        <v>0</v>
      </c>
      <c r="W1057" s="136">
        <f t="shared" si="682"/>
        <v>0</v>
      </c>
      <c r="X1057" s="136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7">
        <v>39908</v>
      </c>
      <c r="E1058" s="138" t="s">
        <v>332</v>
      </c>
      <c r="G1058" s="43"/>
      <c r="H1058" s="136"/>
      <c r="I1058" s="42">
        <f>'Dep. Res. Class'!G$263</f>
        <v>2859925.9977738955</v>
      </c>
      <c r="J1058" s="136">
        <f t="shared" ref="J1058:X1058" si="683">+J263+J528+J793</f>
        <v>2022244.8205469016</v>
      </c>
      <c r="K1058" s="136">
        <f t="shared" si="683"/>
        <v>659002.11887004634</v>
      </c>
      <c r="L1058" s="136">
        <f t="shared" si="683"/>
        <v>1311.0138162530804</v>
      </c>
      <c r="M1058" s="136">
        <f t="shared" si="683"/>
        <v>163255.69825480491</v>
      </c>
      <c r="N1058" s="136">
        <f t="shared" si="683"/>
        <v>14112.346285889198</v>
      </c>
      <c r="O1058" s="136">
        <f t="shared" si="683"/>
        <v>0</v>
      </c>
      <c r="P1058" s="136">
        <f t="shared" si="683"/>
        <v>0</v>
      </c>
      <c r="Q1058" s="136">
        <f t="shared" si="683"/>
        <v>0</v>
      </c>
      <c r="R1058" s="136">
        <f t="shared" si="683"/>
        <v>0</v>
      </c>
      <c r="S1058" s="136">
        <f t="shared" si="683"/>
        <v>0</v>
      </c>
      <c r="T1058" s="136">
        <f t="shared" si="683"/>
        <v>0</v>
      </c>
      <c r="U1058" s="136">
        <f t="shared" si="683"/>
        <v>0</v>
      </c>
      <c r="V1058" s="136">
        <f t="shared" si="683"/>
        <v>0</v>
      </c>
      <c r="W1058" s="136">
        <f t="shared" si="683"/>
        <v>0</v>
      </c>
      <c r="X1058" s="136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7">
        <v>39909</v>
      </c>
      <c r="E1059" s="138" t="s">
        <v>333</v>
      </c>
      <c r="G1059" s="43"/>
      <c r="H1059" s="136"/>
      <c r="I1059" s="42">
        <f>'Dep. Res. Class'!G$264</f>
        <v>673.90800586049716</v>
      </c>
      <c r="J1059" s="136">
        <f t="shared" ref="J1059:X1059" si="684">+J264+J529+J794</f>
        <v>476.51826496114262</v>
      </c>
      <c r="K1059" s="136">
        <f t="shared" si="684"/>
        <v>155.28611723913076</v>
      </c>
      <c r="L1059" s="136">
        <f t="shared" si="684"/>
        <v>0.30892502367347024</v>
      </c>
      <c r="M1059" s="136">
        <f t="shared" si="684"/>
        <v>38.469289814455095</v>
      </c>
      <c r="N1059" s="136">
        <f t="shared" si="684"/>
        <v>3.3254088220950786</v>
      </c>
      <c r="O1059" s="136">
        <f t="shared" si="684"/>
        <v>0</v>
      </c>
      <c r="P1059" s="136">
        <f t="shared" si="684"/>
        <v>0</v>
      </c>
      <c r="Q1059" s="136">
        <f t="shared" si="684"/>
        <v>0</v>
      </c>
      <c r="R1059" s="136">
        <f t="shared" si="684"/>
        <v>0</v>
      </c>
      <c r="S1059" s="136">
        <f t="shared" si="684"/>
        <v>0</v>
      </c>
      <c r="T1059" s="136">
        <f t="shared" si="684"/>
        <v>0</v>
      </c>
      <c r="U1059" s="136">
        <f t="shared" si="684"/>
        <v>0</v>
      </c>
      <c r="V1059" s="136">
        <f t="shared" si="684"/>
        <v>0</v>
      </c>
      <c r="W1059" s="136">
        <f t="shared" si="684"/>
        <v>0</v>
      </c>
      <c r="X1059" s="136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7">
        <v>39924</v>
      </c>
      <c r="E1060" s="138" t="s">
        <v>334</v>
      </c>
      <c r="G1060" s="43"/>
      <c r="H1060" s="136"/>
      <c r="I1060" s="42">
        <f>'Dep. Res. Class'!G$265</f>
        <v>1494.6029549737293</v>
      </c>
      <c r="J1060" s="136">
        <f t="shared" ref="J1060:X1060" si="685">+J265+J530+J795</f>
        <v>1056.829123138966</v>
      </c>
      <c r="K1060" s="136">
        <f t="shared" si="685"/>
        <v>344.39580428436994</v>
      </c>
      <c r="L1060" s="136">
        <f t="shared" si="685"/>
        <v>0.68513840054198238</v>
      </c>
      <c r="M1060" s="136">
        <f t="shared" si="685"/>
        <v>85.31774920674772</v>
      </c>
      <c r="N1060" s="136">
        <f t="shared" si="685"/>
        <v>7.3751399431035489</v>
      </c>
      <c r="O1060" s="136">
        <f t="shared" si="685"/>
        <v>0</v>
      </c>
      <c r="P1060" s="136">
        <f t="shared" si="685"/>
        <v>0</v>
      </c>
      <c r="Q1060" s="136">
        <f t="shared" si="685"/>
        <v>0</v>
      </c>
      <c r="R1060" s="136">
        <f t="shared" si="685"/>
        <v>0</v>
      </c>
      <c r="S1060" s="136">
        <f t="shared" si="685"/>
        <v>0</v>
      </c>
      <c r="T1060" s="136">
        <f t="shared" si="685"/>
        <v>0</v>
      </c>
      <c r="U1060" s="136">
        <f t="shared" si="685"/>
        <v>0</v>
      </c>
      <c r="V1060" s="136">
        <f t="shared" si="685"/>
        <v>0</v>
      </c>
      <c r="W1060" s="136">
        <f t="shared" si="685"/>
        <v>0</v>
      </c>
      <c r="X1060" s="136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7"/>
      <c r="E1061" s="138" t="s">
        <v>368</v>
      </c>
      <c r="G1061" s="43"/>
      <c r="H1061" s="136"/>
      <c r="I1061" s="42">
        <f>'Dep. Res. Class'!G$266</f>
        <v>462.41416894337044</v>
      </c>
      <c r="J1061" s="136">
        <f t="shared" ref="J1061:X1061" si="686">+J266+J531+J796</f>
        <v>326.97162752501424</v>
      </c>
      <c r="K1061" s="136">
        <f t="shared" si="686"/>
        <v>106.55237840643758</v>
      </c>
      <c r="L1061" s="136">
        <f t="shared" si="686"/>
        <v>0.21197449332179299</v>
      </c>
      <c r="M1061" s="136">
        <f t="shared" si="686"/>
        <v>26.396399100020911</v>
      </c>
      <c r="N1061" s="136">
        <f t="shared" si="686"/>
        <v>2.2817894185758707</v>
      </c>
      <c r="O1061" s="136">
        <f t="shared" si="686"/>
        <v>0</v>
      </c>
      <c r="P1061" s="136">
        <f t="shared" si="686"/>
        <v>0</v>
      </c>
      <c r="Q1061" s="136">
        <f t="shared" si="686"/>
        <v>0</v>
      </c>
      <c r="R1061" s="136">
        <f t="shared" si="686"/>
        <v>0</v>
      </c>
      <c r="S1061" s="136">
        <f t="shared" si="686"/>
        <v>0</v>
      </c>
      <c r="T1061" s="136">
        <f t="shared" si="686"/>
        <v>0</v>
      </c>
      <c r="U1061" s="136">
        <f t="shared" si="686"/>
        <v>0</v>
      </c>
      <c r="V1061" s="136">
        <f t="shared" si="686"/>
        <v>0</v>
      </c>
      <c r="W1061" s="136">
        <f t="shared" si="686"/>
        <v>0</v>
      </c>
      <c r="X1061" s="136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8"/>
      <c r="G1062" s="43"/>
      <c r="H1062" s="136"/>
      <c r="I1062" s="42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3311540.7456931765</v>
      </c>
      <c r="J1063" s="136">
        <f>SUM(J1027:J1061)</f>
        <v>2341580.2108937968</v>
      </c>
      <c r="K1063" s="136">
        <f t="shared" ref="K1063:X1063" si="687">SUM(K1027:K1061)</f>
        <v>763066.02682550577</v>
      </c>
      <c r="L1063" s="136">
        <f t="shared" si="687"/>
        <v>1518.0377653366186</v>
      </c>
      <c r="M1063" s="136">
        <f t="shared" si="687"/>
        <v>189035.62440363487</v>
      </c>
      <c r="N1063" s="136">
        <f t="shared" si="687"/>
        <v>16340.845804902041</v>
      </c>
      <c r="O1063" s="136">
        <f t="shared" si="687"/>
        <v>0</v>
      </c>
      <c r="P1063" s="136">
        <f t="shared" si="687"/>
        <v>0</v>
      </c>
      <c r="Q1063" s="136">
        <f t="shared" si="687"/>
        <v>0</v>
      </c>
      <c r="R1063" s="136">
        <f t="shared" si="687"/>
        <v>0</v>
      </c>
      <c r="S1063" s="136">
        <f t="shared" si="687"/>
        <v>0</v>
      </c>
      <c r="T1063" s="136">
        <f t="shared" si="687"/>
        <v>0</v>
      </c>
      <c r="U1063" s="136">
        <f t="shared" si="687"/>
        <v>0</v>
      </c>
      <c r="V1063" s="136">
        <f t="shared" si="687"/>
        <v>0</v>
      </c>
      <c r="W1063" s="136">
        <f t="shared" si="687"/>
        <v>0</v>
      </c>
      <c r="X1063" s="136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6"/>
      <c r="I1064" s="42"/>
      <c r="J1064" s="136"/>
      <c r="K1064" s="136"/>
      <c r="L1064" s="136"/>
      <c r="M1064" s="136"/>
      <c r="N1064" s="136"/>
      <c r="O1064" s="136"/>
      <c r="P1064" s="136"/>
      <c r="Q1064" s="136"/>
      <c r="R1064" s="136"/>
      <c r="S1064" s="136"/>
      <c r="T1064" s="136"/>
      <c r="U1064" s="136"/>
      <c r="V1064" s="136"/>
      <c r="W1064" s="136"/>
      <c r="X1064" s="136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179617428.08959508</v>
      </c>
      <c r="J1065" s="42">
        <f>J929+J939+J979+J1021+J1063</f>
        <v>123552585.86905891</v>
      </c>
      <c r="K1065" s="42">
        <f t="shared" ref="K1065:X1065" si="688">K929+K939+K979+K1021+K1063</f>
        <v>44891100.368302338</v>
      </c>
      <c r="L1065" s="42">
        <f t="shared" si="688"/>
        <v>100805.23393998225</v>
      </c>
      <c r="M1065" s="42">
        <f t="shared" si="688"/>
        <v>10074676.957826935</v>
      </c>
      <c r="N1065" s="42">
        <f t="shared" si="688"/>
        <v>998259.66046692408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1">
        <f>COUNTIFS(I6:I1066,"&gt;0",G6:G1066,"&lt;99")</f>
        <v>284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Customer/Demand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May 31, 2017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2" t="s">
        <v>303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519</v>
      </c>
      <c r="K10" s="3" t="s">
        <v>519</v>
      </c>
      <c r="L10" s="69" t="s">
        <v>180</v>
      </c>
      <c r="M10" s="69" t="s">
        <v>180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3" t="s">
        <v>302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520</v>
      </c>
      <c r="J11" s="69" t="s">
        <v>420</v>
      </c>
      <c r="K11" s="69" t="s">
        <v>518</v>
      </c>
      <c r="L11" s="69" t="s">
        <v>420</v>
      </c>
      <c r="M11" s="69" t="s">
        <v>518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372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-133391.91265475089</v>
      </c>
      <c r="I14" s="11">
        <f t="shared" ref="I14:I24" si="2">$H14*VLOOKUP($F14,alloc,6)</f>
        <v>-110441.89176111341</v>
      </c>
      <c r="J14" s="11">
        <f t="shared" ref="J14:J24" si="3">$H14*VLOOKUP($F14,alloc,7)</f>
        <v>-22059.713816691161</v>
      </c>
      <c r="K14" s="11">
        <f t="shared" ref="K14:K24" si="4">$H14*VLOOKUP($F14,alloc,8)</f>
        <v>-49.046066101621527</v>
      </c>
      <c r="L14" s="11">
        <f t="shared" ref="L14:L24" si="5">$H14*VLOOKUP($F14,alloc,9)</f>
        <v>-534.017558021333</v>
      </c>
      <c r="M14" s="11">
        <f t="shared" ref="M14:M24" si="6">$H14*VLOOKUP($F14,alloc,10)</f>
        <v>-307.24345282338288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370</v>
      </c>
      <c r="F15" s="25">
        <v>7.2</v>
      </c>
      <c r="G15" s="11" t="str">
        <f t="shared" si="1"/>
        <v>Allocated O&amp;M Expenses - Cust</v>
      </c>
      <c r="H15" s="2">
        <f>'Oth. RB Class.'!I$15</f>
        <v>218802.67733937909</v>
      </c>
      <c r="I15" s="11">
        <f t="shared" si="2"/>
        <v>181157.77131333356</v>
      </c>
      <c r="J15" s="11">
        <f t="shared" si="3"/>
        <v>36184.535841578327</v>
      </c>
      <c r="K15" s="11">
        <f t="shared" si="4"/>
        <v>80.450233919160638</v>
      </c>
      <c r="L15" s="11">
        <f t="shared" si="5"/>
        <v>875.9486922098896</v>
      </c>
      <c r="M15" s="11">
        <f t="shared" si="6"/>
        <v>503.97125833817984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371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377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373</v>
      </c>
      <c r="F19" s="25">
        <v>7.2</v>
      </c>
      <c r="G19" s="11" t="str">
        <f t="shared" si="1"/>
        <v>Allocated O&amp;M Expenses - Cust</v>
      </c>
      <c r="H19" s="2">
        <f>'Oth. RB Class.'!I$19</f>
        <v>35904.173149580449</v>
      </c>
      <c r="I19" s="11">
        <f t="shared" si="2"/>
        <v>29726.875684145976</v>
      </c>
      <c r="J19" s="11">
        <f t="shared" si="3"/>
        <v>5937.6597032133677</v>
      </c>
      <c r="K19" s="11">
        <f t="shared" si="4"/>
        <v>13.201388409326995</v>
      </c>
      <c r="L19" s="11">
        <f t="shared" si="5"/>
        <v>143.7377910438949</v>
      </c>
      <c r="M19" s="11">
        <f t="shared" si="6"/>
        <v>82.698582767887146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374</v>
      </c>
      <c r="F20" s="25">
        <v>7.2</v>
      </c>
      <c r="G20" s="11" t="str">
        <f t="shared" si="1"/>
        <v>Allocated O&amp;M Expenses - Cust</v>
      </c>
      <c r="H20" s="2">
        <f>'Oth. RB Class.'!I$20</f>
        <v>285.97142922142626</v>
      </c>
      <c r="I20" s="11">
        <f t="shared" si="2"/>
        <v>236.77016847781735</v>
      </c>
      <c r="J20" s="11">
        <f t="shared" si="3"/>
        <v>47.292581407858933</v>
      </c>
      <c r="K20" s="11">
        <f t="shared" si="4"/>
        <v>0.10514710630974457</v>
      </c>
      <c r="L20" s="11">
        <f t="shared" si="5"/>
        <v>1.1448502480952878</v>
      </c>
      <c r="M20" s="11">
        <f t="shared" si="6"/>
        <v>0.65868198134498612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375</v>
      </c>
      <c r="F21" s="25">
        <v>7.2</v>
      </c>
      <c r="G21" s="11" t="str">
        <f t="shared" si="1"/>
        <v>Allocated O&amp;M Expenses - Cust</v>
      </c>
      <c r="H21" s="2">
        <f>'Oth. RB Class.'!I$21</f>
        <v>245515.02539196247</v>
      </c>
      <c r="I21" s="11">
        <f t="shared" si="2"/>
        <v>203274.27143387913</v>
      </c>
      <c r="J21" s="11">
        <f t="shared" si="3"/>
        <v>40602.09565974358</v>
      </c>
      <c r="K21" s="11">
        <f t="shared" si="4"/>
        <v>90.271935716836026</v>
      </c>
      <c r="L21" s="11">
        <f t="shared" si="5"/>
        <v>982.88818046040478</v>
      </c>
      <c r="M21" s="11">
        <f t="shared" si="6"/>
        <v>565.49818216254835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376</v>
      </c>
      <c r="F22" s="25">
        <v>7.2</v>
      </c>
      <c r="G22" s="11" t="str">
        <f t="shared" si="1"/>
        <v>Allocated O&amp;M Expenses - Cust</v>
      </c>
      <c r="H22" s="2">
        <f>'Oth. RB Class.'!I$22</f>
        <v>0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11">
        <f t="shared" si="5"/>
        <v>0</v>
      </c>
      <c r="M22" s="11">
        <f t="shared" si="6"/>
        <v>0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577278.14796668419</v>
      </c>
      <c r="I23" s="11">
        <f t="shared" si="2"/>
        <v>477957.69222386827</v>
      </c>
      <c r="J23" s="11">
        <f t="shared" si="3"/>
        <v>95467.487371101815</v>
      </c>
      <c r="K23" s="11">
        <f t="shared" si="4"/>
        <v>212.25591297634969</v>
      </c>
      <c r="L23" s="11">
        <f t="shared" si="5"/>
        <v>2311.0596492767722</v>
      </c>
      <c r="M23" s="11">
        <f t="shared" si="6"/>
        <v>1329.6528094610444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512</v>
      </c>
      <c r="F24" s="25">
        <v>7.2</v>
      </c>
      <c r="G24" s="11" t="str">
        <f t="shared" si="1"/>
        <v>Allocated O&amp;M Expenses - Cust</v>
      </c>
      <c r="H24" s="2">
        <f>'Oth. RB Class.'!I$24</f>
        <v>66749.853713232675</v>
      </c>
      <c r="I24" s="11">
        <f t="shared" si="2"/>
        <v>55265.570244482406</v>
      </c>
      <c r="J24" s="11">
        <f t="shared" si="3"/>
        <v>11038.770199142718</v>
      </c>
      <c r="K24" s="11">
        <f t="shared" si="4"/>
        <v>24.542850254843966</v>
      </c>
      <c r="L24" s="11">
        <f t="shared" si="5"/>
        <v>267.22455034047493</v>
      </c>
      <c r="M24" s="11">
        <f t="shared" si="6"/>
        <v>153.74586901223864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1011143.9363353094</v>
      </c>
      <c r="I26" s="2">
        <f>SUM(I14:I24)</f>
        <v>837177.05930707371</v>
      </c>
      <c r="J26" s="2">
        <f t="shared" ref="J26:W26" si="19">SUM(J14:J24)</f>
        <v>167218.12753949649</v>
      </c>
      <c r="K26" s="2">
        <f t="shared" si="19"/>
        <v>371.78140228120554</v>
      </c>
      <c r="L26" s="2">
        <f t="shared" si="19"/>
        <v>4047.9861555581983</v>
      </c>
      <c r="M26" s="2">
        <f t="shared" si="19"/>
        <v>2328.9819308998603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378</v>
      </c>
      <c r="F31" s="25">
        <v>2</v>
      </c>
      <c r="G31" s="11" t="str">
        <f t="shared" ref="G31:G39" si="20">VLOOKUP($F31,alloc,3)</f>
        <v>Bills</v>
      </c>
      <c r="H31" s="2">
        <f>'Oth. RB Class.'!I$31</f>
        <v>-1767642.4683333335</v>
      </c>
      <c r="I31" s="11">
        <f t="shared" ref="I31:I39" si="21">$H31*VLOOKUP($F31,alloc,6)</f>
        <v>-1573417.4111964093</v>
      </c>
      <c r="J31" s="11">
        <f t="shared" ref="J31:J39" si="22">$H31*VLOOKUP($F31,alloc,7)</f>
        <v>-192155.47477617089</v>
      </c>
      <c r="K31" s="11">
        <f t="shared" ref="K31:K39" si="23">$H31*VLOOKUP($F31,alloc,8)</f>
        <v>-115.02344155099824</v>
      </c>
      <c r="L31" s="11">
        <f t="shared" ref="L31:L39" si="24">$H31*VLOOKUP($F31,alloc,9)</f>
        <v>-1239.2306549581999</v>
      </c>
      <c r="M31" s="11">
        <f t="shared" ref="M31:M39" si="25">$H31*VLOOKUP($F31,alloc,10)</f>
        <v>-715.32826424416419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379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380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381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382</v>
      </c>
      <c r="F35" s="25">
        <v>9.1999999999999993</v>
      </c>
      <c r="G35" s="11" t="str">
        <f t="shared" si="20"/>
        <v>Allocated Net Plant - Cust</v>
      </c>
      <c r="H35" s="2">
        <f>'Oth. RB Class.'!I$35</f>
        <v>-52369214.224198394</v>
      </c>
      <c r="I35" s="11">
        <f t="shared" si="21"/>
        <v>-42429793.505178489</v>
      </c>
      <c r="J35" s="11">
        <f t="shared" si="22"/>
        <v>-9515631.7496572956</v>
      </c>
      <c r="K35" s="11">
        <f t="shared" si="23"/>
        <v>-23339.004373337801</v>
      </c>
      <c r="L35" s="11">
        <f t="shared" si="24"/>
        <v>-254208.93728409917</v>
      </c>
      <c r="M35" s="11">
        <f t="shared" si="25"/>
        <v>-146241.02770516564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383</v>
      </c>
      <c r="F36" s="25">
        <v>9.1999999999999993</v>
      </c>
      <c r="G36" s="11" t="str">
        <f t="shared" si="20"/>
        <v>Allocated Net Plant - Cust</v>
      </c>
      <c r="H36" s="2">
        <f>'Oth. RB Class.'!I$36</f>
        <v>-91722.426104345752</v>
      </c>
      <c r="I36" s="11">
        <f t="shared" si="21"/>
        <v>-74313.958249217059</v>
      </c>
      <c r="J36" s="11">
        <f t="shared" si="22"/>
        <v>-16666.219704148469</v>
      </c>
      <c r="K36" s="11">
        <f t="shared" si="23"/>
        <v>-40.877262255986167</v>
      </c>
      <c r="L36" s="11">
        <f t="shared" si="24"/>
        <v>-445.23601911007961</v>
      </c>
      <c r="M36" s="11">
        <f t="shared" si="25"/>
        <v>-256.13486961415174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384</v>
      </c>
      <c r="F37" s="25">
        <v>9.1999999999999993</v>
      </c>
      <c r="G37" s="11" t="str">
        <f t="shared" si="20"/>
        <v>Allocated Net Plant - Cust</v>
      </c>
      <c r="H37" s="2">
        <f>'Oth. RB Class.'!I$37</f>
        <v>16552611.761527782</v>
      </c>
      <c r="I37" s="11">
        <f t="shared" si="21"/>
        <v>13411007.008932507</v>
      </c>
      <c r="J37" s="11">
        <f t="shared" si="22"/>
        <v>3007655.5539564332</v>
      </c>
      <c r="K37" s="11">
        <f t="shared" si="23"/>
        <v>7376.8813226521734</v>
      </c>
      <c r="L37" s="11">
        <f t="shared" si="24"/>
        <v>80349.149925376158</v>
      </c>
      <c r="M37" s="11">
        <f t="shared" si="25"/>
        <v>46223.167390812378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385</v>
      </c>
      <c r="F38" s="25">
        <v>9.1999999999999993</v>
      </c>
      <c r="G38" s="11" t="str">
        <f t="shared" si="20"/>
        <v>Allocated Net Plant - Cust</v>
      </c>
      <c r="H38" s="2">
        <f>'Oth. RB Class.'!I$38</f>
        <v>-1114441.7107583187</v>
      </c>
      <c r="I38" s="11">
        <f t="shared" si="21"/>
        <v>-902926.12485264207</v>
      </c>
      <c r="J38" s="11">
        <f t="shared" si="22"/>
        <v>-202497.1556883537</v>
      </c>
      <c r="K38" s="11">
        <f t="shared" si="23"/>
        <v>-496.6650797903315</v>
      </c>
      <c r="L38" s="11">
        <f t="shared" si="24"/>
        <v>-5409.6867244198575</v>
      </c>
      <c r="M38" s="11">
        <f t="shared" si="25"/>
        <v>-3112.0784131126447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477</v>
      </c>
      <c r="F39" s="25">
        <v>9.1999999999999993</v>
      </c>
      <c r="G39" s="11" t="str">
        <f t="shared" si="20"/>
        <v>Allocated Net Plant - Cust</v>
      </c>
      <c r="H39" s="2">
        <f>'Oth. RB Class.'!I$39</f>
        <v>-3834744.4777251342</v>
      </c>
      <c r="I39" s="11">
        <f t="shared" si="21"/>
        <v>-3106928.7318009501</v>
      </c>
      <c r="J39" s="11">
        <f t="shared" si="22"/>
        <v>-696783.72770396131</v>
      </c>
      <c r="K39" s="11">
        <f t="shared" si="23"/>
        <v>-1709.0025019872223</v>
      </c>
      <c r="L39" s="11">
        <f t="shared" si="24"/>
        <v>-18614.491985028362</v>
      </c>
      <c r="M39" s="11">
        <f t="shared" si="25"/>
        <v>-10708.523733207041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-42625153.545591742</v>
      </c>
      <c r="I41" s="11">
        <f>SUM(I31:I39)</f>
        <v>-34676372.722345203</v>
      </c>
      <c r="J41" s="11">
        <f t="shared" ref="J41:W41" si="38">SUM(J31:J39)</f>
        <v>-7616078.7735734982</v>
      </c>
      <c r="K41" s="11">
        <f t="shared" si="38"/>
        <v>-18323.691336270163</v>
      </c>
      <c r="L41" s="11">
        <f t="shared" si="38"/>
        <v>-199568.4327422395</v>
      </c>
      <c r="M41" s="11">
        <f t="shared" si="38"/>
        <v>-114809.92559453126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8" t="s">
        <v>43</v>
      </c>
      <c r="D44" s="1"/>
      <c r="F44" s="25"/>
      <c r="G44" s="11"/>
      <c r="H44" s="2">
        <f>'Oth. RB Class.'!I$44</f>
        <v>-41614009.609256431</v>
      </c>
      <c r="I44" s="11">
        <f>+I26+I41</f>
        <v>-33839195.663038127</v>
      </c>
      <c r="J44" s="11">
        <f t="shared" ref="J44:W44" si="39">+J26+J41</f>
        <v>-7448860.6460340014</v>
      </c>
      <c r="K44" s="11">
        <f t="shared" si="39"/>
        <v>-17951.909933988958</v>
      </c>
      <c r="L44" s="11">
        <f t="shared" si="39"/>
        <v>-195520.4465866813</v>
      </c>
      <c r="M44" s="11">
        <f t="shared" si="39"/>
        <v>-112480.94366363141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280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2" t="s">
        <v>303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519</v>
      </c>
      <c r="K51" s="3" t="s">
        <v>519</v>
      </c>
      <c r="L51" s="69" t="s">
        <v>180</v>
      </c>
      <c r="M51" s="69" t="s">
        <v>180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3" t="s">
        <v>302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520</v>
      </c>
      <c r="J52" s="69" t="s">
        <v>420</v>
      </c>
      <c r="K52" s="69" t="s">
        <v>518</v>
      </c>
      <c r="L52" s="69" t="s">
        <v>420</v>
      </c>
      <c r="M52" s="69" t="s">
        <v>518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372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-43844.89724425094</v>
      </c>
      <c r="I55" s="11">
        <f t="shared" ref="I55:I65" si="42">$H55*VLOOKUP($F55,alloc,6)</f>
        <v>-23678.407808713117</v>
      </c>
      <c r="J55" s="11">
        <f t="shared" ref="J55:J65" si="43">$H55*VLOOKUP($F55,alloc,7)</f>
        <v>-13212.469727570913</v>
      </c>
      <c r="K55" s="11">
        <f t="shared" ref="K55:K65" si="44">$H55*VLOOKUP($F55,alloc,8)</f>
        <v>0</v>
      </c>
      <c r="L55" s="11">
        <f t="shared" ref="L55:L65" si="45">$H55*VLOOKUP($F55,alloc,9)</f>
        <v>-6954.0197079669133</v>
      </c>
      <c r="M55" s="11">
        <f t="shared" ref="M55:M65" si="46">$H55*VLOOKUP($F55,alloc,10)</f>
        <v>0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370</v>
      </c>
      <c r="F56" s="25">
        <v>7.4</v>
      </c>
      <c r="G56" s="11" t="str">
        <f t="shared" si="41"/>
        <v>Allocated O&amp;M Expenses - Demand</v>
      </c>
      <c r="H56" s="2">
        <f>'Oth. RB Class.'!J$15</f>
        <v>71918.759644311853</v>
      </c>
      <c r="I56" s="11">
        <f t="shared" si="42"/>
        <v>38839.678662449762</v>
      </c>
      <c r="J56" s="11">
        <f t="shared" si="43"/>
        <v>21672.406468452038</v>
      </c>
      <c r="K56" s="11">
        <f t="shared" si="44"/>
        <v>0</v>
      </c>
      <c r="L56" s="11">
        <f t="shared" si="45"/>
        <v>11406.674513410058</v>
      </c>
      <c r="M56" s="11">
        <f t="shared" si="46"/>
        <v>0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371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377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373</v>
      </c>
      <c r="F60" s="25">
        <v>7.4</v>
      </c>
      <c r="G60" s="11" t="str">
        <f t="shared" si="41"/>
        <v>Allocated O&amp;M Expenses - Demand</v>
      </c>
      <c r="H60" s="2">
        <f>'Oth. RB Class.'!J$19</f>
        <v>11801.425971434868</v>
      </c>
      <c r="I60" s="11">
        <f t="shared" si="42"/>
        <v>6373.3523041296203</v>
      </c>
      <c r="J60" s="11">
        <f t="shared" si="43"/>
        <v>3556.308560175672</v>
      </c>
      <c r="K60" s="11">
        <f t="shared" si="44"/>
        <v>0</v>
      </c>
      <c r="L60" s="11">
        <f t="shared" si="45"/>
        <v>1871.7651071295768</v>
      </c>
      <c r="M60" s="11">
        <f t="shared" si="46"/>
        <v>0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374</v>
      </c>
      <c r="F61" s="25">
        <v>7.4</v>
      </c>
      <c r="G61" s="11" t="str">
        <f t="shared" si="41"/>
        <v>Allocated O&amp;M Expenses - Demand</v>
      </c>
      <c r="H61" s="2">
        <f>'Oth. RB Class.'!J$20</f>
        <v>93.996612534204104</v>
      </c>
      <c r="I61" s="11">
        <f t="shared" si="42"/>
        <v>50.762808539010045</v>
      </c>
      <c r="J61" s="11">
        <f t="shared" si="43"/>
        <v>28.325471734689245</v>
      </c>
      <c r="K61" s="11">
        <f t="shared" si="44"/>
        <v>0</v>
      </c>
      <c r="L61" s="11">
        <f t="shared" si="45"/>
        <v>14.908332260504819</v>
      </c>
      <c r="M61" s="11">
        <f t="shared" si="46"/>
        <v>0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375</v>
      </c>
      <c r="F62" s="25">
        <v>7.4</v>
      </c>
      <c r="G62" s="11" t="str">
        <f t="shared" si="41"/>
        <v>Allocated O&amp;M Expenses - Demand</v>
      </c>
      <c r="H62" s="2">
        <f>'Oth. RB Class.'!J$21</f>
        <v>80698.903299268815</v>
      </c>
      <c r="I62" s="11">
        <f t="shared" si="42"/>
        <v>43581.389446329318</v>
      </c>
      <c r="J62" s="11">
        <f t="shared" si="43"/>
        <v>24318.264699082374</v>
      </c>
      <c r="K62" s="11">
        <f t="shared" si="44"/>
        <v>0</v>
      </c>
      <c r="L62" s="11">
        <f t="shared" si="45"/>
        <v>12799.249153857127</v>
      </c>
      <c r="M62" s="11">
        <f t="shared" si="46"/>
        <v>0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376</v>
      </c>
      <c r="F63" s="25">
        <v>7.4</v>
      </c>
      <c r="G63" s="11" t="str">
        <f t="shared" si="41"/>
        <v>Allocated O&amp;M Expenses - Demand</v>
      </c>
      <c r="H63" s="2">
        <f>'Oth. RB Class.'!J$22</f>
        <v>0</v>
      </c>
      <c r="I63" s="11">
        <f t="shared" si="42"/>
        <v>0</v>
      </c>
      <c r="J63" s="11">
        <f t="shared" si="43"/>
        <v>0</v>
      </c>
      <c r="K63" s="11">
        <f t="shared" si="44"/>
        <v>0</v>
      </c>
      <c r="L63" s="11">
        <f t="shared" si="45"/>
        <v>0</v>
      </c>
      <c r="M63" s="11">
        <f t="shared" si="46"/>
        <v>0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189746.89376004905</v>
      </c>
      <c r="I64" s="11">
        <f t="shared" si="42"/>
        <v>102472.68469710293</v>
      </c>
      <c r="J64" s="11">
        <f t="shared" si="43"/>
        <v>57179.403927876461</v>
      </c>
      <c r="K64" s="11">
        <f t="shared" si="44"/>
        <v>0</v>
      </c>
      <c r="L64" s="11">
        <f t="shared" si="45"/>
        <v>30094.80513506967</v>
      </c>
      <c r="M64" s="11">
        <f t="shared" si="46"/>
        <v>0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512</v>
      </c>
      <c r="F65" s="25">
        <v>7.4</v>
      </c>
      <c r="G65" s="11" t="str">
        <f t="shared" si="41"/>
        <v>Allocated O&amp;M Expenses - Demand</v>
      </c>
      <c r="H65" s="2">
        <f>'Oth. RB Class.'!J$24</f>
        <v>21940.164278926644</v>
      </c>
      <c r="I65" s="11">
        <f t="shared" si="42"/>
        <v>11848.771233115493</v>
      </c>
      <c r="J65" s="11">
        <f t="shared" si="43"/>
        <v>6611.5734001694191</v>
      </c>
      <c r="K65" s="11">
        <f t="shared" si="44"/>
        <v>0</v>
      </c>
      <c r="L65" s="11">
        <f t="shared" si="45"/>
        <v>3479.8196456417345</v>
      </c>
      <c r="M65" s="11">
        <f t="shared" si="46"/>
        <v>0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332355.2463222745</v>
      </c>
      <c r="I67" s="2">
        <f>SUM(I55:I65)</f>
        <v>179488.23134295302</v>
      </c>
      <c r="J67" s="2">
        <f t="shared" ref="J67:W67" si="59">SUM(J55:J65)</f>
        <v>100153.81279991975</v>
      </c>
      <c r="K67" s="2">
        <f t="shared" si="59"/>
        <v>0</v>
      </c>
      <c r="L67" s="2">
        <f t="shared" si="59"/>
        <v>52713.202179401756</v>
      </c>
      <c r="M67" s="2">
        <f t="shared" si="59"/>
        <v>0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378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379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380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381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382</v>
      </c>
      <c r="F76" s="25">
        <v>9.4</v>
      </c>
      <c r="G76" s="11" t="str">
        <f t="shared" si="60"/>
        <v>Allocated Net Plant - Demand</v>
      </c>
      <c r="H76" s="2">
        <f>'Oth. RB Class.'!J$35</f>
        <v>-25759156.371764861</v>
      </c>
      <c r="I76" s="11">
        <f t="shared" si="61"/>
        <v>-13911215.391411044</v>
      </c>
      <c r="J76" s="11">
        <f t="shared" si="62"/>
        <v>-7762410.1129427366</v>
      </c>
      <c r="K76" s="11">
        <f t="shared" si="63"/>
        <v>0</v>
      </c>
      <c r="L76" s="11">
        <f t="shared" si="64"/>
        <v>-4085530.8674110812</v>
      </c>
      <c r="M76" s="11">
        <f t="shared" si="65"/>
        <v>0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383</v>
      </c>
      <c r="F77" s="25">
        <v>9.4</v>
      </c>
      <c r="G77" s="11" t="str">
        <f t="shared" si="60"/>
        <v>Allocated Net Plant - Demand</v>
      </c>
      <c r="H77" s="2">
        <f>'Oth. RB Class.'!J$36</f>
        <v>-45116.054380815083</v>
      </c>
      <c r="I77" s="11">
        <f t="shared" si="61"/>
        <v>-24364.895381048995</v>
      </c>
      <c r="J77" s="11">
        <f t="shared" si="62"/>
        <v>-13595.527420516964</v>
      </c>
      <c r="K77" s="11">
        <f t="shared" si="63"/>
        <v>0</v>
      </c>
      <c r="L77" s="11">
        <f t="shared" si="64"/>
        <v>-7155.631579249125</v>
      </c>
      <c r="M77" s="11">
        <f t="shared" si="65"/>
        <v>0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384</v>
      </c>
      <c r="F78" s="25">
        <v>9.4</v>
      </c>
      <c r="G78" s="11" t="str">
        <f t="shared" si="60"/>
        <v>Allocated Net Plant - Demand</v>
      </c>
      <c r="H78" s="2">
        <f>'Oth. RB Class.'!J$37</f>
        <v>8141831.4374724589</v>
      </c>
      <c r="I78" s="11">
        <f t="shared" si="61"/>
        <v>4396990.692264705</v>
      </c>
      <c r="J78" s="11">
        <f t="shared" si="62"/>
        <v>2453505.6108198632</v>
      </c>
      <c r="K78" s="11">
        <f t="shared" si="63"/>
        <v>0</v>
      </c>
      <c r="L78" s="11">
        <f t="shared" si="64"/>
        <v>1291335.1343878906</v>
      </c>
      <c r="M78" s="11">
        <f t="shared" si="65"/>
        <v>0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385</v>
      </c>
      <c r="F79" s="25">
        <v>9.4</v>
      </c>
      <c r="G79" s="11" t="str">
        <f t="shared" si="60"/>
        <v>Allocated Net Plant - Demand</v>
      </c>
      <c r="H79" s="2">
        <f>'Oth. RB Class.'!J$38</f>
        <v>-548167.06188759115</v>
      </c>
      <c r="I79" s="11">
        <f t="shared" si="61"/>
        <v>-296037.25985195232</v>
      </c>
      <c r="J79" s="11">
        <f t="shared" si="62"/>
        <v>-165187.76792870607</v>
      </c>
      <c r="K79" s="11">
        <f t="shared" si="63"/>
        <v>0</v>
      </c>
      <c r="L79" s="11">
        <f t="shared" si="64"/>
        <v>-86942.034106932726</v>
      </c>
      <c r="M79" s="11">
        <f t="shared" si="65"/>
        <v>0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477</v>
      </c>
      <c r="F80" s="25">
        <v>9.4</v>
      </c>
      <c r="G80" s="11" t="str">
        <f t="shared" si="60"/>
        <v>Allocated Net Plant - Demand</v>
      </c>
      <c r="H80" s="2">
        <f>'Oth. RB Class.'!J$39</f>
        <v>-1886218.537184773</v>
      </c>
      <c r="I80" s="11">
        <f t="shared" si="61"/>
        <v>-1018651.0756544571</v>
      </c>
      <c r="J80" s="11">
        <f t="shared" si="62"/>
        <v>-568403.77988124243</v>
      </c>
      <c r="K80" s="11">
        <f t="shared" si="63"/>
        <v>0</v>
      </c>
      <c r="L80" s="11">
        <f t="shared" si="64"/>
        <v>-299163.68164907349</v>
      </c>
      <c r="M80" s="11">
        <f t="shared" si="65"/>
        <v>0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-20096826.587745585</v>
      </c>
      <c r="I82" s="11">
        <f>SUM(I72:I80)</f>
        <v>-10853277.930033796</v>
      </c>
      <c r="J82" s="11">
        <f t="shared" ref="J82:W82" si="78">SUM(J72:J80)</f>
        <v>-6056091.5773533396</v>
      </c>
      <c r="K82" s="11">
        <f t="shared" si="78"/>
        <v>0</v>
      </c>
      <c r="L82" s="11">
        <f t="shared" si="78"/>
        <v>-3187457.0803584461</v>
      </c>
      <c r="M82" s="11">
        <f t="shared" si="78"/>
        <v>0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8" t="s">
        <v>136</v>
      </c>
      <c r="D85" s="1"/>
      <c r="F85" s="25"/>
      <c r="G85" s="11"/>
      <c r="H85" s="2">
        <f>'Oth. RB Class.'!J$44</f>
        <v>-19764471.34142331</v>
      </c>
      <c r="I85" s="11">
        <f>+I67+I82</f>
        <v>-10673789.698690843</v>
      </c>
      <c r="J85" s="11">
        <f t="shared" ref="J85:W85" si="79">+J67+J82</f>
        <v>-5955937.7645534202</v>
      </c>
      <c r="K85" s="11">
        <f t="shared" si="79"/>
        <v>0</v>
      </c>
      <c r="L85" s="11">
        <f t="shared" si="79"/>
        <v>-3134743.8781790445</v>
      </c>
      <c r="M85" s="11">
        <f t="shared" si="79"/>
        <v>0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280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2" t="s">
        <v>303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519</v>
      </c>
      <c r="K92" s="3" t="s">
        <v>519</v>
      </c>
      <c r="L92" s="69" t="s">
        <v>180</v>
      </c>
      <c r="M92" s="69" t="s">
        <v>180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3" t="s">
        <v>302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520</v>
      </c>
      <c r="J93" s="69" t="s">
        <v>420</v>
      </c>
      <c r="K93" s="69" t="s">
        <v>518</v>
      </c>
      <c r="L93" s="69" t="s">
        <v>420</v>
      </c>
      <c r="M93" s="69" t="s">
        <v>518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372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-558566.22843433148</v>
      </c>
      <c r="I96" s="11">
        <f t="shared" ref="I96:I106" si="81">$H96*VLOOKUP($F96,alloc,6)</f>
        <v>-332144.37523178855</v>
      </c>
      <c r="J96" s="11">
        <f t="shared" ref="J96:J106" si="82">$H96*VLOOKUP($F96,alloc,7)</f>
        <v>-218138.91261871278</v>
      </c>
      <c r="K96" s="11">
        <f t="shared" ref="K96:K106" si="83">$H96*VLOOKUP($F96,alloc,8)</f>
        <v>-7694.0718466219441</v>
      </c>
      <c r="L96" s="11">
        <f t="shared" ref="L96:L106" si="84">$H96*VLOOKUP($F96,alloc,9)</f>
        <v>-293.89695002076695</v>
      </c>
      <c r="M96" s="11">
        <f t="shared" ref="M96:M106" si="85">$H96*VLOOKUP($F96,alloc,10)</f>
        <v>-294.97178718747801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370</v>
      </c>
      <c r="F97" s="25">
        <v>7.6</v>
      </c>
      <c r="G97" s="11" t="str">
        <f t="shared" si="80"/>
        <v>Allocated O&amp;M Expenses - Comm</v>
      </c>
      <c r="H97" s="2">
        <f>'Oth. RB Class.'!K$15</f>
        <v>916215.86211986968</v>
      </c>
      <c r="I97" s="11">
        <f t="shared" si="81"/>
        <v>544816.22699292121</v>
      </c>
      <c r="J97" s="11">
        <f t="shared" si="82"/>
        <v>357813.13246785721</v>
      </c>
      <c r="K97" s="11">
        <f t="shared" si="83"/>
        <v>12620.581609318899</v>
      </c>
      <c r="L97" s="11">
        <f t="shared" si="84"/>
        <v>482.07899749408972</v>
      </c>
      <c r="M97" s="11">
        <f t="shared" si="85"/>
        <v>483.84205227829506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371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377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6229573.3901578095</v>
      </c>
      <c r="I100" s="11">
        <f t="shared" si="81"/>
        <v>1959274.2072972886</v>
      </c>
      <c r="J100" s="11">
        <f t="shared" si="82"/>
        <v>1285752.0959145839</v>
      </c>
      <c r="K100" s="11">
        <f t="shared" si="83"/>
        <v>62320.044949395866</v>
      </c>
      <c r="L100" s="11">
        <f t="shared" si="84"/>
        <v>1397330.1645716541</v>
      </c>
      <c r="M100" s="11">
        <f t="shared" si="85"/>
        <v>1524896.8774248883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373</v>
      </c>
      <c r="F101" s="25">
        <v>7.6</v>
      </c>
      <c r="G101" s="11" t="str">
        <f t="shared" si="80"/>
        <v>Allocated O&amp;M Expenses - Comm</v>
      </c>
      <c r="H101" s="2">
        <f>'Oth. RB Class.'!K$19</f>
        <v>150345.3858789847</v>
      </c>
      <c r="I101" s="11">
        <f t="shared" si="81"/>
        <v>89400.990822037085</v>
      </c>
      <c r="J101" s="11">
        <f t="shared" si="82"/>
        <v>58714.933562687133</v>
      </c>
      <c r="K101" s="11">
        <f t="shared" si="83"/>
        <v>2070.9597929030638</v>
      </c>
      <c r="L101" s="11">
        <f t="shared" si="84"/>
        <v>79.10619745734175</v>
      </c>
      <c r="M101" s="11">
        <f t="shared" si="85"/>
        <v>79.395503900087519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374</v>
      </c>
      <c r="F102" s="25">
        <v>7.6</v>
      </c>
      <c r="G102" s="11" t="str">
        <f t="shared" si="80"/>
        <v>Allocated O&amp;M Expenses - Comm</v>
      </c>
      <c r="H102" s="2">
        <f>'Oth. RB Class.'!K$20</f>
        <v>1197.4787637509623</v>
      </c>
      <c r="I102" s="11">
        <f t="shared" si="81"/>
        <v>712.06567026842401</v>
      </c>
      <c r="J102" s="11">
        <f t="shared" si="82"/>
        <v>467.65576239872092</v>
      </c>
      <c r="K102" s="11">
        <f t="shared" si="83"/>
        <v>16.494888473528839</v>
      </c>
      <c r="L102" s="11">
        <f t="shared" si="84"/>
        <v>0.63006916362903975</v>
      </c>
      <c r="M102" s="11">
        <f t="shared" si="85"/>
        <v>0.63237344665960271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375</v>
      </c>
      <c r="F103" s="25">
        <v>7.6</v>
      </c>
      <c r="G103" s="11" t="str">
        <f t="shared" si="80"/>
        <v>Allocated O&amp;M Expenses - Comm</v>
      </c>
      <c r="H103" s="2">
        <f>'Oth. RB Class.'!K$21</f>
        <v>1028071.3352696899</v>
      </c>
      <c r="I103" s="11">
        <f t="shared" si="81"/>
        <v>611329.67580944055</v>
      </c>
      <c r="J103" s="11">
        <f t="shared" si="82"/>
        <v>401496.45960302441</v>
      </c>
      <c r="K103" s="11">
        <f t="shared" si="83"/>
        <v>14161.355116634135</v>
      </c>
      <c r="L103" s="11">
        <f t="shared" si="84"/>
        <v>540.93322234403843</v>
      </c>
      <c r="M103" s="11">
        <f t="shared" si="85"/>
        <v>542.91151824688154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376</v>
      </c>
      <c r="F104" s="25">
        <v>7.6</v>
      </c>
      <c r="G104" s="11" t="str">
        <f t="shared" si="80"/>
        <v>Allocated O&amp;M Expenses - Comm</v>
      </c>
      <c r="H104" s="2">
        <f>'Oth. RB Class.'!K$22</f>
        <v>0</v>
      </c>
      <c r="I104" s="11">
        <f t="shared" si="81"/>
        <v>0</v>
      </c>
      <c r="J104" s="11">
        <f t="shared" si="82"/>
        <v>0</v>
      </c>
      <c r="K104" s="11">
        <f t="shared" si="83"/>
        <v>0</v>
      </c>
      <c r="L104" s="11">
        <f t="shared" si="84"/>
        <v>0</v>
      </c>
      <c r="M104" s="11">
        <f t="shared" si="85"/>
        <v>0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2417298.5561866621</v>
      </c>
      <c r="I105" s="11">
        <f t="shared" si="81"/>
        <v>1437416.1519643618</v>
      </c>
      <c r="J105" s="11">
        <f t="shared" si="82"/>
        <v>944036.44846089429</v>
      </c>
      <c r="K105" s="11">
        <f t="shared" si="83"/>
        <v>33297.517499703747</v>
      </c>
      <c r="L105" s="11">
        <f t="shared" si="84"/>
        <v>1271.8933526364938</v>
      </c>
      <c r="M105" s="11">
        <f t="shared" si="85"/>
        <v>1276.5449090660854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512</v>
      </c>
      <c r="F106" s="25">
        <v>7.6</v>
      </c>
      <c r="G106" s="11" t="str">
        <f t="shared" si="80"/>
        <v>Allocated O&amp;M Expenses - Comm</v>
      </c>
      <c r="H106" s="2">
        <f>'Oth. RB Class.'!K$24</f>
        <v>279508.80450784066</v>
      </c>
      <c r="I106" s="11">
        <f t="shared" si="81"/>
        <v>166206.39150573956</v>
      </c>
      <c r="J106" s="11">
        <f t="shared" si="82"/>
        <v>109157.59596422673</v>
      </c>
      <c r="K106" s="11">
        <f t="shared" si="83"/>
        <v>3850.1447351637853</v>
      </c>
      <c r="L106" s="11">
        <f t="shared" si="84"/>
        <v>147.06722491809734</v>
      </c>
      <c r="M106" s="11">
        <f t="shared" si="85"/>
        <v>147.60507779250062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10463644.584450275</v>
      </c>
      <c r="I108" s="2">
        <f>SUM(I96:I106)</f>
        <v>4477011.3348302692</v>
      </c>
      <c r="J108" s="2">
        <f t="shared" ref="J108:W108" si="98">SUM(J96:J106)</f>
        <v>2939299.4091169597</v>
      </c>
      <c r="K108" s="2">
        <f t="shared" si="98"/>
        <v>120643.0267449711</v>
      </c>
      <c r="L108" s="2">
        <f t="shared" si="98"/>
        <v>1399557.9766856472</v>
      </c>
      <c r="M108" s="2">
        <f t="shared" si="98"/>
        <v>1527132.8370724311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378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379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380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381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382</v>
      </c>
      <c r="F117" s="25">
        <v>9.6</v>
      </c>
      <c r="G117" s="11" t="str">
        <f t="shared" si="99"/>
        <v>Allocated Net Plant - Comm</v>
      </c>
      <c r="H117" s="2">
        <f>'Oth. RB Class.'!K$35</f>
        <v>-1238012.1315119634</v>
      </c>
      <c r="I117" s="11">
        <f t="shared" si="100"/>
        <v>-485831.38605083775</v>
      </c>
      <c r="J117" s="11">
        <f t="shared" si="101"/>
        <v>-293078.9056181194</v>
      </c>
      <c r="K117" s="11">
        <f t="shared" si="102"/>
        <v>-9262.9164826861852</v>
      </c>
      <c r="L117" s="11">
        <f t="shared" si="103"/>
        <v>-227358.87218453319</v>
      </c>
      <c r="M117" s="11">
        <f t="shared" si="104"/>
        <v>-222480.05117578676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383</v>
      </c>
      <c r="F118" s="25">
        <v>9.6</v>
      </c>
      <c r="G118" s="11" t="str">
        <f t="shared" si="99"/>
        <v>Allocated Net Plant - Comm</v>
      </c>
      <c r="H118" s="2">
        <f>'Oth. RB Class.'!K$36</f>
        <v>-2168.3249964903935</v>
      </c>
      <c r="I118" s="11">
        <f t="shared" si="100"/>
        <v>-850.91277511720079</v>
      </c>
      <c r="J118" s="11">
        <f t="shared" si="101"/>
        <v>-513.31509669433001</v>
      </c>
      <c r="K118" s="11">
        <f t="shared" si="102"/>
        <v>-16.223599784342859</v>
      </c>
      <c r="L118" s="11">
        <f t="shared" si="103"/>
        <v>-398.20928501686802</v>
      </c>
      <c r="M118" s="11">
        <f t="shared" si="104"/>
        <v>-389.66423987765148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384</v>
      </c>
      <c r="F119" s="25">
        <v>9.6</v>
      </c>
      <c r="G119" s="11" t="str">
        <f t="shared" si="99"/>
        <v>Allocated Net Plant - Comm</v>
      </c>
      <c r="H119" s="2">
        <f>'Oth. RB Class.'!K$37</f>
        <v>391304.9770280887</v>
      </c>
      <c r="I119" s="11">
        <f t="shared" si="100"/>
        <v>153559.27015510871</v>
      </c>
      <c r="J119" s="11">
        <f t="shared" si="101"/>
        <v>92634.984352095868</v>
      </c>
      <c r="K119" s="11">
        <f t="shared" si="102"/>
        <v>2927.7785162282121</v>
      </c>
      <c r="L119" s="11">
        <f t="shared" si="103"/>
        <v>71862.509253966229</v>
      </c>
      <c r="M119" s="11">
        <f t="shared" si="104"/>
        <v>70320.434750689645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385</v>
      </c>
      <c r="F120" s="25">
        <v>9.6</v>
      </c>
      <c r="G120" s="11" t="str">
        <f t="shared" si="99"/>
        <v>Allocated Net Plant - Comm</v>
      </c>
      <c r="H120" s="2">
        <f>'Oth. RB Class.'!K$38</f>
        <v>-26345.485190500087</v>
      </c>
      <c r="I120" s="11">
        <f t="shared" si="100"/>
        <v>-10338.72226328728</v>
      </c>
      <c r="J120" s="11">
        <f t="shared" si="101"/>
        <v>-6236.8580816572739</v>
      </c>
      <c r="K120" s="11">
        <f t="shared" si="102"/>
        <v>-197.11925497645242</v>
      </c>
      <c r="L120" s="11">
        <f t="shared" si="103"/>
        <v>-4838.3046075251959</v>
      </c>
      <c r="M120" s="11">
        <f t="shared" si="104"/>
        <v>-4734.4809830538807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477</v>
      </c>
      <c r="F121" s="25">
        <v>9.6</v>
      </c>
      <c r="G121" s="11" t="str">
        <f t="shared" si="99"/>
        <v>Allocated Net Plant - Comm</v>
      </c>
      <c r="H121" s="2">
        <f>'Oth. RB Class.'!K$39</f>
        <v>-90653.64556259758</v>
      </c>
      <c r="I121" s="11">
        <f t="shared" si="100"/>
        <v>-35575.08456758815</v>
      </c>
      <c r="J121" s="11">
        <f t="shared" si="101"/>
        <v>-21460.751922786985</v>
      </c>
      <c r="K121" s="11">
        <f t="shared" si="102"/>
        <v>-678.27860997762934</v>
      </c>
      <c r="L121" s="11">
        <f t="shared" si="103"/>
        <v>-16648.391473641572</v>
      </c>
      <c r="M121" s="11">
        <f t="shared" si="104"/>
        <v>-16291.138988603236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-965874.61023346288</v>
      </c>
      <c r="I123" s="11">
        <f>SUM(I113:I121)</f>
        <v>-379036.83550172171</v>
      </c>
      <c r="J123" s="11">
        <f t="shared" ref="J123:W123" si="117">SUM(J113:J121)</f>
        <v>-228654.84636716213</v>
      </c>
      <c r="K123" s="11">
        <f t="shared" si="117"/>
        <v>-7226.7594311963985</v>
      </c>
      <c r="L123" s="11">
        <f t="shared" si="117"/>
        <v>-177381.26829675058</v>
      </c>
      <c r="M123" s="11">
        <f t="shared" si="117"/>
        <v>-173574.90063663188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8" t="s">
        <v>137</v>
      </c>
      <c r="D126" s="1"/>
      <c r="F126" s="25"/>
      <c r="G126" s="11"/>
      <c r="H126" s="2">
        <f>'Oth. RB Class.'!K$44</f>
        <v>9497769.9742168114</v>
      </c>
      <c r="I126" s="11">
        <f>+I108+I123</f>
        <v>4097974.4993285476</v>
      </c>
      <c r="J126" s="11">
        <f t="shared" ref="J126:W126" si="118">+J108+J123</f>
        <v>2710644.5627497975</v>
      </c>
      <c r="K126" s="11">
        <f t="shared" si="118"/>
        <v>113416.2673137747</v>
      </c>
      <c r="L126" s="11">
        <f t="shared" si="118"/>
        <v>1222176.7083888967</v>
      </c>
      <c r="M126" s="11">
        <f t="shared" si="118"/>
        <v>1353557.9364357991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280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2" t="s">
        <v>303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519</v>
      </c>
      <c r="K133" s="3" t="s">
        <v>519</v>
      </c>
      <c r="L133" s="69" t="s">
        <v>180</v>
      </c>
      <c r="M133" s="69" t="s">
        <v>180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3" t="s">
        <v>302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520</v>
      </c>
      <c r="J134" s="69" t="s">
        <v>420</v>
      </c>
      <c r="K134" s="69" t="s">
        <v>518</v>
      </c>
      <c r="L134" s="69" t="s">
        <v>420</v>
      </c>
      <c r="M134" s="69" t="s">
        <v>518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372</v>
      </c>
      <c r="F137" s="25"/>
      <c r="G137" s="11"/>
      <c r="H137" s="2">
        <f>'Oth. RB Class.'!F$14</f>
        <v>-735803.03833333333</v>
      </c>
      <c r="I137" s="11">
        <f t="shared" ref="I137:W137" si="120">+I14+I55+I96</f>
        <v>-466264.67480161507</v>
      </c>
      <c r="J137" s="11">
        <f t="shared" si="120"/>
        <v>-253411.09616297486</v>
      </c>
      <c r="K137" s="11">
        <f t="shared" si="120"/>
        <v>-7743.1179127235655</v>
      </c>
      <c r="L137" s="11">
        <f t="shared" si="120"/>
        <v>-7781.9342160090127</v>
      </c>
      <c r="M137" s="11">
        <f t="shared" si="120"/>
        <v>-602.21524001086095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370</v>
      </c>
      <c r="F138" s="25"/>
      <c r="G138" s="11"/>
      <c r="H138" s="2">
        <f>'Oth. RB Class.'!F$15</f>
        <v>1206937.2991035606</v>
      </c>
      <c r="I138" s="11">
        <f t="shared" ref="I138:W138" si="121">+I15+I56+I97</f>
        <v>764813.67696870456</v>
      </c>
      <c r="J138" s="11">
        <f t="shared" si="121"/>
        <v>415670.07477788755</v>
      </c>
      <c r="K138" s="11">
        <f t="shared" si="121"/>
        <v>12701.031843238059</v>
      </c>
      <c r="L138" s="11">
        <f t="shared" si="121"/>
        <v>12764.702203114037</v>
      </c>
      <c r="M138" s="11">
        <f t="shared" si="121"/>
        <v>987.81331061647484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371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377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6229573.3901578095</v>
      </c>
      <c r="I141" s="11">
        <f t="shared" ref="I141:W141" si="125">+I18+I59+I100</f>
        <v>1959274.2072972886</v>
      </c>
      <c r="J141" s="11">
        <f t="shared" si="125"/>
        <v>1285752.0959145839</v>
      </c>
      <c r="K141" s="11">
        <f t="shared" si="125"/>
        <v>62320.044949395866</v>
      </c>
      <c r="L141" s="11">
        <f t="shared" si="125"/>
        <v>1397330.1645716541</v>
      </c>
      <c r="M141" s="11">
        <f t="shared" si="125"/>
        <v>1524896.8774248883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373</v>
      </c>
      <c r="F142" s="25"/>
      <c r="G142" s="11"/>
      <c r="H142" s="2">
        <f>'Oth. RB Class.'!F$19</f>
        <v>198050.98500000002</v>
      </c>
      <c r="I142" s="11">
        <f t="shared" ref="I142:W142" si="126">+I19+I60+I101</f>
        <v>125501.21881031268</v>
      </c>
      <c r="J142" s="11">
        <f t="shared" si="126"/>
        <v>68208.90182607618</v>
      </c>
      <c r="K142" s="11">
        <f t="shared" si="126"/>
        <v>2084.1611813123909</v>
      </c>
      <c r="L142" s="11">
        <f t="shared" si="126"/>
        <v>2094.6090956308135</v>
      </c>
      <c r="M142" s="11">
        <f t="shared" si="126"/>
        <v>162.09408666797466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374</v>
      </c>
      <c r="F143" s="25"/>
      <c r="G143" s="11"/>
      <c r="H143" s="2">
        <f>'Oth. RB Class.'!F$20</f>
        <v>1577.4468055065927</v>
      </c>
      <c r="I143" s="11">
        <f t="shared" ref="I143:W143" si="127">+I20+I61+I102</f>
        <v>999.59864728525145</v>
      </c>
      <c r="J143" s="11">
        <f t="shared" si="127"/>
        <v>543.27381554126907</v>
      </c>
      <c r="K143" s="11">
        <f t="shared" si="127"/>
        <v>16.600035579838583</v>
      </c>
      <c r="L143" s="11">
        <f t="shared" si="127"/>
        <v>16.683251672229144</v>
      </c>
      <c r="M143" s="11">
        <f t="shared" si="127"/>
        <v>1.2910554280045887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375</v>
      </c>
      <c r="F144" s="25"/>
      <c r="G144" s="11"/>
      <c r="H144" s="2">
        <f>'Oth. RB Class.'!F$21</f>
        <v>1354285.2639609212</v>
      </c>
      <c r="I144" s="11">
        <f t="shared" ref="I144:W144" si="128">+I21+I62+I103</f>
        <v>858185.33668964903</v>
      </c>
      <c r="J144" s="11">
        <f t="shared" si="128"/>
        <v>466416.81996185036</v>
      </c>
      <c r="K144" s="11">
        <f t="shared" si="128"/>
        <v>14251.62705235097</v>
      </c>
      <c r="L144" s="11">
        <f t="shared" si="128"/>
        <v>14323.070556661569</v>
      </c>
      <c r="M144" s="11">
        <f t="shared" si="128"/>
        <v>1108.4097004094299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376</v>
      </c>
      <c r="F145" s="25"/>
      <c r="G145" s="11"/>
      <c r="H145" s="2">
        <f>'Oth. RB Class.'!F$22</f>
        <v>0</v>
      </c>
      <c r="I145" s="11">
        <f t="shared" ref="I145:W146" si="129">+I22+I63+I104</f>
        <v>0</v>
      </c>
      <c r="J145" s="11">
        <f t="shared" si="129"/>
        <v>0</v>
      </c>
      <c r="K145" s="11">
        <f t="shared" si="129"/>
        <v>0</v>
      </c>
      <c r="L145" s="11">
        <f t="shared" si="129"/>
        <v>0</v>
      </c>
      <c r="M145" s="11">
        <f t="shared" si="129"/>
        <v>0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3184323.5979133956</v>
      </c>
      <c r="I146" s="11">
        <f t="shared" si="129"/>
        <v>2017846.5288853329</v>
      </c>
      <c r="J146" s="11">
        <f t="shared" si="129"/>
        <v>1096683.3397598725</v>
      </c>
      <c r="K146" s="11">
        <f t="shared" si="129"/>
        <v>33509.773412680093</v>
      </c>
      <c r="L146" s="11">
        <f t="shared" si="129"/>
        <v>33677.758136982935</v>
      </c>
      <c r="M146" s="11">
        <f t="shared" si="129"/>
        <v>2606.1977185271298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512</v>
      </c>
      <c r="F147" s="25"/>
      <c r="G147" s="11"/>
      <c r="H147" s="2">
        <f>'Oth. RB Class.'!F$24</f>
        <v>368198.82250000001</v>
      </c>
      <c r="I147" s="11">
        <f t="shared" ref="I147:W147" si="131">+I24+I65+I106</f>
        <v>233320.73298333748</v>
      </c>
      <c r="J147" s="11">
        <f t="shared" si="131"/>
        <v>126807.93956353886</v>
      </c>
      <c r="K147" s="11">
        <f t="shared" si="131"/>
        <v>3874.6875854186292</v>
      </c>
      <c r="L147" s="11">
        <f t="shared" si="131"/>
        <v>3894.1114209003067</v>
      </c>
      <c r="M147" s="11">
        <f t="shared" si="131"/>
        <v>301.35094680473924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11807143.767107861</v>
      </c>
      <c r="I149" s="2">
        <f>SUM(I137:I147)</f>
        <v>5493676.6254802961</v>
      </c>
      <c r="J149" s="2">
        <f t="shared" ref="J149:W149" si="132">SUM(J137:J147)</f>
        <v>3206671.3494563755</v>
      </c>
      <c r="K149" s="2">
        <f t="shared" si="132"/>
        <v>121014.80814725228</v>
      </c>
      <c r="L149" s="2">
        <f t="shared" si="132"/>
        <v>1456319.1650206069</v>
      </c>
      <c r="M149" s="2">
        <f t="shared" si="132"/>
        <v>1529461.8190033315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378</v>
      </c>
      <c r="F154" s="25"/>
      <c r="G154" s="11"/>
      <c r="H154" s="2">
        <f>'Oth. RB Class.'!F$31</f>
        <v>-1767642.4683333335</v>
      </c>
      <c r="I154" s="11">
        <f t="shared" ref="I154:W154" si="133">+I31+I72+I113</f>
        <v>-1573417.4111964093</v>
      </c>
      <c r="J154" s="11">
        <f t="shared" si="133"/>
        <v>-192155.47477617089</v>
      </c>
      <c r="K154" s="11">
        <f t="shared" si="133"/>
        <v>-115.02344155099824</v>
      </c>
      <c r="L154" s="11">
        <f t="shared" si="133"/>
        <v>-1239.2306549581999</v>
      </c>
      <c r="M154" s="11">
        <f t="shared" si="133"/>
        <v>-715.32826424416419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379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380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381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382</v>
      </c>
      <c r="F158" s="25"/>
      <c r="G158" s="11"/>
      <c r="H158" s="2">
        <f>'Oth. RB Class.'!F$35</f>
        <v>-79366382.727475211</v>
      </c>
      <c r="I158" s="11">
        <f t="shared" ref="I158:W158" si="138">+I35+I76+I117</f>
        <v>-56826840.282640368</v>
      </c>
      <c r="J158" s="11">
        <f t="shared" si="138"/>
        <v>-17571120.768218152</v>
      </c>
      <c r="K158" s="11">
        <f t="shared" si="138"/>
        <v>-32601.920856023986</v>
      </c>
      <c r="L158" s="11">
        <f t="shared" si="138"/>
        <v>-4567098.6768797142</v>
      </c>
      <c r="M158" s="11">
        <f t="shared" si="138"/>
        <v>-368721.07888095244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383</v>
      </c>
      <c r="F159" s="25"/>
      <c r="G159" s="11"/>
      <c r="H159" s="2">
        <f>'Oth. RB Class.'!F$36</f>
        <v>-139006.80548165122</v>
      </c>
      <c r="I159" s="11">
        <f t="shared" ref="I159:W159" si="139">+I36+I77+I118</f>
        <v>-99529.766405383256</v>
      </c>
      <c r="J159" s="11">
        <f t="shared" si="139"/>
        <v>-30775.06222135976</v>
      </c>
      <c r="K159" s="11">
        <f t="shared" si="139"/>
        <v>-57.100862040329027</v>
      </c>
      <c r="L159" s="11">
        <f t="shared" si="139"/>
        <v>-7999.0768833760731</v>
      </c>
      <c r="M159" s="11">
        <f t="shared" si="139"/>
        <v>-645.79910949180316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384</v>
      </c>
      <c r="F160" s="25"/>
      <c r="G160" s="11"/>
      <c r="H160" s="2">
        <f>'Oth. RB Class.'!F$37</f>
        <v>25085748.17602833</v>
      </c>
      <c r="I160" s="11">
        <f t="shared" ref="I160:W160" si="140">+I37+I78+I119</f>
        <v>17961556.97135232</v>
      </c>
      <c r="J160" s="11">
        <f t="shared" si="140"/>
        <v>5553796.1491283923</v>
      </c>
      <c r="K160" s="11">
        <f t="shared" si="140"/>
        <v>10304.659838880385</v>
      </c>
      <c r="L160" s="11">
        <f t="shared" si="140"/>
        <v>1443546.7935672328</v>
      </c>
      <c r="M160" s="11">
        <f t="shared" si="140"/>
        <v>116543.60214150202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385</v>
      </c>
      <c r="F161" s="25"/>
      <c r="G161" s="11"/>
      <c r="H161" s="2">
        <f>'Oth. RB Class.'!F$38</f>
        <v>-1688954.2578364098</v>
      </c>
      <c r="I161" s="11">
        <f t="shared" ref="I161:W161" si="141">+I38+I79+I120</f>
        <v>-1209302.1069678818</v>
      </c>
      <c r="J161" s="11">
        <f t="shared" si="141"/>
        <v>-373921.78169871704</v>
      </c>
      <c r="K161" s="11">
        <f t="shared" si="141"/>
        <v>-693.7843347667839</v>
      </c>
      <c r="L161" s="11">
        <f t="shared" si="141"/>
        <v>-97190.025438877768</v>
      </c>
      <c r="M161" s="11">
        <f t="shared" si="141"/>
        <v>-7846.5593961665254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477</v>
      </c>
      <c r="F162" s="25"/>
      <c r="G162" s="11"/>
      <c r="H162" s="2">
        <f>'Oth. RB Class.'!F$39</f>
        <v>-5811616.6604725048</v>
      </c>
      <c r="I162" s="11">
        <f t="shared" ref="I162:W162" si="143">+I39+I80+I121</f>
        <v>-4161154.8920229957</v>
      </c>
      <c r="J162" s="11">
        <f t="shared" si="143"/>
        <v>-1286648.2595079907</v>
      </c>
      <c r="K162" s="11">
        <f t="shared" si="143"/>
        <v>-2387.2811119648518</v>
      </c>
      <c r="L162" s="11">
        <f t="shared" si="143"/>
        <v>-334426.56510774343</v>
      </c>
      <c r="M162" s="11">
        <f t="shared" si="143"/>
        <v>-26999.662721810277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-63687854.74357079</v>
      </c>
      <c r="I164" s="11">
        <f>SUM(I154:I162)</f>
        <v>-45908687.487880722</v>
      </c>
      <c r="J164" s="11">
        <f t="shared" ref="J164:W164" si="144">SUM(J154:J162)</f>
        <v>-13900825.197293999</v>
      </c>
      <c r="K164" s="11">
        <f t="shared" si="144"/>
        <v>-25550.450767466566</v>
      </c>
      <c r="L164" s="11">
        <f t="shared" si="144"/>
        <v>-3564406.7813974367</v>
      </c>
      <c r="M164" s="11">
        <f t="shared" si="144"/>
        <v>-288384.82623116323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-51880710.97646293</v>
      </c>
      <c r="I167" s="11">
        <f>+I149+I164</f>
        <v>-40415010.862400427</v>
      </c>
      <c r="J167" s="11">
        <f t="shared" ref="J167:W167" si="145">+J149+J164</f>
        <v>-10694153.847837623</v>
      </c>
      <c r="K167" s="11">
        <f t="shared" si="145"/>
        <v>95464.35737978571</v>
      </c>
      <c r="L167" s="11">
        <f t="shared" si="145"/>
        <v>-2108087.6163768298</v>
      </c>
      <c r="M167" s="11">
        <f t="shared" si="145"/>
        <v>1241076.9927721682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280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1">
        <f>COUNTIFS(H6:H169,"&gt;0",F6:F169,"&lt;99")</f>
        <v>22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PHR-2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0.21875" bestFit="1" customWidth="1"/>
    <col min="7" max="7" width="11.44140625" style="22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2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2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20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20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5" t="s">
        <v>303</v>
      </c>
      <c r="B10" s="1"/>
      <c r="C10" s="65" t="s">
        <v>301</v>
      </c>
      <c r="D10" s="1"/>
      <c r="E10" s="1"/>
      <c r="F10" s="1"/>
      <c r="G10" s="21" t="s">
        <v>38</v>
      </c>
      <c r="H10" s="13" t="s">
        <v>38</v>
      </c>
      <c r="I10" s="3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6" t="s">
        <v>302</v>
      </c>
      <c r="B11" s="14"/>
      <c r="C11" s="66" t="s">
        <v>302</v>
      </c>
      <c r="D11" s="1"/>
      <c r="E11" s="1"/>
      <c r="F11" s="1"/>
      <c r="G11" s="21" t="s">
        <v>39</v>
      </c>
      <c r="H11" s="13" t="s">
        <v>21</v>
      </c>
      <c r="I11" s="3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2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20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5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5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5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5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5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5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5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5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20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5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5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5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5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5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5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5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5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25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25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25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25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393</v>
      </c>
      <c r="G35" s="25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5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5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5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5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5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5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5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5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5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5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5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5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5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5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25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2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5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25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4"/>
      <c r="G54" s="25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2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25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5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5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5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5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5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5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5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5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5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5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5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5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5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20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5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5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5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5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5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5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25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25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20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20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20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25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25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25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70">
        <v>8530</v>
      </c>
      <c r="D86" s="1"/>
      <c r="E86" s="1"/>
      <c r="F86" s="1" t="s">
        <v>105</v>
      </c>
      <c r="G86" s="25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25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25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25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25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25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8" t="s">
        <v>109</v>
      </c>
      <c r="G92" s="25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25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25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2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25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25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25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25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25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25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25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20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20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20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20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407</v>
      </c>
      <c r="G107" s="25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745695.22596057726</v>
      </c>
      <c r="J107" s="11">
        <f t="shared" ref="J107:J129" si="129">$I107*VLOOKUP($G107,alloc,6)</f>
        <v>597958.66604840301</v>
      </c>
      <c r="K107" s="11">
        <f t="shared" ref="K107:K129" si="130">$I107*VLOOKUP($G107,alloc,7)</f>
        <v>141038.51785657663</v>
      </c>
      <c r="L107" s="11">
        <f t="shared" ref="L107:L129" si="131">$I107*VLOOKUP($G107,alloc,8)</f>
        <v>368.80888162219088</v>
      </c>
      <c r="M107" s="11">
        <f t="shared" ref="M107:M129" si="132">$I107*VLOOKUP($G107,alloc,9)</f>
        <v>4017.9482469073723</v>
      </c>
      <c r="N107" s="11">
        <f t="shared" ref="N107:N129" si="133">$I107*VLOOKUP($G107,alloc,10)</f>
        <v>2311.2849270680631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200</v>
      </c>
      <c r="G108" s="25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8" t="s">
        <v>415</v>
      </c>
      <c r="G109" s="25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5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5">
        <v>12.2</v>
      </c>
      <c r="H111" s="11" t="str">
        <f t="shared" si="128"/>
        <v>Composite of Accts. 374-379 - Cust</v>
      </c>
      <c r="I111" s="2">
        <f>'O and M Class.'!J111</f>
        <v>2372879.2859713952</v>
      </c>
      <c r="J111" s="11">
        <f t="shared" si="129"/>
        <v>2112152.0047744438</v>
      </c>
      <c r="K111" s="11">
        <f t="shared" si="130"/>
        <v>257949.07847642395</v>
      </c>
      <c r="L111" s="11">
        <f t="shared" si="131"/>
        <v>154.40721002525501</v>
      </c>
      <c r="M111" s="11">
        <f t="shared" si="132"/>
        <v>1663.5404525348642</v>
      </c>
      <c r="N111" s="11">
        <f t="shared" si="133"/>
        <v>960.25505796727919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409</v>
      </c>
      <c r="G112" s="25">
        <v>11.2</v>
      </c>
      <c r="H112" s="11" t="str">
        <f t="shared" si="128"/>
        <v>Composite of Accts. 376 &amp; 380 - Cust</v>
      </c>
      <c r="I112" s="2">
        <f>'O and M Class.'!J112</f>
        <v>195681.48558990812</v>
      </c>
      <c r="J112" s="11">
        <f t="shared" si="129"/>
        <v>174180.39110943134</v>
      </c>
      <c r="K112" s="11">
        <f t="shared" si="130"/>
        <v>21271.987657033689</v>
      </c>
      <c r="L112" s="11">
        <f t="shared" si="131"/>
        <v>12.733320410425248</v>
      </c>
      <c r="M112" s="11">
        <f t="shared" si="132"/>
        <v>137.18526223202673</v>
      </c>
      <c r="N112" s="11">
        <f t="shared" si="133"/>
        <v>79.188240800600795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410</v>
      </c>
      <c r="G113" s="25">
        <v>2.2000000000000002</v>
      </c>
      <c r="H113" s="11" t="str">
        <f t="shared" si="128"/>
        <v>Non-Residential Bills</v>
      </c>
      <c r="I113" s="2">
        <f>'O and M Class.'!J113</f>
        <v>32536.462809747987</v>
      </c>
      <c r="J113" s="11">
        <f t="shared" si="129"/>
        <v>0</v>
      </c>
      <c r="K113" s="11">
        <f t="shared" si="130"/>
        <v>32189.767638151818</v>
      </c>
      <c r="L113" s="11">
        <f t="shared" si="131"/>
        <v>19.268656595811571</v>
      </c>
      <c r="M113" s="11">
        <f t="shared" si="132"/>
        <v>207.59516157239329</v>
      </c>
      <c r="N113" s="11">
        <f t="shared" si="133"/>
        <v>119.83135342796686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411</v>
      </c>
      <c r="G114" s="25">
        <v>11.2</v>
      </c>
      <c r="H114" s="11" t="str">
        <f t="shared" si="128"/>
        <v>Composite of Accts. 376 &amp; 380 - Cust</v>
      </c>
      <c r="I114" s="2">
        <f>'O and M Class.'!J114</f>
        <v>57172.67970712026</v>
      </c>
      <c r="J114" s="11">
        <f t="shared" si="129"/>
        <v>50890.658777143086</v>
      </c>
      <c r="K114" s="11">
        <f t="shared" si="130"/>
        <v>6215.0822975565379</v>
      </c>
      <c r="L114" s="11">
        <f t="shared" si="131"/>
        <v>3.7203215584690188</v>
      </c>
      <c r="M114" s="11">
        <f t="shared" si="132"/>
        <v>40.081712556936282</v>
      </c>
      <c r="N114" s="11">
        <f t="shared" si="133"/>
        <v>23.13659830522338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412</v>
      </c>
      <c r="G115" s="25">
        <v>13.2</v>
      </c>
      <c r="H115" s="11" t="str">
        <f t="shared" si="128"/>
        <v>Composite of Accts. 381-383 - Cust</v>
      </c>
      <c r="I115" s="2">
        <f>'O and M Class.'!J115</f>
        <v>884899.99392058305</v>
      </c>
      <c r="J115" s="11">
        <f t="shared" si="129"/>
        <v>528808.66807957797</v>
      </c>
      <c r="K115" s="11">
        <f t="shared" si="130"/>
        <v>329521.69672351633</v>
      </c>
      <c r="L115" s="11">
        <f t="shared" si="131"/>
        <v>1461.3296014618779</v>
      </c>
      <c r="M115" s="11">
        <f t="shared" si="132"/>
        <v>15941.77747049322</v>
      </c>
      <c r="N115" s="11">
        <f t="shared" si="133"/>
        <v>9166.5220455336021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413</v>
      </c>
      <c r="G116" s="25">
        <v>2</v>
      </c>
      <c r="H116" s="11" t="str">
        <f t="shared" si="128"/>
        <v>Bills</v>
      </c>
      <c r="I116" s="2">
        <f>'O and M Class.'!J116</f>
        <v>688.93579609909511</v>
      </c>
      <c r="J116" s="11">
        <f t="shared" si="129"/>
        <v>613.23689388433672</v>
      </c>
      <c r="K116" s="11">
        <f t="shared" si="130"/>
        <v>74.892285833424992</v>
      </c>
      <c r="L116" s="11">
        <f t="shared" si="131"/>
        <v>4.4830200504127796E-2</v>
      </c>
      <c r="M116" s="11">
        <f t="shared" si="132"/>
        <v>0.4829881455773184</v>
      </c>
      <c r="N116" s="11">
        <f t="shared" si="133"/>
        <v>0.27879803525194802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414</v>
      </c>
      <c r="G117" s="25">
        <v>10.199999999999999</v>
      </c>
      <c r="H117" s="11" t="str">
        <f t="shared" si="128"/>
        <v>Composite of Accts. 871-879 &amp; 886-893 - Cust</v>
      </c>
      <c r="I117" s="2">
        <f>'O and M Class.'!J117</f>
        <v>145230.21119444017</v>
      </c>
      <c r="J117" s="11">
        <f t="shared" si="129"/>
        <v>116457.31437248916</v>
      </c>
      <c r="K117" s="11">
        <f t="shared" si="130"/>
        <v>27468.398645674479</v>
      </c>
      <c r="L117" s="11">
        <f t="shared" si="131"/>
        <v>71.828529811732693</v>
      </c>
      <c r="M117" s="11">
        <f t="shared" si="132"/>
        <v>782.52810552060271</v>
      </c>
      <c r="N117" s="11">
        <f t="shared" si="133"/>
        <v>450.14154094419109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25">
        <v>10.199999999999999</v>
      </c>
      <c r="H118" s="11" t="str">
        <f t="shared" si="128"/>
        <v>Composite of Accts. 871-879 &amp; 886-893 - Cust</v>
      </c>
      <c r="I118" s="2">
        <f>'O and M Class.'!J118</f>
        <v>282984.98194892018</v>
      </c>
      <c r="J118" s="11">
        <f t="shared" si="129"/>
        <v>226920.21676809489</v>
      </c>
      <c r="K118" s="11">
        <f t="shared" si="130"/>
        <v>53522.915314809608</v>
      </c>
      <c r="L118" s="11">
        <f t="shared" si="131"/>
        <v>139.95982685019192</v>
      </c>
      <c r="M118" s="11">
        <f t="shared" si="132"/>
        <v>1524.7771107265867</v>
      </c>
      <c r="N118" s="11">
        <f t="shared" si="133"/>
        <v>877.11292843887031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20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201</v>
      </c>
      <c r="G120" s="25">
        <v>10.199999999999999</v>
      </c>
      <c r="H120" s="11" t="str">
        <f t="shared" si="128"/>
        <v>Composite of Accts. 871-879 &amp; 886-893 - Cust</v>
      </c>
      <c r="I120" s="2">
        <f>'O and M Class.'!J$120</f>
        <v>1538.2757517785433</v>
      </c>
      <c r="J120" s="11">
        <f t="shared" si="129"/>
        <v>1233.5137527040176</v>
      </c>
      <c r="K120" s="11">
        <f t="shared" si="130"/>
        <v>290.94477815126413</v>
      </c>
      <c r="L120" s="11">
        <f t="shared" si="131"/>
        <v>0.76080647949591751</v>
      </c>
      <c r="M120" s="11">
        <f t="shared" si="132"/>
        <v>8.2885234408694934</v>
      </c>
      <c r="N120" s="11">
        <f t="shared" si="133"/>
        <v>4.7678910028961399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202</v>
      </c>
      <c r="G121" s="25">
        <v>12.2</v>
      </c>
      <c r="H121" s="11" t="str">
        <f t="shared" si="128"/>
        <v>Composite of Accts. 374-379 - Cust</v>
      </c>
      <c r="I121" s="2">
        <f>'O and M Class.'!J$121</f>
        <v>10556.964496903192</v>
      </c>
      <c r="J121" s="11">
        <f t="shared" si="129"/>
        <v>9396.9861249551595</v>
      </c>
      <c r="K121" s="11">
        <f t="shared" si="130"/>
        <v>1147.6181192966637</v>
      </c>
      <c r="L121" s="11">
        <f t="shared" si="131"/>
        <v>0.68695927514710586</v>
      </c>
      <c r="M121" s="11">
        <f t="shared" si="132"/>
        <v>7.4011086869863387</v>
      </c>
      <c r="N121" s="11">
        <f t="shared" si="133"/>
        <v>4.2721846892360151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203</v>
      </c>
      <c r="G122" s="25">
        <v>12.2</v>
      </c>
      <c r="H122" s="11" t="str">
        <f t="shared" si="128"/>
        <v>Composite of Accts. 374-379 - Cust</v>
      </c>
      <c r="I122" s="2">
        <f>'O and M Class.'!J$122</f>
        <v>21148.517589741306</v>
      </c>
      <c r="J122" s="11">
        <f t="shared" si="129"/>
        <v>18824.760319357505</v>
      </c>
      <c r="K122" s="11">
        <f t="shared" si="130"/>
        <v>2298.9962682332484</v>
      </c>
      <c r="L122" s="11">
        <f t="shared" si="131"/>
        <v>1.376169287880644</v>
      </c>
      <c r="M122" s="11">
        <f t="shared" si="132"/>
        <v>14.826466196436719</v>
      </c>
      <c r="N122" s="11">
        <f t="shared" si="133"/>
        <v>8.5583666662358286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204</v>
      </c>
      <c r="G123" s="25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205</v>
      </c>
      <c r="G124" s="25">
        <v>12.2</v>
      </c>
      <c r="H124" s="11" t="str">
        <f t="shared" si="128"/>
        <v>Composite of Accts. 374-379 - Cust</v>
      </c>
      <c r="I124" s="2">
        <f>'O and M Class.'!J$124</f>
        <v>3050.2756099436674</v>
      </c>
      <c r="J124" s="11">
        <f t="shared" si="129"/>
        <v>2715.1173608983886</v>
      </c>
      <c r="K124" s="11">
        <f t="shared" si="130"/>
        <v>331.58694053076493</v>
      </c>
      <c r="L124" s="11">
        <f t="shared" si="131"/>
        <v>0.19848651784520754</v>
      </c>
      <c r="M124" s="11">
        <f t="shared" si="132"/>
        <v>2.1384386886096816</v>
      </c>
      <c r="N124" s="11">
        <f t="shared" si="133"/>
        <v>1.2343833080592468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206</v>
      </c>
      <c r="G125" s="25">
        <v>2.2000000000000002</v>
      </c>
      <c r="H125" s="11" t="str">
        <f t="shared" si="128"/>
        <v>Non-Residential Bills</v>
      </c>
      <c r="I125" s="2">
        <f>'O and M Class.'!J$125</f>
        <v>9732.5747097342755</v>
      </c>
      <c r="J125" s="11">
        <f t="shared" si="129"/>
        <v>0</v>
      </c>
      <c r="K125" s="11">
        <f t="shared" si="130"/>
        <v>9628.8683947978843</v>
      </c>
      <c r="L125" s="11">
        <f t="shared" si="131"/>
        <v>5.7637992479860101</v>
      </c>
      <c r="M125" s="11">
        <f t="shared" si="132"/>
        <v>62.097574379761696</v>
      </c>
      <c r="N125" s="11">
        <f t="shared" si="133"/>
        <v>35.844941308642923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207</v>
      </c>
      <c r="G126" s="25">
        <v>12.2</v>
      </c>
      <c r="H126" s="11" t="str">
        <f t="shared" si="128"/>
        <v>Composite of Accts. 374-379 - Cust</v>
      </c>
      <c r="I126" s="2">
        <f>'O and M Class.'!J$126</f>
        <v>11830.441996109095</v>
      </c>
      <c r="J126" s="11">
        <f t="shared" si="129"/>
        <v>10530.536436125652</v>
      </c>
      <c r="K126" s="11">
        <f t="shared" si="130"/>
        <v>1286.0543007420033</v>
      </c>
      <c r="L126" s="11">
        <f t="shared" si="131"/>
        <v>0.76982657853031422</v>
      </c>
      <c r="M126" s="11">
        <f t="shared" si="132"/>
        <v>8.2938980285455752</v>
      </c>
      <c r="N126" s="11">
        <f t="shared" si="133"/>
        <v>4.7875346343637055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208</v>
      </c>
      <c r="G127" s="25">
        <v>14.2</v>
      </c>
      <c r="H127" s="11" t="str">
        <f t="shared" si="128"/>
        <v>Account 380 - Cust</v>
      </c>
      <c r="I127" s="2">
        <f>'O and M Class.'!J$127</f>
        <v>3522.4239533994196</v>
      </c>
      <c r="J127" s="11">
        <f t="shared" si="129"/>
        <v>3135.3869785215002</v>
      </c>
      <c r="K127" s="11">
        <f t="shared" si="130"/>
        <v>382.91286798885892</v>
      </c>
      <c r="L127" s="11">
        <f t="shared" si="131"/>
        <v>0.22920999748534607</v>
      </c>
      <c r="M127" s="11">
        <f t="shared" si="132"/>
        <v>2.4694449364114668</v>
      </c>
      <c r="N127" s="11">
        <f t="shared" si="133"/>
        <v>1.4254519551643423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5">
        <v>13.2</v>
      </c>
      <c r="H128" s="11" t="str">
        <f t="shared" si="128"/>
        <v>Composite of Accts. 381-383 - Cust</v>
      </c>
      <c r="I128" s="2">
        <f>'O and M Class.'!J$128</f>
        <v>105291.66026953013</v>
      </c>
      <c r="J128" s="11">
        <f t="shared" si="129"/>
        <v>62921.395648709506</v>
      </c>
      <c r="K128" s="11">
        <f t="shared" si="130"/>
        <v>39208.822218576555</v>
      </c>
      <c r="L128" s="11">
        <f t="shared" si="131"/>
        <v>173.87933212342284</v>
      </c>
      <c r="M128" s="11">
        <f t="shared" si="132"/>
        <v>1896.8654413464315</v>
      </c>
      <c r="N128" s="11">
        <f t="shared" si="133"/>
        <v>1090.6976287741982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5">
        <v>10.199999999999999</v>
      </c>
      <c r="H129" s="11" t="str">
        <f t="shared" si="128"/>
        <v>Composite of Accts. 871-879 &amp; 886-893 - Cust</v>
      </c>
      <c r="I129" s="2">
        <f>'O and M Class.'!J$129</f>
        <v>48257.896172862442</v>
      </c>
      <c r="J129" s="11">
        <f t="shared" si="129"/>
        <v>38697.079205054077</v>
      </c>
      <c r="K129" s="11">
        <f t="shared" si="130"/>
        <v>9127.3511136262878</v>
      </c>
      <c r="L129" s="11">
        <f t="shared" si="131"/>
        <v>23.867580342929713</v>
      </c>
      <c r="M129" s="11">
        <f t="shared" si="132"/>
        <v>260.02275806100096</v>
      </c>
      <c r="N129" s="11">
        <f t="shared" si="133"/>
        <v>149.5755157781434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20"/>
      <c r="H130" s="11"/>
      <c r="I130" s="2">
        <f>'O and M Class.'!J$130</f>
        <v>4932698.2934487928</v>
      </c>
      <c r="J130" s="2">
        <f t="shared" ref="J130:O130" si="146">SUM(J107:J129)</f>
        <v>3955435.9326497926</v>
      </c>
      <c r="K130" s="2">
        <f t="shared" si="146"/>
        <v>932955.49189751979</v>
      </c>
      <c r="L130" s="2">
        <f t="shared" si="146"/>
        <v>2439.6333483871808</v>
      </c>
      <c r="M130" s="2">
        <f t="shared" si="146"/>
        <v>26578.320164454632</v>
      </c>
      <c r="N130" s="2">
        <f t="shared" si="146"/>
        <v>15288.91538863799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20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220</v>
      </c>
      <c r="E132" s="1"/>
      <c r="G132" s="20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25">
        <v>2</v>
      </c>
      <c r="H133" s="11" t="str">
        <f>VLOOKUP($G133,alloc,3)</f>
        <v>Bills</v>
      </c>
      <c r="I133" s="2">
        <f>'O and M Class.'!J$133</f>
        <v>0</v>
      </c>
      <c r="J133" s="11">
        <f>$I133*VLOOKUP($G133,alloc,6)</f>
        <v>0</v>
      </c>
      <c r="K133" s="11">
        <f>$I133*VLOOKUP($G133,alloc,7)</f>
        <v>0</v>
      </c>
      <c r="L133" s="11">
        <f>$I133*VLOOKUP($G133,alloc,8)</f>
        <v>0</v>
      </c>
      <c r="M133" s="11">
        <f>$I133*VLOOKUP($G133,alloc,9)</f>
        <v>0</v>
      </c>
      <c r="N133" s="11">
        <f>$I133*VLOOKUP($G133,alloc,10)</f>
        <v>0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217</v>
      </c>
      <c r="G134" s="25">
        <v>2</v>
      </c>
      <c r="H134" s="11" t="str">
        <f>VLOOKUP($G134,alloc,3)</f>
        <v>Bills</v>
      </c>
      <c r="I134" s="2">
        <f>'O and M Class.'!J$134</f>
        <v>1130015.49593935</v>
      </c>
      <c r="J134" s="11">
        <f>$I134*VLOOKUP($G134,alloc,6)</f>
        <v>1005851.6289830589</v>
      </c>
      <c r="K134" s="11">
        <f>$I134*VLOOKUP($G134,alloc,7)</f>
        <v>122840.82783516211</v>
      </c>
      <c r="L134" s="11">
        <f>$I134*VLOOKUP($G134,alloc,8)</f>
        <v>73.531991721977249</v>
      </c>
      <c r="M134" s="11">
        <f>$I134*VLOOKUP($G134,alloc,9)</f>
        <v>792.21328307765259</v>
      </c>
      <c r="N134" s="11">
        <f>$I134*VLOOKUP($G134,alloc,10)</f>
        <v>457.29384632937672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218</v>
      </c>
      <c r="G135" s="25">
        <v>2</v>
      </c>
      <c r="H135" s="11" t="str">
        <f>VLOOKUP($G135,alloc,3)</f>
        <v>Bills</v>
      </c>
      <c r="I135" s="2">
        <f>'O and M Class.'!J$135</f>
        <v>377023.73491864966</v>
      </c>
      <c r="J135" s="11">
        <f>$I135*VLOOKUP($G135,alloc,6)</f>
        <v>335597.11286787048</v>
      </c>
      <c r="K135" s="11">
        <f>$I135*VLOOKUP($G135,alloc,7)</f>
        <v>40985.196997154628</v>
      </c>
      <c r="L135" s="11">
        <f>$I135*VLOOKUP($G135,alloc,8)</f>
        <v>24.533562818075772</v>
      </c>
      <c r="M135" s="11">
        <f>$I135*VLOOKUP($G135,alloc,9)</f>
        <v>264.31780087211558</v>
      </c>
      <c r="N135" s="11">
        <f>$I135*VLOOKUP($G135,alloc,10)</f>
        <v>152.57368993431064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25">
        <v>2</v>
      </c>
      <c r="H136" s="11" t="str">
        <f>VLOOKUP($G136,alloc,3)</f>
        <v>Bills</v>
      </c>
      <c r="I136" s="2">
        <f>'O and M Class.'!J$136</f>
        <v>313426.18041533593</v>
      </c>
      <c r="J136" s="11">
        <f>$I136*VLOOKUP($G136,alloc,6)</f>
        <v>278987.53182551428</v>
      </c>
      <c r="K136" s="11">
        <f>$I136*VLOOKUP($G136,alloc,7)</f>
        <v>34071.684508562867</v>
      </c>
      <c r="L136" s="11">
        <f>$I136*VLOOKUP($G136,alloc,8)</f>
        <v>20.395163948254737</v>
      </c>
      <c r="M136" s="11">
        <f>$I136*VLOOKUP($G136,alloc,9)</f>
        <v>219.73183932572255</v>
      </c>
      <c r="N136" s="11">
        <f>$I136*VLOOKUP($G136,alloc,10)</f>
        <v>126.83707798476668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219</v>
      </c>
      <c r="G137" s="25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221</v>
      </c>
      <c r="E138" s="1"/>
      <c r="G138" s="25"/>
      <c r="H138" s="11"/>
      <c r="I138" s="2">
        <f>'O and M Class.'!J$138</f>
        <v>1820465.4112733356</v>
      </c>
      <c r="J138" s="11">
        <f>SUM(J133:J137)</f>
        <v>1620436.2736764436</v>
      </c>
      <c r="K138" s="11">
        <f t="shared" ref="K138:X138" si="149">SUM(K133:K137)</f>
        <v>197897.70934087961</v>
      </c>
      <c r="L138" s="11">
        <f t="shared" si="149"/>
        <v>118.46071848830776</v>
      </c>
      <c r="M138" s="11">
        <f t="shared" si="149"/>
        <v>1276.2629232754907</v>
      </c>
      <c r="N138" s="11">
        <f t="shared" si="149"/>
        <v>736.70461424845405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25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226</v>
      </c>
      <c r="E140" s="1"/>
      <c r="G140" s="25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25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222</v>
      </c>
      <c r="G142" s="25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223</v>
      </c>
      <c r="G143" s="25">
        <v>2</v>
      </c>
      <c r="H143" s="11" t="str">
        <f>VLOOKUP($G143,alloc,3)</f>
        <v>Bills</v>
      </c>
      <c r="I143" s="2">
        <f>'O and M Class.'!J$143</f>
        <v>122977.93644900681</v>
      </c>
      <c r="J143" s="11">
        <f>$I143*VLOOKUP($G143,alloc,6)</f>
        <v>109465.36410404027</v>
      </c>
      <c r="K143" s="11">
        <f>$I143*VLOOKUP($G143,alloc,7)</f>
        <v>13368.587929228501</v>
      </c>
      <c r="L143" s="11">
        <f>$I143*VLOOKUP($G143,alloc,8)</f>
        <v>8.0023792925398585</v>
      </c>
      <c r="M143" s="11">
        <f>$I143*VLOOKUP($G143,alloc,9)</f>
        <v>86.21541485977248</v>
      </c>
      <c r="N143" s="11">
        <f>$I143*VLOOKUP($G143,alloc,10)</f>
        <v>49.766621585722326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224</v>
      </c>
      <c r="G144" s="25">
        <v>2</v>
      </c>
      <c r="H144" s="11" t="str">
        <f>VLOOKUP($G144,alloc,3)</f>
        <v>Bills</v>
      </c>
      <c r="I144" s="2">
        <f>'O and M Class.'!J$144</f>
        <v>178.69074769292916</v>
      </c>
      <c r="J144" s="11">
        <f>$I144*VLOOKUP($G144,alloc,6)</f>
        <v>159.05656187636947</v>
      </c>
      <c r="K144" s="11">
        <f>$I144*VLOOKUP($G144,alloc,7)</f>
        <v>19.424972004332254</v>
      </c>
      <c r="L144" s="11">
        <f>$I144*VLOOKUP($G144,alloc,8)</f>
        <v>1.1627704776940168E-2</v>
      </c>
      <c r="M144" s="11">
        <f>$I144*VLOOKUP($G144,alloc,9)</f>
        <v>0.1252736660639685</v>
      </c>
      <c r="N144" s="11">
        <f>$I144*VLOOKUP($G144,alloc,10)</f>
        <v>7.2312441386518406E-2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225</v>
      </c>
      <c r="E145" s="1"/>
      <c r="G145" s="25"/>
      <c r="H145" s="11"/>
      <c r="I145" s="2">
        <f>'O and M Class.'!J$145</f>
        <v>123156.62719669974</v>
      </c>
      <c r="J145" s="11">
        <f>SUM(J141:J144)</f>
        <v>109624.42066591664</v>
      </c>
      <c r="K145" s="11">
        <f t="shared" ref="K145:X145" si="151">SUM(K141:K144)</f>
        <v>13388.012901232833</v>
      </c>
      <c r="L145" s="11">
        <f t="shared" si="151"/>
        <v>8.0140069973167982</v>
      </c>
      <c r="M145" s="11">
        <f t="shared" si="151"/>
        <v>86.340688525836455</v>
      </c>
      <c r="N145" s="11">
        <f t="shared" si="151"/>
        <v>49.838934027108841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25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231</v>
      </c>
      <c r="E147" s="1"/>
      <c r="G147" s="25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25">
        <v>2</v>
      </c>
      <c r="H148" s="11" t="str">
        <f>VLOOKUP($G148,alloc,3)</f>
        <v>Bills</v>
      </c>
      <c r="I148" s="2">
        <f>'O and M Class.'!J$148</f>
        <v>252261.0435620413</v>
      </c>
      <c r="J148" s="11">
        <f>$I148*VLOOKUP($G148,alloc,6)</f>
        <v>224543.09919433543</v>
      </c>
      <c r="K148" s="11">
        <f>$I148*VLOOKUP($G148,alloc,7)</f>
        <v>27422.593347681159</v>
      </c>
      <c r="L148" s="11">
        <f>$I148*VLOOKUP($G148,alloc,8)</f>
        <v>16.415046549040365</v>
      </c>
      <c r="M148" s="11">
        <f>$I148*VLOOKUP($G148,alloc,9)</f>
        <v>176.85115844075602</v>
      </c>
      <c r="N148" s="11">
        <f>$I148*VLOOKUP($G148,alloc,10)</f>
        <v>102.08481503490796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227</v>
      </c>
      <c r="G149" s="25">
        <v>2</v>
      </c>
      <c r="H149" s="11" t="str">
        <f>VLOOKUP($G149,alloc,3)</f>
        <v>Bills</v>
      </c>
      <c r="I149" s="2">
        <f>'O and M Class.'!J$149</f>
        <v>54617.941221711779</v>
      </c>
      <c r="J149" s="11">
        <f>$I149*VLOOKUP($G149,alloc,6)</f>
        <v>48616.629901956978</v>
      </c>
      <c r="K149" s="11">
        <f>$I149*VLOOKUP($G149,alloc,7)</f>
        <v>5937.3638135378296</v>
      </c>
      <c r="L149" s="11">
        <f>$I149*VLOOKUP($G149,alloc,8)</f>
        <v>3.5540804672309605</v>
      </c>
      <c r="M149" s="11">
        <f>$I149*VLOOKUP($G149,alloc,9)</f>
        <v>38.290677150605092</v>
      </c>
      <c r="N149" s="11">
        <f>$I149*VLOOKUP($G149,alloc,10)</f>
        <v>22.102748599129768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228</v>
      </c>
      <c r="G150" s="25">
        <v>2</v>
      </c>
      <c r="H150" s="11" t="str">
        <f>VLOOKUP($G150,alloc,3)</f>
        <v>Bills</v>
      </c>
      <c r="I150" s="2">
        <f>'O and M Class.'!J$150</f>
        <v>22473.830225135178</v>
      </c>
      <c r="J150" s="11">
        <f>$I150*VLOOKUP($G150,alloc,6)</f>
        <v>20004.450224507535</v>
      </c>
      <c r="K150" s="11">
        <f>$I150*VLOOKUP($G150,alloc,7)</f>
        <v>2443.0673025307478</v>
      </c>
      <c r="L150" s="11">
        <f>$I150*VLOOKUP($G150,alloc,8)</f>
        <v>1.4624095899694256</v>
      </c>
      <c r="M150" s="11">
        <f>$I150*VLOOKUP($G150,alloc,9)</f>
        <v>15.755595290473519</v>
      </c>
      <c r="N150" s="11">
        <f>$I150*VLOOKUP($G150,alloc,10)</f>
        <v>9.0946932164521943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229</v>
      </c>
      <c r="G151" s="25">
        <v>2</v>
      </c>
      <c r="H151" s="11" t="str">
        <f>VLOOKUP($G151,alloc,3)</f>
        <v>Bills</v>
      </c>
      <c r="I151" s="2">
        <f>'O and M Class.'!J$151</f>
        <v>-45795.870909826925</v>
      </c>
      <c r="J151" s="11">
        <f>$I151*VLOOKUP($G151,alloc,6)</f>
        <v>-40763.911221461356</v>
      </c>
      <c r="K151" s="11">
        <f>$I151*VLOOKUP($G151,alloc,7)</f>
        <v>-4978.3411946213655</v>
      </c>
      <c r="L151" s="11">
        <f>$I151*VLOOKUP($G151,alloc,8)</f>
        <v>-2.9800136482578554</v>
      </c>
      <c r="M151" s="11">
        <f>$I151*VLOOKUP($G151,alloc,9)</f>
        <v>-32.105840473201418</v>
      </c>
      <c r="N151" s="11">
        <f>$I151*VLOOKUP($G151,alloc,10)</f>
        <v>-18.53263962274228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230</v>
      </c>
      <c r="E152" s="1"/>
      <c r="G152" s="25"/>
      <c r="H152" s="11"/>
      <c r="I152" s="2">
        <f>'O and M Class.'!J$152</f>
        <v>283556.94409906131</v>
      </c>
      <c r="J152" s="11">
        <f>SUM(J148:J151)</f>
        <v>252400.26809933857</v>
      </c>
      <c r="K152" s="11">
        <f t="shared" ref="K152:X152" si="152">SUM(K148:K151)</f>
        <v>30824.683269128371</v>
      </c>
      <c r="L152" s="11">
        <f t="shared" si="152"/>
        <v>18.451522957982895</v>
      </c>
      <c r="M152" s="11">
        <f t="shared" si="152"/>
        <v>198.7915904086332</v>
      </c>
      <c r="N152" s="11">
        <f t="shared" si="152"/>
        <v>114.74961722774763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20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20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20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210</v>
      </c>
      <c r="G156" s="25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-1055303.8736019984</v>
      </c>
      <c r="J156" s="11">
        <f t="shared" ref="J156:J168" si="154">$I156*VLOOKUP($G156,alloc,6)</f>
        <v>-871266.00253872958</v>
      </c>
      <c r="K156" s="11">
        <f t="shared" ref="K156:K168" si="155">$I156*VLOOKUP($G156,alloc,7)</f>
        <v>-176775.44043770348</v>
      </c>
      <c r="L156" s="11">
        <f t="shared" ref="L156:L168" si="156">$I156*VLOOKUP($G156,alloc,8)</f>
        <v>-400.05676381970511</v>
      </c>
      <c r="M156" s="11">
        <f t="shared" ref="M156:M168" si="157">$I156*VLOOKUP($G156,alloc,9)</f>
        <v>-4356.1466292052664</v>
      </c>
      <c r="N156" s="11">
        <f t="shared" ref="N156:N168" si="158">$I156*VLOOKUP($G156,alloc,10)</f>
        <v>-2506.2272325403428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25">
        <v>17.2</v>
      </c>
      <c r="H157" s="11" t="str">
        <f t="shared" si="153"/>
        <v>Composite of Accts. 870-902, 905-916, 924 &amp; 928-930.1 - Cust</v>
      </c>
      <c r="I157" s="2">
        <f>'O and M Class.'!J$157</f>
        <v>5209.9801805373991</v>
      </c>
      <c r="J157" s="11">
        <f t="shared" si="154"/>
        <v>4301.3948103016155</v>
      </c>
      <c r="K157" s="11">
        <f t="shared" si="155"/>
        <v>872.73112903739138</v>
      </c>
      <c r="L157" s="11">
        <f t="shared" si="156"/>
        <v>1.9750593764774445</v>
      </c>
      <c r="M157" s="11">
        <f t="shared" si="157"/>
        <v>21.506068696791008</v>
      </c>
      <c r="N157" s="11">
        <f t="shared" si="158"/>
        <v>12.373113125123238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211</v>
      </c>
      <c r="G158" s="25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212</v>
      </c>
      <c r="G159" s="25">
        <v>17.2</v>
      </c>
      <c r="H159" s="11" t="str">
        <f t="shared" si="153"/>
        <v>Composite of Accts. 870-902, 905-916, 924 &amp; 928-930.1 - Cust</v>
      </c>
      <c r="I159" s="2">
        <f>'O and M Class.'!J$159</f>
        <v>10669833.059773332</v>
      </c>
      <c r="J159" s="11">
        <f t="shared" si="154"/>
        <v>8809086.2075716425</v>
      </c>
      <c r="K159" s="11">
        <f t="shared" si="155"/>
        <v>1787318.7862944922</v>
      </c>
      <c r="L159" s="11">
        <f t="shared" si="156"/>
        <v>4044.8433775002659</v>
      </c>
      <c r="M159" s="11">
        <f t="shared" si="157"/>
        <v>44043.576907255738</v>
      </c>
      <c r="N159" s="11">
        <f t="shared" si="158"/>
        <v>25339.645622440305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25">
        <v>17.2</v>
      </c>
      <c r="H160" s="11" t="str">
        <f t="shared" si="153"/>
        <v>Composite of Accts. 870-902, 905-916, 924 &amp; 928-930.1 - Cust</v>
      </c>
      <c r="I160" s="2">
        <f>'O and M Class.'!J$160</f>
        <v>142203.9996622176</v>
      </c>
      <c r="J160" s="11">
        <f t="shared" si="154"/>
        <v>117404.582158718</v>
      </c>
      <c r="K160" s="11">
        <f t="shared" si="155"/>
        <v>23820.792570853642</v>
      </c>
      <c r="L160" s="11">
        <f t="shared" si="156"/>
        <v>53.908332310870307</v>
      </c>
      <c r="M160" s="11">
        <f t="shared" si="157"/>
        <v>586.99819955527062</v>
      </c>
      <c r="N160" s="11">
        <f t="shared" si="158"/>
        <v>337.7184007798117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25">
        <v>9.1999999999999993</v>
      </c>
      <c r="H161" s="11" t="str">
        <f t="shared" si="153"/>
        <v>Allocated Net Plant - Cust</v>
      </c>
      <c r="I161" s="2">
        <f>'O and M Class.'!J$161</f>
        <v>5382.5118888883471</v>
      </c>
      <c r="J161" s="11">
        <f t="shared" si="154"/>
        <v>4360.9374585416854</v>
      </c>
      <c r="K161" s="11">
        <f t="shared" si="155"/>
        <v>978.01736729414904</v>
      </c>
      <c r="L161" s="11">
        <f t="shared" si="156"/>
        <v>2.3987846748378576</v>
      </c>
      <c r="M161" s="11">
        <f t="shared" si="157"/>
        <v>26.127614237929308</v>
      </c>
      <c r="N161" s="11">
        <f t="shared" si="158"/>
        <v>15.030664139745413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25">
        <v>17.2</v>
      </c>
      <c r="H162" s="11" t="str">
        <f t="shared" si="153"/>
        <v>Composite of Accts. 870-902, 905-916, 924 &amp; 928-930.1 - Cust</v>
      </c>
      <c r="I162" s="2">
        <f>'O and M Class.'!J$162</f>
        <v>163158.82776568117</v>
      </c>
      <c r="J162" s="11">
        <f t="shared" si="154"/>
        <v>134705.02970969188</v>
      </c>
      <c r="K162" s="11">
        <f t="shared" si="155"/>
        <v>27330.965384530999</v>
      </c>
      <c r="L162" s="11">
        <f t="shared" si="156"/>
        <v>61.852130232180215</v>
      </c>
      <c r="M162" s="11">
        <f t="shared" si="157"/>
        <v>673.49679592345308</v>
      </c>
      <c r="N162" s="11">
        <f t="shared" si="158"/>
        <v>387.48374530266221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213</v>
      </c>
      <c r="G163" s="25">
        <v>17.2</v>
      </c>
      <c r="H163" s="11" t="str">
        <f t="shared" si="153"/>
        <v>Composite of Accts. 870-902, 905-916, 924 &amp; 928-930.1 - Cust</v>
      </c>
      <c r="I163" s="2">
        <f>'O and M Class.'!J$163</f>
        <v>1664231.8096682651</v>
      </c>
      <c r="J163" s="11">
        <f t="shared" si="154"/>
        <v>1374001.0175062807</v>
      </c>
      <c r="K163" s="11">
        <f t="shared" si="155"/>
        <v>278777.81793824618</v>
      </c>
      <c r="L163" s="11">
        <f t="shared" si="156"/>
        <v>630.8961889329662</v>
      </c>
      <c r="M163" s="11">
        <f t="shared" si="157"/>
        <v>6869.7158887116439</v>
      </c>
      <c r="N163" s="11">
        <f t="shared" si="158"/>
        <v>3952.3621460936179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8" t="s">
        <v>417</v>
      </c>
      <c r="G164" s="25">
        <v>2</v>
      </c>
      <c r="H164" s="11" t="str">
        <f t="shared" si="153"/>
        <v>Bills</v>
      </c>
      <c r="I164" s="2">
        <f>'O and M Class.'!J$164</f>
        <v>82.597628258568534</v>
      </c>
      <c r="J164" s="11">
        <f t="shared" si="154"/>
        <v>73.521964285060918</v>
      </c>
      <c r="K164" s="11">
        <f t="shared" si="155"/>
        <v>8.9789574293130858</v>
      </c>
      <c r="L164" s="11">
        <f t="shared" si="156"/>
        <v>5.3747653365719822E-3</v>
      </c>
      <c r="M164" s="11">
        <f t="shared" si="157"/>
        <v>5.7906230925403243E-2</v>
      </c>
      <c r="N164" s="11">
        <f t="shared" si="158"/>
        <v>3.3425547932549843E-2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214</v>
      </c>
      <c r="G165" s="25">
        <v>2</v>
      </c>
      <c r="H165" s="11" t="str">
        <f t="shared" si="153"/>
        <v>Bills</v>
      </c>
      <c r="I165" s="2">
        <f>'O and M Class.'!J$165</f>
        <v>278593.99943633215</v>
      </c>
      <c r="J165" s="11">
        <f t="shared" si="154"/>
        <v>247982.64197695587</v>
      </c>
      <c r="K165" s="11">
        <f t="shared" si="155"/>
        <v>30285.175418961266</v>
      </c>
      <c r="L165" s="11">
        <f t="shared" si="156"/>
        <v>18.128575877020015</v>
      </c>
      <c r="M165" s="11">
        <f t="shared" si="157"/>
        <v>195.31224813490175</v>
      </c>
      <c r="N165" s="11">
        <f t="shared" si="158"/>
        <v>112.74121640307338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215</v>
      </c>
      <c r="G166" s="25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216</v>
      </c>
      <c r="G167" s="25">
        <v>17.2</v>
      </c>
      <c r="H167" s="11" t="str">
        <f t="shared" si="153"/>
        <v>Composite of Accts. 870-902, 905-916, 924 &amp; 928-930.1 - Cust</v>
      </c>
      <c r="I167" s="2">
        <f>'O and M Class.'!J$167</f>
        <v>-18006.899382064617</v>
      </c>
      <c r="J167" s="11">
        <f t="shared" si="154"/>
        <v>-14866.617696738878</v>
      </c>
      <c r="K167" s="11">
        <f t="shared" si="155"/>
        <v>-3016.3611153221259</v>
      </c>
      <c r="L167" s="11">
        <f t="shared" si="156"/>
        <v>-6.8262631014777098</v>
      </c>
      <c r="M167" s="11">
        <f t="shared" si="157"/>
        <v>-74.329959367895412</v>
      </c>
      <c r="N167" s="11">
        <f t="shared" si="158"/>
        <v>-42.764347534238745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25">
        <v>17.2</v>
      </c>
      <c r="H168" s="11" t="str">
        <f t="shared" si="153"/>
        <v>Composite of Accts. 870-902, 905-916, 924 &amp; 928-930.1 - Cust</v>
      </c>
      <c r="I168" s="2">
        <f>'O and M Class.'!J$168</f>
        <v>-7874.1680025483902</v>
      </c>
      <c r="J168" s="11">
        <f t="shared" si="154"/>
        <v>-6500.9662624304019</v>
      </c>
      <c r="K168" s="11">
        <f t="shared" si="155"/>
        <v>-1319.0129891022582</v>
      </c>
      <c r="L168" s="11">
        <f t="shared" si="156"/>
        <v>-2.9850304236258562</v>
      </c>
      <c r="M168" s="11">
        <f t="shared" si="157"/>
        <v>-32.503462993099525</v>
      </c>
      <c r="N168" s="11">
        <f t="shared" si="158"/>
        <v>-18.70025759900442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25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25">
        <v>17.2</v>
      </c>
      <c r="H170" s="11" t="str">
        <f>VLOOKUP($G170,alloc,3)</f>
        <v>Composite of Accts. 870-902, 905-916, 924 &amp; 928-930.1 - Cust</v>
      </c>
      <c r="I170" s="2">
        <f>'O and M Class.'!J$170</f>
        <v>1109.4518049482981</v>
      </c>
      <c r="J170" s="11">
        <f>$I170*VLOOKUP($G170,alloc,6)</f>
        <v>915.97090021792133</v>
      </c>
      <c r="K170" s="11">
        <f>$I170*VLOOKUP($G170,alloc,7)</f>
        <v>185.84583679648981</v>
      </c>
      <c r="L170" s="11">
        <f>$I170*VLOOKUP($G170,alloc,8)</f>
        <v>0.42058378615308661</v>
      </c>
      <c r="M170" s="11">
        <f>$I170*VLOOKUP($G170,alloc,9)</f>
        <v>4.5796617081441129</v>
      </c>
      <c r="N170" s="11">
        <f>$I170*VLOOKUP($G170,alloc,10)</f>
        <v>2.6348224395896844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20"/>
      <c r="H171" s="11"/>
      <c r="I171" s="2">
        <f>'O and M Class.'!J$171</f>
        <v>11848621.296821848</v>
      </c>
      <c r="J171" s="2">
        <f t="shared" ref="J171:P171" si="170">SUM(J156:J170)</f>
        <v>9800197.717558736</v>
      </c>
      <c r="K171" s="2">
        <f t="shared" si="170"/>
        <v>1968468.2963555139</v>
      </c>
      <c r="L171" s="2">
        <f t="shared" si="170"/>
        <v>4404.5603501112973</v>
      </c>
      <c r="M171" s="2">
        <f t="shared" si="170"/>
        <v>47958.391238888544</v>
      </c>
      <c r="N171" s="2">
        <f t="shared" si="170"/>
        <v>27592.331318598273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20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8" t="s">
        <v>138</v>
      </c>
      <c r="E173" s="1"/>
      <c r="G173" s="20"/>
      <c r="H173" s="11"/>
      <c r="I173" s="2">
        <f>'O and M Class.'!J$173</f>
        <v>19008498.572839737</v>
      </c>
      <c r="J173" s="2">
        <f>J171+J152+J145+J138+J130+J103+J79+J53+J31</f>
        <v>15738094.612650227</v>
      </c>
      <c r="K173" s="2">
        <f t="shared" ref="K173:P173" si="172">K171+K152+K145+K138+K130+K103+K79+K53+K31</f>
        <v>3143534.1937642745</v>
      </c>
      <c r="L173" s="2">
        <f t="shared" si="172"/>
        <v>6989.1199469420862</v>
      </c>
      <c r="M173" s="2">
        <f t="shared" si="172"/>
        <v>76098.106605553141</v>
      </c>
      <c r="N173" s="2">
        <f t="shared" si="172"/>
        <v>43782.539872739573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20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20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20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5" t="s">
        <v>303</v>
      </c>
      <c r="B178" s="1"/>
      <c r="C178" s="65" t="s">
        <v>301</v>
      </c>
      <c r="D178" s="1"/>
      <c r="E178" s="1"/>
      <c r="F178" s="1"/>
      <c r="G178" s="21" t="s">
        <v>38</v>
      </c>
      <c r="H178" s="13" t="s">
        <v>38</v>
      </c>
      <c r="I178" s="3" t="s">
        <v>1</v>
      </c>
      <c r="J178" s="3" t="s">
        <v>56</v>
      </c>
      <c r="K178" s="3" t="s">
        <v>519</v>
      </c>
      <c r="L178" s="3" t="s">
        <v>519</v>
      </c>
      <c r="M178" s="69" t="s">
        <v>180</v>
      </c>
      <c r="N178" s="69" t="s">
        <v>180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6" t="s">
        <v>302</v>
      </c>
      <c r="B179" s="14"/>
      <c r="C179" s="66" t="s">
        <v>302</v>
      </c>
      <c r="D179" s="1"/>
      <c r="E179" s="1"/>
      <c r="F179" s="1"/>
      <c r="G179" s="21" t="s">
        <v>39</v>
      </c>
      <c r="H179" s="13" t="s">
        <v>21</v>
      </c>
      <c r="I179" s="3" t="s">
        <v>2</v>
      </c>
      <c r="J179" s="3" t="s">
        <v>520</v>
      </c>
      <c r="K179" s="69" t="s">
        <v>420</v>
      </c>
      <c r="L179" s="69" t="s">
        <v>518</v>
      </c>
      <c r="M179" s="69" t="s">
        <v>420</v>
      </c>
      <c r="N179" s="69" t="s">
        <v>518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20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20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3">
        <v>7500</v>
      </c>
      <c r="D182" s="1"/>
      <c r="E182" s="1"/>
      <c r="F182" s="1" t="s">
        <v>79</v>
      </c>
      <c r="G182" s="25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3">
        <v>7510</v>
      </c>
      <c r="D183" s="1"/>
      <c r="E183" s="1"/>
      <c r="F183" s="1" t="s">
        <v>72</v>
      </c>
      <c r="G183" s="25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25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25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25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3">
        <v>7560</v>
      </c>
      <c r="D187" s="1"/>
      <c r="E187" s="1"/>
      <c r="F187" s="1" t="s">
        <v>76</v>
      </c>
      <c r="G187" s="25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25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25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20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3">
        <v>7610</v>
      </c>
      <c r="D191" s="1"/>
      <c r="E191" s="1"/>
      <c r="F191" s="1" t="s">
        <v>88</v>
      </c>
      <c r="G191" s="25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25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25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25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25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25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25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25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25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25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25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25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393</v>
      </c>
      <c r="G203" s="25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8" t="s">
        <v>395</v>
      </c>
      <c r="G204" s="25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396</v>
      </c>
      <c r="G205" s="25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394</v>
      </c>
      <c r="G206" s="25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397</v>
      </c>
      <c r="G207" s="25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398</v>
      </c>
      <c r="G208" s="25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399</v>
      </c>
      <c r="G209" s="25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400</v>
      </c>
      <c r="G210" s="25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401</v>
      </c>
      <c r="G211" s="25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402</v>
      </c>
      <c r="G212" s="25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403</v>
      </c>
      <c r="G213" s="25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25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404</v>
      </c>
      <c r="G215" s="25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405</v>
      </c>
      <c r="G216" s="25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406</v>
      </c>
      <c r="G217" s="25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25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20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25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25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4"/>
      <c r="G222" s="25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2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25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3">
        <v>8140</v>
      </c>
      <c r="D225" s="1"/>
      <c r="E225" s="1"/>
      <c r="F225" s="1" t="s">
        <v>79</v>
      </c>
      <c r="G225" s="25">
        <v>3</v>
      </c>
      <c r="H225" s="11" t="str">
        <f t="shared" ref="H225:H237" si="227">VLOOKUP($G225,alloc,3)</f>
        <v>Peak Day</v>
      </c>
      <c r="I225" s="2">
        <f>'O and M Class.'!K$57</f>
        <v>-36.705906872617248</v>
      </c>
      <c r="J225" s="11">
        <f t="shared" ref="J225:J237" si="228">$I225*VLOOKUP($G225,alloc,6)</f>
        <v>-19.823000771941377</v>
      </c>
      <c r="K225" s="11">
        <f t="shared" ref="K225:K237" si="229">$I225*VLOOKUP($G225,alloc,7)</f>
        <v>-11.061165924869032</v>
      </c>
      <c r="L225" s="11">
        <f t="shared" ref="L225:L237" si="230">$I225*VLOOKUP($G225,alloc,8)</f>
        <v>0</v>
      </c>
      <c r="M225" s="11">
        <f t="shared" ref="M225:M237" si="231">$I225*VLOOKUP($G225,alloc,9)</f>
        <v>-5.8217401758068457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3">
        <v>8150</v>
      </c>
      <c r="D226" s="1"/>
      <c r="E226" s="1"/>
      <c r="F226" s="1" t="s">
        <v>89</v>
      </c>
      <c r="G226" s="25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3">
        <v>8160</v>
      </c>
      <c r="D227" s="1"/>
      <c r="E227" s="1"/>
      <c r="F227" s="1" t="s">
        <v>90</v>
      </c>
      <c r="G227" s="25">
        <v>3</v>
      </c>
      <c r="H227" s="11" t="str">
        <f t="shared" si="227"/>
        <v>Peak Day</v>
      </c>
      <c r="I227" s="2">
        <f>'O and M Class.'!K$59</f>
        <v>46003.454110151011</v>
      </c>
      <c r="J227" s="11">
        <f t="shared" si="228"/>
        <v>24844.135018982299</v>
      </c>
      <c r="K227" s="11">
        <f t="shared" si="229"/>
        <v>13862.941482289982</v>
      </c>
      <c r="L227" s="11">
        <f t="shared" si="230"/>
        <v>0</v>
      </c>
      <c r="M227" s="11">
        <f t="shared" si="231"/>
        <v>7296.377608878739</v>
      </c>
      <c r="N227" s="11">
        <f t="shared" si="232"/>
        <v>0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3">
        <v>8170</v>
      </c>
      <c r="D228" s="1"/>
      <c r="E228" s="1"/>
      <c r="F228" s="1" t="s">
        <v>91</v>
      </c>
      <c r="G228" s="25">
        <v>3</v>
      </c>
      <c r="H228" s="11" t="str">
        <f t="shared" si="227"/>
        <v>Peak Day</v>
      </c>
      <c r="I228" s="2">
        <f>'O and M Class.'!K$60</f>
        <v>18217.413104316929</v>
      </c>
      <c r="J228" s="11">
        <f t="shared" si="228"/>
        <v>9838.3019191673811</v>
      </c>
      <c r="K228" s="11">
        <f t="shared" si="229"/>
        <v>5489.7384709232483</v>
      </c>
      <c r="L228" s="11">
        <f t="shared" si="230"/>
        <v>0</v>
      </c>
      <c r="M228" s="11">
        <f t="shared" si="231"/>
        <v>2889.3727142263019</v>
      </c>
      <c r="N228" s="11">
        <f t="shared" si="232"/>
        <v>0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3">
        <v>8180</v>
      </c>
      <c r="D229" s="1"/>
      <c r="E229" s="1"/>
      <c r="F229" s="1" t="s">
        <v>92</v>
      </c>
      <c r="G229" s="25">
        <v>3</v>
      </c>
      <c r="H229" s="11" t="str">
        <f t="shared" si="227"/>
        <v>Peak Day</v>
      </c>
      <c r="I229" s="2">
        <f>'O and M Class.'!K$61</f>
        <v>13163.707471661468</v>
      </c>
      <c r="J229" s="11">
        <f t="shared" si="228"/>
        <v>7109.0515288976867</v>
      </c>
      <c r="K229" s="11">
        <f t="shared" si="229"/>
        <v>3966.8261851094139</v>
      </c>
      <c r="L229" s="11">
        <f t="shared" si="230"/>
        <v>0</v>
      </c>
      <c r="M229" s="11">
        <f t="shared" si="231"/>
        <v>2087.8297576543696</v>
      </c>
      <c r="N229" s="11">
        <f t="shared" si="232"/>
        <v>0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5">
        <v>8190</v>
      </c>
      <c r="D230" s="1"/>
      <c r="E230" s="1"/>
      <c r="F230" s="1" t="s">
        <v>93</v>
      </c>
      <c r="G230" s="25">
        <v>3</v>
      </c>
      <c r="H230" s="11" t="str">
        <f t="shared" si="227"/>
        <v>Peak Day</v>
      </c>
      <c r="I230" s="2">
        <f>'O and M Class.'!K$62</f>
        <v>348.33280365021591</v>
      </c>
      <c r="J230" s="11">
        <f t="shared" si="228"/>
        <v>188.11690062892555</v>
      </c>
      <c r="K230" s="11">
        <f t="shared" si="229"/>
        <v>104.96858044186321</v>
      </c>
      <c r="L230" s="11">
        <f t="shared" si="230"/>
        <v>0</v>
      </c>
      <c r="M230" s="11">
        <f t="shared" si="231"/>
        <v>55.247322579427212</v>
      </c>
      <c r="N230" s="11">
        <f t="shared" si="232"/>
        <v>0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5">
        <v>8200</v>
      </c>
      <c r="D231" s="1"/>
      <c r="E231" s="1"/>
      <c r="F231" s="1" t="s">
        <v>94</v>
      </c>
      <c r="G231" s="25">
        <v>3</v>
      </c>
      <c r="H231" s="11" t="str">
        <f t="shared" si="227"/>
        <v>Peak Day</v>
      </c>
      <c r="I231" s="2">
        <f>'O and M Class.'!K$63</f>
        <v>1369.932186434266</v>
      </c>
      <c r="J231" s="11">
        <f t="shared" si="228"/>
        <v>739.8309728032466</v>
      </c>
      <c r="K231" s="11">
        <f t="shared" si="229"/>
        <v>412.82312605855446</v>
      </c>
      <c r="L231" s="11">
        <f t="shared" si="230"/>
        <v>0</v>
      </c>
      <c r="M231" s="11">
        <f t="shared" si="231"/>
        <v>217.27808757246513</v>
      </c>
      <c r="N231" s="11">
        <f t="shared" si="232"/>
        <v>0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5">
        <v>8210</v>
      </c>
      <c r="D232" s="1"/>
      <c r="E232" s="1"/>
      <c r="F232" s="1" t="s">
        <v>95</v>
      </c>
      <c r="G232" s="25">
        <v>3</v>
      </c>
      <c r="H232" s="11" t="str">
        <f t="shared" si="227"/>
        <v>Peak Day</v>
      </c>
      <c r="I232" s="2">
        <f>'O and M Class.'!K$64</f>
        <v>23239.827094096549</v>
      </c>
      <c r="J232" s="11">
        <f t="shared" si="228"/>
        <v>12550.653278361893</v>
      </c>
      <c r="K232" s="11">
        <f t="shared" si="229"/>
        <v>7003.2211557981227</v>
      </c>
      <c r="L232" s="11">
        <f t="shared" si="230"/>
        <v>0</v>
      </c>
      <c r="M232" s="11">
        <f t="shared" si="231"/>
        <v>3685.9526599365363</v>
      </c>
      <c r="N232" s="11">
        <f t="shared" si="232"/>
        <v>0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5">
        <v>8220</v>
      </c>
      <c r="D233" s="1"/>
      <c r="E233" s="1"/>
      <c r="F233" s="1" t="s">
        <v>96</v>
      </c>
      <c r="G233" s="25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5">
        <v>8230</v>
      </c>
      <c r="D234" s="1"/>
      <c r="E234" s="1"/>
      <c r="F234" s="1" t="s">
        <v>97</v>
      </c>
      <c r="G234" s="25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5">
        <v>8240</v>
      </c>
      <c r="D235" s="1"/>
      <c r="E235" s="1"/>
      <c r="F235" s="1" t="s">
        <v>78</v>
      </c>
      <c r="G235" s="25">
        <v>3</v>
      </c>
      <c r="H235" s="11" t="str">
        <f t="shared" si="227"/>
        <v>Peak Day</v>
      </c>
      <c r="I235" s="2">
        <f>'O and M Class.'!K$67</f>
        <v>639.04975628264492</v>
      </c>
      <c r="J235" s="11">
        <f t="shared" si="228"/>
        <v>345.11839895583972</v>
      </c>
      <c r="K235" s="11">
        <f t="shared" si="229"/>
        <v>192.57487393024149</v>
      </c>
      <c r="L235" s="11">
        <f t="shared" si="230"/>
        <v>0</v>
      </c>
      <c r="M235" s="11">
        <f t="shared" si="231"/>
        <v>101.3564833965638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5">
        <v>8250</v>
      </c>
      <c r="D236" s="1"/>
      <c r="E236" s="1"/>
      <c r="F236" s="1" t="s">
        <v>98</v>
      </c>
      <c r="G236" s="25">
        <v>3</v>
      </c>
      <c r="H236" s="11" t="str">
        <f t="shared" si="227"/>
        <v>Peak Day</v>
      </c>
      <c r="I236" s="2">
        <f>'O and M Class.'!K$68</f>
        <v>3683.9816734455985</v>
      </c>
      <c r="J236" s="11">
        <f t="shared" si="228"/>
        <v>1989.5318704415076</v>
      </c>
      <c r="K236" s="11">
        <f t="shared" si="229"/>
        <v>1110.1519081267397</v>
      </c>
      <c r="L236" s="11">
        <f t="shared" si="230"/>
        <v>0</v>
      </c>
      <c r="M236" s="11">
        <f t="shared" si="231"/>
        <v>584.29789487735172</v>
      </c>
      <c r="N236" s="11">
        <f t="shared" si="232"/>
        <v>0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3">
        <v>8260</v>
      </c>
      <c r="D237" s="1"/>
      <c r="E237" s="1"/>
      <c r="F237" s="1" t="s">
        <v>99</v>
      </c>
      <c r="G237" s="25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20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3">
        <v>8300</v>
      </c>
      <c r="D239" s="1"/>
      <c r="E239" s="1"/>
      <c r="F239" s="1" t="s">
        <v>88</v>
      </c>
      <c r="G239" s="25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25">
        <v>3</v>
      </c>
      <c r="H240" s="11" t="str">
        <f t="shared" si="244"/>
        <v>Peak Day</v>
      </c>
      <c r="I240" s="2">
        <f>'O and M Class.'!K$72</f>
        <v>1917.1117205495975</v>
      </c>
      <c r="J240" s="11">
        <f t="shared" si="245"/>
        <v>1035.334918933793</v>
      </c>
      <c r="K240" s="11">
        <f t="shared" si="246"/>
        <v>577.7133067737833</v>
      </c>
      <c r="L240" s="11">
        <f t="shared" si="247"/>
        <v>0</v>
      </c>
      <c r="M240" s="11">
        <f t="shared" si="248"/>
        <v>304.06349484202156</v>
      </c>
      <c r="N240" s="11">
        <f t="shared" si="249"/>
        <v>0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25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25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25">
        <v>3</v>
      </c>
      <c r="H243" s="11" t="str">
        <f t="shared" si="244"/>
        <v>Peak Day</v>
      </c>
      <c r="I243" s="2">
        <f>'O and M Class.'!K$75</f>
        <v>1553.0447704053597</v>
      </c>
      <c r="J243" s="11">
        <f t="shared" si="245"/>
        <v>838.72080287904419</v>
      </c>
      <c r="K243" s="11">
        <f t="shared" si="246"/>
        <v>468.00330948965143</v>
      </c>
      <c r="L243" s="11">
        <f t="shared" si="247"/>
        <v>0</v>
      </c>
      <c r="M243" s="11">
        <f t="shared" si="248"/>
        <v>246.32065803666435</v>
      </c>
      <c r="N243" s="11">
        <f t="shared" si="249"/>
        <v>0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25">
        <v>3</v>
      </c>
      <c r="H244" s="11" t="str">
        <f t="shared" si="244"/>
        <v>Peak Day</v>
      </c>
      <c r="I244" s="2">
        <f>'O and M Class.'!K$76</f>
        <v>1211.9144017490396</v>
      </c>
      <c r="J244" s="11">
        <f t="shared" si="245"/>
        <v>654.49357251325443</v>
      </c>
      <c r="K244" s="11">
        <f t="shared" si="246"/>
        <v>365.20515161239177</v>
      </c>
      <c r="L244" s="11">
        <f t="shared" si="247"/>
        <v>0</v>
      </c>
      <c r="M244" s="11">
        <f t="shared" si="248"/>
        <v>192.21567762339353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25">
        <v>3</v>
      </c>
      <c r="H245" s="11" t="str">
        <f t="shared" si="244"/>
        <v>Peak Day</v>
      </c>
      <c r="I245" s="2">
        <f>'O and M Class.'!K$77</f>
        <v>123.92970034993274</v>
      </c>
      <c r="J245" s="11">
        <f t="shared" si="245"/>
        <v>66.92815285094774</v>
      </c>
      <c r="K245" s="11">
        <f t="shared" si="246"/>
        <v>37.345677995291084</v>
      </c>
      <c r="L245" s="11">
        <f t="shared" si="247"/>
        <v>0</v>
      </c>
      <c r="M245" s="11">
        <f t="shared" si="248"/>
        <v>19.655869503693939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25">
        <v>3</v>
      </c>
      <c r="H246" s="11" t="str">
        <f t="shared" si="244"/>
        <v>Peak Day</v>
      </c>
      <c r="I246" s="2">
        <f>'O and M Class.'!K$78</f>
        <v>64668.075101907132</v>
      </c>
      <c r="J246" s="11">
        <f t="shared" si="245"/>
        <v>34923.951262497802</v>
      </c>
      <c r="K246" s="11">
        <f t="shared" si="246"/>
        <v>19487.444111555418</v>
      </c>
      <c r="L246" s="11">
        <f t="shared" si="247"/>
        <v>0</v>
      </c>
      <c r="M246" s="11">
        <f t="shared" si="248"/>
        <v>10256.679727853918</v>
      </c>
      <c r="N246" s="11">
        <f t="shared" si="249"/>
        <v>0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20"/>
      <c r="H247" s="11"/>
      <c r="I247" s="2">
        <f>'O and M Class.'!K$79</f>
        <v>176103.06798812712</v>
      </c>
      <c r="J247" s="2">
        <f t="shared" ref="J247:X247" si="262">SUM(J225:J246)</f>
        <v>95104.34559714167</v>
      </c>
      <c r="K247" s="2">
        <f t="shared" si="262"/>
        <v>53067.896174179827</v>
      </c>
      <c r="L247" s="2">
        <f t="shared" si="262"/>
        <v>0</v>
      </c>
      <c r="M247" s="2">
        <f t="shared" si="262"/>
        <v>27930.826216805639</v>
      </c>
      <c r="N247" s="2">
        <f t="shared" si="262"/>
        <v>0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20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20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20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25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25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25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70">
        <v>8530</v>
      </c>
      <c r="D254" s="1"/>
      <c r="E254" s="1"/>
      <c r="F254" s="1" t="s">
        <v>105</v>
      </c>
      <c r="G254" s="25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25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25">
        <v>3</v>
      </c>
      <c r="H256" s="11" t="str">
        <f t="shared" si="263"/>
        <v>Peak Day</v>
      </c>
      <c r="I256" s="2">
        <f>'O and M Class.'!K$88</f>
        <v>50.244184785773342</v>
      </c>
      <c r="J256" s="11">
        <f t="shared" si="264"/>
        <v>27.134338820462791</v>
      </c>
      <c r="K256" s="11">
        <f t="shared" si="265"/>
        <v>15.140867288850933</v>
      </c>
      <c r="L256" s="11">
        <f t="shared" si="266"/>
        <v>0</v>
      </c>
      <c r="M256" s="11">
        <f t="shared" si="267"/>
        <v>7.9689786764596269</v>
      </c>
      <c r="N256" s="11">
        <f t="shared" si="268"/>
        <v>0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25">
        <v>3</v>
      </c>
      <c r="H257" s="11" t="str">
        <f t="shared" si="263"/>
        <v>Peak Day</v>
      </c>
      <c r="I257" s="2">
        <f>'O and M Class.'!K$89</f>
        <v>307841.17609223054</v>
      </c>
      <c r="J257" s="11">
        <f t="shared" si="264"/>
        <v>166249.42390032581</v>
      </c>
      <c r="K257" s="11">
        <f t="shared" si="265"/>
        <v>92766.6039986385</v>
      </c>
      <c r="L257" s="11">
        <f t="shared" si="266"/>
        <v>0</v>
      </c>
      <c r="M257" s="11">
        <f t="shared" si="267"/>
        <v>48825.148193266279</v>
      </c>
      <c r="N257" s="11">
        <f t="shared" si="268"/>
        <v>0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25">
        <v>3</v>
      </c>
      <c r="H258" s="11" t="str">
        <f t="shared" si="263"/>
        <v>Peak Day</v>
      </c>
      <c r="I258" s="2">
        <f>'O and M Class.'!K$90</f>
        <v>33551.585374407099</v>
      </c>
      <c r="J258" s="11">
        <f t="shared" si="264"/>
        <v>18119.511529434272</v>
      </c>
      <c r="K258" s="11">
        <f t="shared" si="265"/>
        <v>10110.624814601235</v>
      </c>
      <c r="L258" s="11">
        <f t="shared" si="266"/>
        <v>0</v>
      </c>
      <c r="M258" s="11">
        <f t="shared" si="267"/>
        <v>5321.4490303715966</v>
      </c>
      <c r="N258" s="11">
        <f t="shared" si="268"/>
        <v>0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25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8" t="s">
        <v>109</v>
      </c>
      <c r="G260" s="25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25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25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2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25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25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25">
        <v>3</v>
      </c>
      <c r="H266" s="11" t="str">
        <f t="shared" si="280"/>
        <v>Peak Day</v>
      </c>
      <c r="I266" s="2">
        <f>'O and M Class.'!K$98</f>
        <v>5909.9643315109106</v>
      </c>
      <c r="J266" s="11">
        <f t="shared" si="281"/>
        <v>3191.6723352524918</v>
      </c>
      <c r="K266" s="11">
        <f t="shared" si="282"/>
        <v>1780.9421330403627</v>
      </c>
      <c r="L266" s="11">
        <f t="shared" si="283"/>
        <v>0</v>
      </c>
      <c r="M266" s="11">
        <f t="shared" si="284"/>
        <v>937.34986321805695</v>
      </c>
      <c r="N266" s="11">
        <f t="shared" si="285"/>
        <v>0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25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25">
        <v>3</v>
      </c>
      <c r="H268" s="11" t="str">
        <f t="shared" si="280"/>
        <v>Peak Day</v>
      </c>
      <c r="I268" s="2">
        <f>'O and M Class.'!K$100</f>
        <v>5801.7154221800774</v>
      </c>
      <c r="J268" s="11">
        <f t="shared" si="281"/>
        <v>3133.2125832383626</v>
      </c>
      <c r="K268" s="11">
        <f t="shared" si="282"/>
        <v>1748.3217934462555</v>
      </c>
      <c r="L268" s="11">
        <f t="shared" si="283"/>
        <v>0</v>
      </c>
      <c r="M268" s="11">
        <f t="shared" si="284"/>
        <v>920.18104549546001</v>
      </c>
      <c r="N268" s="11">
        <f t="shared" si="285"/>
        <v>0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25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25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20"/>
      <c r="H271" s="11"/>
      <c r="I271" s="2">
        <f>'O and M Class.'!K$103</f>
        <v>353154.68540511437</v>
      </c>
      <c r="J271" s="2">
        <f t="shared" ref="J271:X271" si="297">SUM(J251:J270)</f>
        <v>190720.95468707141</v>
      </c>
      <c r="K271" s="2">
        <f t="shared" si="297"/>
        <v>106421.6336070152</v>
      </c>
      <c r="L271" s="2">
        <f t="shared" si="297"/>
        <v>0</v>
      </c>
      <c r="M271" s="2">
        <f t="shared" si="297"/>
        <v>56012.097111027848</v>
      </c>
      <c r="N271" s="2">
        <f t="shared" si="297"/>
        <v>0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20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20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20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407</v>
      </c>
      <c r="G275" s="25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318326.73548264743</v>
      </c>
      <c r="J275" s="11">
        <f t="shared" ref="J275:J297" si="299">$I275*VLOOKUP($G275,alloc,6)</f>
        <v>171912.14332616108</v>
      </c>
      <c r="K275" s="11">
        <f t="shared" ref="K275:K297" si="300">$I275*VLOOKUP($G275,alloc,7)</f>
        <v>95926.381868586541</v>
      </c>
      <c r="L275" s="11">
        <f t="shared" ref="L275:L297" si="301">$I275*VLOOKUP($G275,alloc,8)</f>
        <v>0</v>
      </c>
      <c r="M275" s="11">
        <f t="shared" ref="M275:M297" si="302">$I275*VLOOKUP($G275,alloc,9)</f>
        <v>50488.210287899812</v>
      </c>
      <c r="N275" s="11">
        <f t="shared" ref="N275:N297" si="303">$I275*VLOOKUP($G275,alloc,10)</f>
        <v>0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200</v>
      </c>
      <c r="G276" s="25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8" t="s">
        <v>415</v>
      </c>
      <c r="G277" s="25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408</v>
      </c>
      <c r="G278" s="25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25">
        <v>12.4</v>
      </c>
      <c r="H279" s="11" t="str">
        <f t="shared" si="298"/>
        <v>Composite of Accts. 374-379 - Demand</v>
      </c>
      <c r="I279" s="2">
        <f>'O and M Class.'!K111</f>
        <v>1280470.2817994857</v>
      </c>
      <c r="J279" s="11">
        <f t="shared" si="299"/>
        <v>691517.13027133606</v>
      </c>
      <c r="K279" s="11">
        <f t="shared" si="300"/>
        <v>385864.16889249883</v>
      </c>
      <c r="L279" s="11">
        <f t="shared" si="301"/>
        <v>0</v>
      </c>
      <c r="M279" s="11">
        <f t="shared" si="302"/>
        <v>203088.9826356507</v>
      </c>
      <c r="N279" s="11">
        <f t="shared" si="303"/>
        <v>0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409</v>
      </c>
      <c r="G280" s="25">
        <v>12.4</v>
      </c>
      <c r="H280" s="11" t="str">
        <f t="shared" si="298"/>
        <v>Composite of Accts. 374-379 - Demand</v>
      </c>
      <c r="I280" s="2">
        <f>'O and M Class.'!K112</f>
        <v>197906.88560700073</v>
      </c>
      <c r="J280" s="11">
        <f t="shared" si="299"/>
        <v>106879.48290651669</v>
      </c>
      <c r="K280" s="11">
        <f t="shared" si="300"/>
        <v>59638.382099371927</v>
      </c>
      <c r="L280" s="11">
        <f t="shared" si="301"/>
        <v>0</v>
      </c>
      <c r="M280" s="11">
        <f t="shared" si="302"/>
        <v>31389.020601112108</v>
      </c>
      <c r="N280" s="11">
        <f t="shared" si="303"/>
        <v>0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410</v>
      </c>
      <c r="G281" s="25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411</v>
      </c>
      <c r="G282" s="25">
        <v>12.4</v>
      </c>
      <c r="H282" s="11" t="str">
        <f t="shared" si="298"/>
        <v>Composite of Accts. 374-379 - Demand</v>
      </c>
      <c r="I282" s="2">
        <f>'O and M Class.'!K114</f>
        <v>57822.879607299365</v>
      </c>
      <c r="J282" s="11">
        <f t="shared" si="299"/>
        <v>31227.207955089518</v>
      </c>
      <c r="K282" s="11">
        <f t="shared" si="300"/>
        <v>17424.674121515836</v>
      </c>
      <c r="L282" s="11">
        <f t="shared" si="301"/>
        <v>0</v>
      </c>
      <c r="M282" s="11">
        <f t="shared" si="302"/>
        <v>9170.9975306940069</v>
      </c>
      <c r="N282" s="11">
        <f t="shared" si="303"/>
        <v>0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412</v>
      </c>
      <c r="G283" s="25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413</v>
      </c>
      <c r="G284" s="25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414</v>
      </c>
      <c r="G285" s="25">
        <v>10.4</v>
      </c>
      <c r="H285" s="11" t="str">
        <f t="shared" si="298"/>
        <v>Composite of Accts. 871-879 &amp; 886-893 - Demand</v>
      </c>
      <c r="I285" s="2">
        <f>'O and M Class.'!K117</f>
        <v>61996.721198568681</v>
      </c>
      <c r="J285" s="11">
        <f t="shared" si="299"/>
        <v>33481.288350727846</v>
      </c>
      <c r="K285" s="11">
        <f t="shared" si="300"/>
        <v>18682.44319245495</v>
      </c>
      <c r="L285" s="11">
        <f t="shared" si="301"/>
        <v>0</v>
      </c>
      <c r="M285" s="11">
        <f t="shared" si="302"/>
        <v>9832.9896553858853</v>
      </c>
      <c r="N285" s="11">
        <f t="shared" si="303"/>
        <v>0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25">
        <v>10.4</v>
      </c>
      <c r="H286" s="11" t="str">
        <f t="shared" si="298"/>
        <v>Composite of Accts. 871-879 &amp; 886-893 - Demand</v>
      </c>
      <c r="I286" s="2">
        <f>'O and M Class.'!K118</f>
        <v>120802.28269984665</v>
      </c>
      <c r="J286" s="11">
        <f t="shared" si="299"/>
        <v>65239.19301385709</v>
      </c>
      <c r="K286" s="11">
        <f t="shared" si="300"/>
        <v>36403.24424303382</v>
      </c>
      <c r="L286" s="11">
        <f t="shared" si="301"/>
        <v>0</v>
      </c>
      <c r="M286" s="11">
        <f t="shared" si="302"/>
        <v>19159.845442955739</v>
      </c>
      <c r="N286" s="11">
        <f t="shared" si="303"/>
        <v>0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20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201</v>
      </c>
      <c r="G288" s="25">
        <v>10.4</v>
      </c>
      <c r="H288" s="11" t="str">
        <f t="shared" si="298"/>
        <v>Composite of Accts. 871-879 &amp; 886-893 - Demand</v>
      </c>
      <c r="I288" s="2">
        <f>'O and M Class.'!K$120</f>
        <v>656.66814173980868</v>
      </c>
      <c r="J288" s="11">
        <f t="shared" si="299"/>
        <v>354.63319638966249</v>
      </c>
      <c r="K288" s="11">
        <f t="shared" si="300"/>
        <v>197.88409801633452</v>
      </c>
      <c r="L288" s="11">
        <f t="shared" si="301"/>
        <v>0</v>
      </c>
      <c r="M288" s="11">
        <f t="shared" si="302"/>
        <v>104.15084733381165</v>
      </c>
      <c r="N288" s="11">
        <f t="shared" si="303"/>
        <v>0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202</v>
      </c>
      <c r="G289" s="25">
        <v>12.4</v>
      </c>
      <c r="H289" s="11" t="str">
        <f t="shared" si="298"/>
        <v>Composite of Accts. 374-379 - Demand</v>
      </c>
      <c r="I289" s="2">
        <f>'O and M Class.'!K$121</f>
        <v>10677.024240424817</v>
      </c>
      <c r="J289" s="11">
        <f t="shared" si="299"/>
        <v>5766.1198916698095</v>
      </c>
      <c r="K289" s="11">
        <f t="shared" si="300"/>
        <v>3217.4749725442944</v>
      </c>
      <c r="L289" s="11">
        <f t="shared" si="301"/>
        <v>0</v>
      </c>
      <c r="M289" s="11">
        <f t="shared" si="302"/>
        <v>1693.4293762107118</v>
      </c>
      <c r="N289" s="11">
        <f t="shared" si="303"/>
        <v>0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203</v>
      </c>
      <c r="G290" s="25">
        <v>12.4</v>
      </c>
      <c r="H290" s="11" t="str">
        <f t="shared" si="298"/>
        <v>Composite of Accts. 374-379 - Demand</v>
      </c>
      <c r="I290" s="2">
        <f>'O and M Class.'!K$122</f>
        <v>21389.030437769896</v>
      </c>
      <c r="J290" s="11">
        <f t="shared" si="299"/>
        <v>11551.131766078008</v>
      </c>
      <c r="K290" s="11">
        <f t="shared" si="300"/>
        <v>6445.4916061682206</v>
      </c>
      <c r="L290" s="11">
        <f t="shared" si="301"/>
        <v>0</v>
      </c>
      <c r="M290" s="11">
        <f t="shared" si="302"/>
        <v>3392.407065523666</v>
      </c>
      <c r="N290" s="11">
        <f t="shared" si="303"/>
        <v>0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204</v>
      </c>
      <c r="G291" s="25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205</v>
      </c>
      <c r="G292" s="25">
        <v>12.4</v>
      </c>
      <c r="H292" s="11" t="str">
        <f t="shared" si="298"/>
        <v>Composite of Accts. 374-379 - Demand</v>
      </c>
      <c r="I292" s="2">
        <f>'O and M Class.'!K$124</f>
        <v>3084.9650613960735</v>
      </c>
      <c r="J292" s="11">
        <f t="shared" si="299"/>
        <v>1666.0333445973815</v>
      </c>
      <c r="K292" s="11">
        <f t="shared" si="300"/>
        <v>929.64084867718839</v>
      </c>
      <c r="L292" s="11">
        <f t="shared" si="301"/>
        <v>0</v>
      </c>
      <c r="M292" s="11">
        <f t="shared" si="302"/>
        <v>489.29086812150325</v>
      </c>
      <c r="N292" s="11">
        <f t="shared" si="303"/>
        <v>0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206</v>
      </c>
      <c r="G293" s="25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207</v>
      </c>
      <c r="G294" s="25">
        <v>12.4</v>
      </c>
      <c r="H294" s="11" t="str">
        <f t="shared" si="298"/>
        <v>Composite of Accts. 374-379 - Demand</v>
      </c>
      <c r="I294" s="2">
        <f>'O and M Class.'!K$126</f>
        <v>11964.984442682347</v>
      </c>
      <c r="J294" s="11">
        <f t="shared" si="299"/>
        <v>6461.6819485393862</v>
      </c>
      <c r="K294" s="11">
        <f t="shared" si="300"/>
        <v>3605.5961964998387</v>
      </c>
      <c r="L294" s="11">
        <f t="shared" si="301"/>
        <v>0</v>
      </c>
      <c r="M294" s="11">
        <f t="shared" si="302"/>
        <v>1897.7062976431212</v>
      </c>
      <c r="N294" s="11">
        <f t="shared" si="303"/>
        <v>0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208</v>
      </c>
      <c r="G295" s="25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209</v>
      </c>
      <c r="G296" s="25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416</v>
      </c>
      <c r="D297" s="1"/>
      <c r="E297" s="1"/>
      <c r="F297" s="1" t="s">
        <v>114</v>
      </c>
      <c r="G297" s="25">
        <v>10.4</v>
      </c>
      <c r="H297" s="11" t="str">
        <f t="shared" si="298"/>
        <v>Composite of Accts. 871-879 &amp; 886-893 - Demand</v>
      </c>
      <c r="I297" s="2">
        <f>'O and M Class.'!K$129</f>
        <v>20600.612710346064</v>
      </c>
      <c r="J297" s="11">
        <f t="shared" si="299"/>
        <v>11125.347292925704</v>
      </c>
      <c r="K297" s="11">
        <f t="shared" si="300"/>
        <v>6207.9053416084716</v>
      </c>
      <c r="L297" s="11">
        <f t="shared" si="301"/>
        <v>0</v>
      </c>
      <c r="M297" s="11">
        <f t="shared" si="302"/>
        <v>3267.3600758118878</v>
      </c>
      <c r="N297" s="11">
        <f t="shared" si="303"/>
        <v>0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20"/>
      <c r="H298" s="11"/>
      <c r="I298" s="2">
        <f>'O and M Class.'!K$130</f>
        <v>2105699.0714292075</v>
      </c>
      <c r="J298" s="2">
        <f t="shared" ref="J298:X298" si="316">SUM(J275:J297)</f>
        <v>1137181.3932638883</v>
      </c>
      <c r="K298" s="2">
        <f t="shared" si="316"/>
        <v>634543.2874809762</v>
      </c>
      <c r="L298" s="2">
        <f t="shared" si="316"/>
        <v>0</v>
      </c>
      <c r="M298" s="2">
        <f t="shared" si="316"/>
        <v>333974.390684343</v>
      </c>
      <c r="N298" s="2">
        <f t="shared" si="316"/>
        <v>0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20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220</v>
      </c>
      <c r="E300" s="1"/>
      <c r="G300" s="20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25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217</v>
      </c>
      <c r="G302" s="25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218</v>
      </c>
      <c r="G303" s="25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25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219</v>
      </c>
      <c r="G305" s="25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221</v>
      </c>
      <c r="E306" s="1"/>
      <c r="G306" s="25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25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226</v>
      </c>
      <c r="E308" s="1"/>
      <c r="G308" s="25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25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222</v>
      </c>
      <c r="G310" s="25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223</v>
      </c>
      <c r="G311" s="25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224</v>
      </c>
      <c r="G312" s="25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225</v>
      </c>
      <c r="E313" s="1"/>
      <c r="G313" s="25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25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231</v>
      </c>
      <c r="E315" s="1"/>
      <c r="G315" s="25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25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227</v>
      </c>
      <c r="G317" s="25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228</v>
      </c>
      <c r="G318" s="25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229</v>
      </c>
      <c r="G319" s="25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230</v>
      </c>
      <c r="E320" s="1"/>
      <c r="G320" s="25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20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20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20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210</v>
      </c>
      <c r="G324" s="25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-329455.54205400113</v>
      </c>
      <c r="J324" s="11">
        <f t="shared" ref="J324:J336" si="323">$I324*VLOOKUP($G324,alloc,6)</f>
        <v>-177922.24796736543</v>
      </c>
      <c r="K324" s="11">
        <f t="shared" ref="K324:K336" si="324">$I324*VLOOKUP($G324,alloc,7)</f>
        <v>-99279.999488189525</v>
      </c>
      <c r="L324" s="11">
        <f t="shared" ref="L324:L336" si="325">$I324*VLOOKUP($G324,alloc,8)</f>
        <v>0</v>
      </c>
      <c r="M324" s="11">
        <f t="shared" ref="M324:M336" si="326">$I324*VLOOKUP($G324,alloc,9)</f>
        <v>-52253.294598446191</v>
      </c>
      <c r="N324" s="11">
        <f t="shared" ref="N324:N336" si="327">$I324*VLOOKUP($G324,alloc,10)</f>
        <v>0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25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1626.5048270986476</v>
      </c>
      <c r="J325" s="11">
        <f t="shared" si="323"/>
        <v>878.39285799517131</v>
      </c>
      <c r="K325" s="11">
        <f t="shared" si="324"/>
        <v>490.14017914266384</v>
      </c>
      <c r="L325" s="11">
        <f t="shared" si="325"/>
        <v>0</v>
      </c>
      <c r="M325" s="11">
        <f t="shared" si="326"/>
        <v>257.97178996081254</v>
      </c>
      <c r="N325" s="11">
        <f t="shared" si="327"/>
        <v>0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211</v>
      </c>
      <c r="G326" s="25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212</v>
      </c>
      <c r="G327" s="25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3331017.465457608</v>
      </c>
      <c r="J327" s="11">
        <f t="shared" si="323"/>
        <v>1798913.7829577937</v>
      </c>
      <c r="K327" s="11">
        <f t="shared" si="324"/>
        <v>1003787.6740637012</v>
      </c>
      <c r="L327" s="11">
        <f t="shared" si="325"/>
        <v>0</v>
      </c>
      <c r="M327" s="11">
        <f t="shared" si="326"/>
        <v>528316.00843611336</v>
      </c>
      <c r="N327" s="11">
        <f t="shared" si="327"/>
        <v>0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25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44394.697075310891</v>
      </c>
      <c r="J328" s="11">
        <f t="shared" si="323"/>
        <v>23975.326844478586</v>
      </c>
      <c r="K328" s="11">
        <f t="shared" si="324"/>
        <v>13378.149523412052</v>
      </c>
      <c r="L328" s="11">
        <f t="shared" si="325"/>
        <v>0</v>
      </c>
      <c r="M328" s="11">
        <f t="shared" si="326"/>
        <v>7041.2207074202552</v>
      </c>
      <c r="N328" s="11">
        <f t="shared" si="327"/>
        <v>0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25">
        <v>9.4</v>
      </c>
      <c r="H329" s="11" t="str">
        <f t="shared" si="322"/>
        <v>Allocated Net Plant - Demand</v>
      </c>
      <c r="I329" s="2">
        <f>'O and M Class.'!K$161</f>
        <v>2647.5280844426434</v>
      </c>
      <c r="J329" s="11">
        <f t="shared" si="323"/>
        <v>1429.7957940059707</v>
      </c>
      <c r="K329" s="11">
        <f t="shared" si="324"/>
        <v>797.82111185535859</v>
      </c>
      <c r="L329" s="11">
        <f t="shared" si="325"/>
        <v>0</v>
      </c>
      <c r="M329" s="11">
        <f t="shared" si="326"/>
        <v>419.91117858131418</v>
      </c>
      <c r="N329" s="11">
        <f t="shared" si="327"/>
        <v>0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25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50936.589343659267</v>
      </c>
      <c r="J330" s="11">
        <f t="shared" si="323"/>
        <v>27508.27144479764</v>
      </c>
      <c r="K330" s="11">
        <f t="shared" si="324"/>
        <v>15349.520400964208</v>
      </c>
      <c r="L330" s="11">
        <f t="shared" si="325"/>
        <v>0</v>
      </c>
      <c r="M330" s="11">
        <f t="shared" si="326"/>
        <v>8078.7974978974207</v>
      </c>
      <c r="N330" s="11">
        <f t="shared" si="327"/>
        <v>0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213</v>
      </c>
      <c r="G331" s="25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519556.88467846368</v>
      </c>
      <c r="J331" s="11">
        <f t="shared" si="323"/>
        <v>280586.35253967444</v>
      </c>
      <c r="K331" s="11">
        <f t="shared" si="324"/>
        <v>156566.21504490724</v>
      </c>
      <c r="L331" s="11">
        <f t="shared" si="325"/>
        <v>0</v>
      </c>
      <c r="M331" s="11">
        <f t="shared" si="326"/>
        <v>82404.31709388204</v>
      </c>
      <c r="N331" s="11">
        <f t="shared" si="327"/>
        <v>0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8" t="s">
        <v>417</v>
      </c>
      <c r="G332" s="25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214</v>
      </c>
      <c r="G333" s="25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215</v>
      </c>
      <c r="G334" s="25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216</v>
      </c>
      <c r="G335" s="25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-5621.5777701839015</v>
      </c>
      <c r="J335" s="11">
        <f t="shared" si="323"/>
        <v>-3035.9293632114582</v>
      </c>
      <c r="K335" s="11">
        <f t="shared" si="324"/>
        <v>-1694.0380928701918</v>
      </c>
      <c r="L335" s="11">
        <f t="shared" si="325"/>
        <v>0</v>
      </c>
      <c r="M335" s="11">
        <f t="shared" si="326"/>
        <v>-891.610314102252</v>
      </c>
      <c r="N335" s="11">
        <f t="shared" si="327"/>
        <v>0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25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-2458.2381931843775</v>
      </c>
      <c r="J336" s="11">
        <f t="shared" si="323"/>
        <v>-1327.5699132082254</v>
      </c>
      <c r="K336" s="11">
        <f t="shared" si="324"/>
        <v>-740.77942365039962</v>
      </c>
      <c r="L336" s="11">
        <f t="shared" si="325"/>
        <v>0</v>
      </c>
      <c r="M336" s="11">
        <f t="shared" si="326"/>
        <v>-389.8888563257525</v>
      </c>
      <c r="N336" s="11">
        <f t="shared" si="327"/>
        <v>0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25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25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346.35999632451205</v>
      </c>
      <c r="J338" s="11">
        <f>$I338*VLOOKUP($G338,alloc,6)</f>
        <v>187.05148733520051</v>
      </c>
      <c r="K338" s="11">
        <f>$I338*VLOOKUP($G338,alloc,7)</f>
        <v>104.37408350590309</v>
      </c>
      <c r="L338" s="11">
        <f>$I338*VLOOKUP($G338,alloc,8)</f>
        <v>0</v>
      </c>
      <c r="M338" s="11">
        <f>$I338*VLOOKUP($G338,alloc,9)</f>
        <v>54.934425483408468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20"/>
      <c r="H339" s="11"/>
      <c r="I339" s="2">
        <f>'O and M Class.'!K$171</f>
        <v>3612990.6714455378</v>
      </c>
      <c r="J339" s="2">
        <f t="shared" ref="J339:X339" si="339">SUM(J324:J338)</f>
        <v>1951193.2266822956</v>
      </c>
      <c r="K339" s="2">
        <f t="shared" si="339"/>
        <v>1088759.0774027784</v>
      </c>
      <c r="L339" s="2">
        <f t="shared" si="339"/>
        <v>0</v>
      </c>
      <c r="M339" s="2">
        <f t="shared" si="339"/>
        <v>573038.36736046441</v>
      </c>
      <c r="N339" s="2">
        <f t="shared" si="339"/>
        <v>0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20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20"/>
      <c r="H341" s="11"/>
      <c r="I341" s="2">
        <f>'O and M Class.'!K$173</f>
        <v>6247947.4962679874</v>
      </c>
      <c r="J341" s="2">
        <f>J339+J320+J313+J306+J298+J271+J247+J221+J199</f>
        <v>3374199.920230397</v>
      </c>
      <c r="K341" s="2">
        <f t="shared" ref="K341:X341" si="340">K339+K320+K313+K306+K298+K271+K247+K221+K199</f>
        <v>1882791.8946649497</v>
      </c>
      <c r="L341" s="2">
        <f t="shared" si="340"/>
        <v>0</v>
      </c>
      <c r="M341" s="2">
        <f t="shared" si="340"/>
        <v>990955.68137264089</v>
      </c>
      <c r="N341" s="2">
        <f t="shared" si="340"/>
        <v>0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20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20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20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20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5" t="s">
        <v>303</v>
      </c>
      <c r="B346" s="1"/>
      <c r="C346" s="65" t="s">
        <v>301</v>
      </c>
      <c r="D346" s="1"/>
      <c r="E346" s="1"/>
      <c r="F346" s="1"/>
      <c r="G346" s="21" t="s">
        <v>38</v>
      </c>
      <c r="H346" s="13" t="s">
        <v>38</v>
      </c>
      <c r="I346" s="3" t="s">
        <v>1</v>
      </c>
      <c r="J346" s="3" t="s">
        <v>56</v>
      </c>
      <c r="K346" s="3" t="s">
        <v>519</v>
      </c>
      <c r="L346" s="3" t="s">
        <v>519</v>
      </c>
      <c r="M346" s="69" t="s">
        <v>180</v>
      </c>
      <c r="N346" s="69" t="s">
        <v>180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6" t="s">
        <v>302</v>
      </c>
      <c r="B347" s="14"/>
      <c r="C347" s="66" t="s">
        <v>302</v>
      </c>
      <c r="D347" s="1"/>
      <c r="E347" s="1"/>
      <c r="F347" s="1"/>
      <c r="G347" s="21" t="s">
        <v>39</v>
      </c>
      <c r="H347" s="13" t="s">
        <v>21</v>
      </c>
      <c r="I347" s="3" t="s">
        <v>2</v>
      </c>
      <c r="J347" s="3" t="s">
        <v>520</v>
      </c>
      <c r="K347" s="69" t="s">
        <v>420</v>
      </c>
      <c r="L347" s="69" t="s">
        <v>518</v>
      </c>
      <c r="M347" s="69" t="s">
        <v>420</v>
      </c>
      <c r="N347" s="69" t="s">
        <v>518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20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20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3">
        <v>7500</v>
      </c>
      <c r="D350" s="1"/>
      <c r="E350" s="1"/>
      <c r="F350" s="1" t="s">
        <v>79</v>
      </c>
      <c r="G350" s="25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3">
        <v>7510</v>
      </c>
      <c r="D351" s="1"/>
      <c r="E351" s="1"/>
      <c r="F351" s="1" t="s">
        <v>72</v>
      </c>
      <c r="G351" s="25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25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25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25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3">
        <v>7560</v>
      </c>
      <c r="D355" s="1"/>
      <c r="E355" s="1"/>
      <c r="F355" s="1" t="s">
        <v>76</v>
      </c>
      <c r="G355" s="25">
        <v>18.399999999999999</v>
      </c>
      <c r="H355" s="11" t="str">
        <f t="shared" si="342"/>
        <v>Gas Costs</v>
      </c>
      <c r="I355" s="2">
        <f>'O and M Class.'!L$19</f>
        <v>104.24863768711531</v>
      </c>
      <c r="J355" s="11">
        <f t="shared" si="343"/>
        <v>62.05250954096072</v>
      </c>
      <c r="K355" s="11">
        <f t="shared" si="355"/>
        <v>40.758460255832794</v>
      </c>
      <c r="L355" s="11">
        <f t="shared" si="356"/>
        <v>1.4376678903218045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25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25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20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3">
        <v>7610</v>
      </c>
      <c r="D359" s="1"/>
      <c r="E359" s="1"/>
      <c r="F359" s="1" t="s">
        <v>88</v>
      </c>
      <c r="G359" s="25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25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25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25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25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25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25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25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25"/>
      <c r="H367" s="11"/>
      <c r="I367" s="2">
        <f>'O and M Class.'!L$31</f>
        <v>104.24863768711531</v>
      </c>
      <c r="J367" s="2">
        <f t="shared" ref="J367:X367" si="375">SUM(J350:J366)</f>
        <v>62.05250954096072</v>
      </c>
      <c r="K367" s="2">
        <f t="shared" si="375"/>
        <v>40.758460255832794</v>
      </c>
      <c r="L367" s="2">
        <f t="shared" si="375"/>
        <v>1.4376678903218045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25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25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25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393</v>
      </c>
      <c r="G371" s="25">
        <v>18.399999999999999</v>
      </c>
      <c r="H371" s="11" t="str">
        <f t="shared" ref="H371:H386" si="376">VLOOKUP($G371,alloc,3)</f>
        <v>Gas Costs</v>
      </c>
      <c r="I371" s="2">
        <f>'O and M Class.'!L35</f>
        <v>1391074.1932681859</v>
      </c>
      <c r="J371" s="11">
        <f t="shared" ref="J371:J386" si="377">$I371*VLOOKUP($G371,alloc,6)</f>
        <v>828017.00401143078</v>
      </c>
      <c r="K371" s="11">
        <f t="shared" ref="K371:K386" si="378">$I371*VLOOKUP($G371,alloc,7)</f>
        <v>543873.21961372416</v>
      </c>
      <c r="L371" s="11">
        <f t="shared" ref="L371:L386" si="379">$I371*VLOOKUP($G371,alloc,8)</f>
        <v>19183.969643031207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8" t="s">
        <v>395</v>
      </c>
      <c r="G372" s="25">
        <v>18.399999999999999</v>
      </c>
      <c r="H372" s="11" t="str">
        <f t="shared" si="376"/>
        <v>Gas Costs</v>
      </c>
      <c r="I372" s="2">
        <f>'O and M Class.'!L36</f>
        <v>54630685.565620363</v>
      </c>
      <c r="J372" s="11">
        <f t="shared" si="377"/>
        <v>32518133.689807139</v>
      </c>
      <c r="K372" s="11">
        <f t="shared" si="378"/>
        <v>21359153.229974937</v>
      </c>
      <c r="L372" s="11">
        <f t="shared" si="379"/>
        <v>753398.64583829092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396</v>
      </c>
      <c r="G373" s="25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394</v>
      </c>
      <c r="G374" s="25">
        <v>18.399999999999999</v>
      </c>
      <c r="H374" s="11" t="str">
        <f t="shared" si="376"/>
        <v>Gas Costs</v>
      </c>
      <c r="I374" s="2">
        <f>'O and M Class.'!L38</f>
        <v>16638.113422500668</v>
      </c>
      <c r="J374" s="11">
        <f t="shared" si="377"/>
        <v>9903.5988843517916</v>
      </c>
      <c r="K374" s="11">
        <f t="shared" si="378"/>
        <v>6505.0623174411739</v>
      </c>
      <c r="L374" s="11">
        <f t="shared" si="379"/>
        <v>229.45222070770384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397</v>
      </c>
      <c r="G375" s="25">
        <v>18.399999999999999</v>
      </c>
      <c r="H375" s="11" t="str">
        <f t="shared" si="376"/>
        <v>Gas Costs</v>
      </c>
      <c r="I375" s="2">
        <f>'O and M Class.'!L39</f>
        <v>50026638.460275397</v>
      </c>
      <c r="J375" s="11">
        <f t="shared" si="377"/>
        <v>29777640.545053449</v>
      </c>
      <c r="K375" s="11">
        <f t="shared" si="378"/>
        <v>19559092.57573026</v>
      </c>
      <c r="L375" s="11">
        <f t="shared" si="379"/>
        <v>689905.33949169295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398</v>
      </c>
      <c r="G376" s="25">
        <v>18.399999999999999</v>
      </c>
      <c r="H376" s="11" t="str">
        <f t="shared" si="376"/>
        <v>Gas Costs</v>
      </c>
      <c r="I376" s="2">
        <f>'O and M Class.'!L40</f>
        <v>24814110.4430135</v>
      </c>
      <c r="J376" s="11">
        <f t="shared" si="377"/>
        <v>14770244.093135601</v>
      </c>
      <c r="K376" s="11">
        <f t="shared" si="378"/>
        <v>9701660.9206051435</v>
      </c>
      <c r="L376" s="11">
        <f t="shared" si="379"/>
        <v>342205.42927275767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399</v>
      </c>
      <c r="G377" s="25">
        <v>18.399999999999999</v>
      </c>
      <c r="H377" s="11" t="str">
        <f t="shared" si="376"/>
        <v>Gas Costs</v>
      </c>
      <c r="I377" s="2">
        <f>'O and M Class.'!L41</f>
        <v>4715343.3058455419</v>
      </c>
      <c r="J377" s="11">
        <f t="shared" si="377"/>
        <v>2806740.6151922285</v>
      </c>
      <c r="K377" s="11">
        <f t="shared" si="378"/>
        <v>1843574.5251725877</v>
      </c>
      <c r="L377" s="11">
        <f t="shared" si="379"/>
        <v>65028.165480726202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400</v>
      </c>
      <c r="G378" s="25">
        <v>18.399999999999999</v>
      </c>
      <c r="H378" s="11" t="str">
        <f t="shared" si="376"/>
        <v>Gas Costs</v>
      </c>
      <c r="I378" s="2">
        <f>'O and M Class.'!L42</f>
        <v>5349099.1036434416</v>
      </c>
      <c r="J378" s="11">
        <f t="shared" si="377"/>
        <v>3183974.6833008602</v>
      </c>
      <c r="K378" s="11">
        <f t="shared" si="378"/>
        <v>2091356.2810740548</v>
      </c>
      <c r="L378" s="11">
        <f t="shared" si="379"/>
        <v>73768.13926852688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401</v>
      </c>
      <c r="G379" s="25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402</v>
      </c>
      <c r="G380" s="25">
        <v>18.399999999999999</v>
      </c>
      <c r="H380" s="11" t="str">
        <f t="shared" si="376"/>
        <v>Gas Costs</v>
      </c>
      <c r="I380" s="2">
        <f>'O and M Class.'!L44</f>
        <v>-5516158.570744819</v>
      </c>
      <c r="J380" s="11">
        <f t="shared" si="377"/>
        <v>-3283414.4400805049</v>
      </c>
      <c r="K380" s="11">
        <f t="shared" si="378"/>
        <v>-2156672.1144631533</v>
      </c>
      <c r="L380" s="11">
        <f t="shared" si="379"/>
        <v>-76072.016201161445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403</v>
      </c>
      <c r="G381" s="25">
        <v>18.399999999999999</v>
      </c>
      <c r="H381" s="11" t="str">
        <f t="shared" si="376"/>
        <v>Gas Costs</v>
      </c>
      <c r="I381" s="2">
        <f>'O and M Class.'!L45</f>
        <v>-80142158.203396305</v>
      </c>
      <c r="J381" s="11">
        <f t="shared" si="377"/>
        <v>-47703472.648487926</v>
      </c>
      <c r="K381" s="11">
        <f t="shared" si="378"/>
        <v>-31333464.325486474</v>
      </c>
      <c r="L381" s="11">
        <f t="shared" si="379"/>
        <v>-1105221.2294219122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25">
        <v>18.399999999999999</v>
      </c>
      <c r="H382" s="11" t="str">
        <f t="shared" si="376"/>
        <v>Gas Costs</v>
      </c>
      <c r="I382" s="2">
        <f>'O and M Class.'!L46</f>
        <v>-1334672.4285446138</v>
      </c>
      <c r="J382" s="11">
        <f t="shared" si="377"/>
        <v>-794444.66080114571</v>
      </c>
      <c r="K382" s="11">
        <f t="shared" si="378"/>
        <v>-521821.62127299421</v>
      </c>
      <c r="L382" s="11">
        <f t="shared" si="379"/>
        <v>-18406.146470473945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404</v>
      </c>
      <c r="G383" s="25">
        <v>18.399999999999999</v>
      </c>
      <c r="H383" s="11" t="str">
        <f t="shared" si="376"/>
        <v>Gas Costs</v>
      </c>
      <c r="I383" s="2">
        <f>'O and M Class.'!L47</f>
        <v>20002882.697330352</v>
      </c>
      <c r="J383" s="11">
        <f t="shared" si="377"/>
        <v>11906429.637461061</v>
      </c>
      <c r="K383" s="11">
        <f t="shared" si="378"/>
        <v>7820598.1153266486</v>
      </c>
      <c r="L383" s="11">
        <f t="shared" si="379"/>
        <v>275854.94454264472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405</v>
      </c>
      <c r="G384" s="25">
        <v>18.399999999999999</v>
      </c>
      <c r="H384" s="11" t="str">
        <f t="shared" si="376"/>
        <v>Gas Costs</v>
      </c>
      <c r="I384" s="2">
        <f>'O and M Class.'!L48</f>
        <v>-16514585.049590139</v>
      </c>
      <c r="J384" s="11">
        <f t="shared" si="377"/>
        <v>-9830070.3883572835</v>
      </c>
      <c r="K384" s="11">
        <f t="shared" si="378"/>
        <v>-6456765.9906071229</v>
      </c>
      <c r="L384" s="11">
        <f t="shared" si="379"/>
        <v>-227748.67062573368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406</v>
      </c>
      <c r="G385" s="25">
        <v>18.399999999999999</v>
      </c>
      <c r="H385" s="11" t="str">
        <f t="shared" si="376"/>
        <v>Gas Costs</v>
      </c>
      <c r="I385" s="2">
        <f>'O and M Class.'!L49</f>
        <v>-10856.051578414428</v>
      </c>
      <c r="J385" s="11">
        <f t="shared" si="377"/>
        <v>-6461.9093265137481</v>
      </c>
      <c r="K385" s="11">
        <f t="shared" si="378"/>
        <v>-4244.429055486482</v>
      </c>
      <c r="L385" s="11">
        <f t="shared" si="379"/>
        <v>-149.71319641419905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25">
        <v>18.399999999999999</v>
      </c>
      <c r="H386" s="11" t="str">
        <f t="shared" si="376"/>
        <v>Gas Costs</v>
      </c>
      <c r="I386" s="2">
        <f>'O and M Class.'!L50</f>
        <v>21950135.111889657</v>
      </c>
      <c r="J386" s="11">
        <f t="shared" si="377"/>
        <v>13065503.767482372</v>
      </c>
      <c r="K386" s="11">
        <f t="shared" si="378"/>
        <v>8581922.3101338409</v>
      </c>
      <c r="L386" s="11">
        <f t="shared" si="379"/>
        <v>302709.03427344532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20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25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25"/>
      <c r="H389" s="11"/>
      <c r="I389" s="2">
        <f>'O and M Class.'!L$53</f>
        <v>79378176.690454662</v>
      </c>
      <c r="J389" s="2">
        <f t="shared" ref="J389:X389" si="393">SUM(J371:J388)</f>
        <v>47248723.587275103</v>
      </c>
      <c r="K389" s="2">
        <f t="shared" si="393"/>
        <v>31034767.759063419</v>
      </c>
      <c r="L389" s="2">
        <f t="shared" si="393"/>
        <v>1094685.3441161276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4"/>
      <c r="G390" s="25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2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25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3">
        <v>8140</v>
      </c>
      <c r="D393" s="1"/>
      <c r="E393" s="1"/>
      <c r="F393" s="1" t="s">
        <v>79</v>
      </c>
      <c r="G393" s="25">
        <v>1.5</v>
      </c>
      <c r="H393" s="11" t="str">
        <f t="shared" ref="H393:H405" si="394">VLOOKUP($G393,alloc,3)</f>
        <v>Winter Volumes</v>
      </c>
      <c r="I393" s="2">
        <f>'O and M Class.'!L$57</f>
        <v>-36.705906872617248</v>
      </c>
      <c r="J393" s="11">
        <f t="shared" ref="J393:J405" si="395">$I393*VLOOKUP($G393,alloc,6)</f>
        <v>-14.371046708821456</v>
      </c>
      <c r="K393" s="11">
        <f t="shared" ref="K393:K405" si="396">$I393*VLOOKUP($G393,alloc,7)</f>
        <v>-8.6641241310205572</v>
      </c>
      <c r="L393" s="11">
        <f t="shared" ref="L393:L405" si="397">$I393*VLOOKUP($G393,alloc,8)</f>
        <v>-0.27273924073661515</v>
      </c>
      <c r="M393" s="11">
        <f t="shared" ref="M393:M405" si="398">$I393*VLOOKUP($G393,alloc,9)</f>
        <v>-6.7716537675641133</v>
      </c>
      <c r="N393" s="11">
        <f t="shared" ref="N393:N405" si="399">$I393*VLOOKUP($G393,alloc,10)</f>
        <v>-6.6263430244745054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3">
        <v>8150</v>
      </c>
      <c r="D394" s="1"/>
      <c r="E394" s="1"/>
      <c r="F394" s="1" t="s">
        <v>89</v>
      </c>
      <c r="G394" s="25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3">
        <v>8160</v>
      </c>
      <c r="D395" s="1"/>
      <c r="E395" s="1"/>
      <c r="F395" s="1" t="s">
        <v>90</v>
      </c>
      <c r="G395" s="25">
        <v>1.5</v>
      </c>
      <c r="H395" s="11" t="str">
        <f t="shared" si="394"/>
        <v>Winter Volumes</v>
      </c>
      <c r="I395" s="2">
        <f>'O and M Class.'!L$59</f>
        <v>46003.454110151011</v>
      </c>
      <c r="J395" s="11">
        <f t="shared" si="395"/>
        <v>18011.209751019695</v>
      </c>
      <c r="K395" s="11">
        <f t="shared" si="396"/>
        <v>10858.73285325088</v>
      </c>
      <c r="L395" s="11">
        <f t="shared" si="397"/>
        <v>341.82365222051976</v>
      </c>
      <c r="M395" s="11">
        <f t="shared" si="398"/>
        <v>8486.9027872557926</v>
      </c>
      <c r="N395" s="11">
        <f t="shared" si="399"/>
        <v>8304.7850664041234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3">
        <v>8170</v>
      </c>
      <c r="D396" s="1"/>
      <c r="E396" s="1"/>
      <c r="F396" s="1" t="s">
        <v>91</v>
      </c>
      <c r="G396" s="25">
        <v>1.5</v>
      </c>
      <c r="H396" s="11" t="str">
        <f t="shared" si="394"/>
        <v>Winter Volumes</v>
      </c>
      <c r="I396" s="2">
        <f>'O and M Class.'!L$60</f>
        <v>18217.413104316929</v>
      </c>
      <c r="J396" s="11">
        <f t="shared" si="395"/>
        <v>7132.4567880746454</v>
      </c>
      <c r="K396" s="11">
        <f t="shared" si="396"/>
        <v>4300.068897075259</v>
      </c>
      <c r="L396" s="11">
        <f t="shared" si="397"/>
        <v>135.36250270288951</v>
      </c>
      <c r="M396" s="11">
        <f t="shared" si="398"/>
        <v>3360.8218565810216</v>
      </c>
      <c r="N396" s="11">
        <f t="shared" si="399"/>
        <v>3288.7030598831129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3">
        <v>8180</v>
      </c>
      <c r="D397" s="1"/>
      <c r="E397" s="1"/>
      <c r="F397" s="1" t="s">
        <v>92</v>
      </c>
      <c r="G397" s="25">
        <v>1.5</v>
      </c>
      <c r="H397" s="11" t="str">
        <f t="shared" si="394"/>
        <v>Winter Volumes</v>
      </c>
      <c r="I397" s="2">
        <f>'O and M Class.'!L$61</f>
        <v>13163.707471661468</v>
      </c>
      <c r="J397" s="11">
        <f t="shared" si="395"/>
        <v>5153.8368359353954</v>
      </c>
      <c r="K397" s="11">
        <f t="shared" si="396"/>
        <v>3107.183700833747</v>
      </c>
      <c r="L397" s="11">
        <f t="shared" si="397"/>
        <v>97.811493762008226</v>
      </c>
      <c r="M397" s="11">
        <f t="shared" si="398"/>
        <v>2428.4938553605684</v>
      </c>
      <c r="N397" s="11">
        <f t="shared" si="399"/>
        <v>2376.3815857697487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5">
        <v>8190</v>
      </c>
      <c r="D398" s="1"/>
      <c r="E398" s="1"/>
      <c r="F398" s="1" t="s">
        <v>93</v>
      </c>
      <c r="G398" s="25">
        <v>1.5</v>
      </c>
      <c r="H398" s="11" t="str">
        <f t="shared" si="394"/>
        <v>Winter Volumes</v>
      </c>
      <c r="I398" s="2">
        <f>'O and M Class.'!L$62</f>
        <v>348.33280365021591</v>
      </c>
      <c r="J398" s="11">
        <f t="shared" si="395"/>
        <v>136.37878526865691</v>
      </c>
      <c r="K398" s="11">
        <f t="shared" si="396"/>
        <v>82.221062136005145</v>
      </c>
      <c r="L398" s="11">
        <f t="shared" si="397"/>
        <v>2.5882489355436609</v>
      </c>
      <c r="M398" s="11">
        <f t="shared" si="398"/>
        <v>64.261840754677579</v>
      </c>
      <c r="N398" s="11">
        <f t="shared" si="399"/>
        <v>62.882866555332591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5">
        <v>8200</v>
      </c>
      <c r="D399" s="1"/>
      <c r="E399" s="1"/>
      <c r="F399" s="1" t="s">
        <v>94</v>
      </c>
      <c r="G399" s="25">
        <v>1.5</v>
      </c>
      <c r="H399" s="11" t="str">
        <f t="shared" si="394"/>
        <v>Winter Volumes</v>
      </c>
      <c r="I399" s="2">
        <f>'O and M Class.'!L$63</f>
        <v>1369.932186434266</v>
      </c>
      <c r="J399" s="11">
        <f t="shared" si="395"/>
        <v>536.35398540858796</v>
      </c>
      <c r="K399" s="11">
        <f t="shared" si="396"/>
        <v>323.36110249332631</v>
      </c>
      <c r="L399" s="11">
        <f t="shared" si="397"/>
        <v>10.179131813453859</v>
      </c>
      <c r="M399" s="11">
        <f t="shared" si="398"/>
        <v>252.73061591335863</v>
      </c>
      <c r="N399" s="11">
        <f t="shared" si="399"/>
        <v>247.30735080553922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5">
        <v>8210</v>
      </c>
      <c r="D400" s="1"/>
      <c r="E400" s="1"/>
      <c r="F400" s="1" t="s">
        <v>95</v>
      </c>
      <c r="G400" s="25">
        <v>1.5</v>
      </c>
      <c r="H400" s="11" t="str">
        <f t="shared" si="394"/>
        <v>Winter Volumes</v>
      </c>
      <c r="I400" s="2">
        <f>'O and M Class.'!L$64</f>
        <v>23239.827094096549</v>
      </c>
      <c r="J400" s="11">
        <f t="shared" si="395"/>
        <v>9098.8254787772803</v>
      </c>
      <c r="K400" s="11">
        <f t="shared" si="396"/>
        <v>5485.5679611860296</v>
      </c>
      <c r="L400" s="11">
        <f t="shared" si="397"/>
        <v>172.68100250160529</v>
      </c>
      <c r="M400" s="11">
        <f t="shared" si="398"/>
        <v>4287.3770492965978</v>
      </c>
      <c r="N400" s="11">
        <f t="shared" si="399"/>
        <v>4195.3756023350352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5">
        <v>8220</v>
      </c>
      <c r="D401" s="1"/>
      <c r="E401" s="1"/>
      <c r="F401" s="1" t="s">
        <v>96</v>
      </c>
      <c r="G401" s="25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5">
        <v>8230</v>
      </c>
      <c r="D402" s="1"/>
      <c r="E402" s="1"/>
      <c r="F402" s="1" t="s">
        <v>97</v>
      </c>
      <c r="G402" s="25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5">
        <v>8240</v>
      </c>
      <c r="D403" s="1"/>
      <c r="E403" s="1"/>
      <c r="F403" s="1" t="s">
        <v>78</v>
      </c>
      <c r="G403" s="25">
        <v>1.5</v>
      </c>
      <c r="H403" s="11" t="str">
        <f t="shared" si="394"/>
        <v>Winter Volumes</v>
      </c>
      <c r="I403" s="2">
        <f>'O and M Class.'!L$67</f>
        <v>639.04975628264492</v>
      </c>
      <c r="J403" s="11">
        <f t="shared" si="395"/>
        <v>250.19989095133948</v>
      </c>
      <c r="K403" s="11">
        <f t="shared" si="396"/>
        <v>150.84238167840363</v>
      </c>
      <c r="L403" s="11">
        <f t="shared" si="397"/>
        <v>4.7483895691859752</v>
      </c>
      <c r="M403" s="11">
        <f t="shared" si="398"/>
        <v>117.8944768974112</v>
      </c>
      <c r="N403" s="11">
        <f t="shared" si="399"/>
        <v>115.36461718630463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5">
        <v>8250</v>
      </c>
      <c r="D404" s="1"/>
      <c r="E404" s="1"/>
      <c r="F404" s="1" t="s">
        <v>98</v>
      </c>
      <c r="G404" s="25">
        <v>1.5</v>
      </c>
      <c r="H404" s="11" t="str">
        <f t="shared" si="394"/>
        <v>Winter Volumes</v>
      </c>
      <c r="I404" s="2">
        <f>'O and M Class.'!L$68</f>
        <v>3683.9816734455985</v>
      </c>
      <c r="J404" s="11">
        <f t="shared" si="395"/>
        <v>1442.347491570202</v>
      </c>
      <c r="K404" s="11">
        <f t="shared" si="396"/>
        <v>869.57324405322925</v>
      </c>
      <c r="L404" s="11">
        <f t="shared" si="397"/>
        <v>27.373424337125346</v>
      </c>
      <c r="M404" s="11">
        <f t="shared" si="398"/>
        <v>679.63579990541882</v>
      </c>
      <c r="N404" s="11">
        <f t="shared" si="399"/>
        <v>665.05171357962286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3">
        <v>8260</v>
      </c>
      <c r="D405" s="1"/>
      <c r="E405" s="1"/>
      <c r="F405" s="1" t="s">
        <v>99</v>
      </c>
      <c r="G405" s="25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20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3">
        <v>8300</v>
      </c>
      <c r="D407" s="1"/>
      <c r="E407" s="1"/>
      <c r="F407" s="1" t="s">
        <v>88</v>
      </c>
      <c r="G407" s="25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25">
        <v>1.5</v>
      </c>
      <c r="H408" s="11" t="str">
        <f t="shared" si="411"/>
        <v>Winter Volumes</v>
      </c>
      <c r="I408" s="2">
        <f>'O and M Class.'!L$72</f>
        <v>1917.1117205495975</v>
      </c>
      <c r="J408" s="11">
        <f t="shared" si="412"/>
        <v>750.58497199534975</v>
      </c>
      <c r="K408" s="11">
        <f t="shared" si="413"/>
        <v>452.5182820715786</v>
      </c>
      <c r="L408" s="11">
        <f t="shared" si="414"/>
        <v>14.244889709019217</v>
      </c>
      <c r="M408" s="11">
        <f t="shared" si="415"/>
        <v>353.67650363069049</v>
      </c>
      <c r="N408" s="11">
        <f t="shared" si="416"/>
        <v>346.08707314295947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25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25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25">
        <v>1.5</v>
      </c>
      <c r="H411" s="11" t="str">
        <f t="shared" si="411"/>
        <v>Winter Volumes</v>
      </c>
      <c r="I411" s="2">
        <f>'O and M Class.'!L$75</f>
        <v>1553.0447704053597</v>
      </c>
      <c r="J411" s="11">
        <f t="shared" si="412"/>
        <v>608.04597510261465</v>
      </c>
      <c r="K411" s="11">
        <f t="shared" si="413"/>
        <v>366.58330547507649</v>
      </c>
      <c r="L411" s="11">
        <f t="shared" si="414"/>
        <v>11.539729912689289</v>
      </c>
      <c r="M411" s="11">
        <f t="shared" si="415"/>
        <v>286.51196406093112</v>
      </c>
      <c r="N411" s="11">
        <f t="shared" si="416"/>
        <v>280.36379585404813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25">
        <v>1.5</v>
      </c>
      <c r="H412" s="11" t="str">
        <f t="shared" si="411"/>
        <v>Winter Volumes</v>
      </c>
      <c r="I412" s="2">
        <f>'O and M Class.'!L$76</f>
        <v>1211.9144017490396</v>
      </c>
      <c r="J412" s="11">
        <f t="shared" si="412"/>
        <v>474.4870773815868</v>
      </c>
      <c r="K412" s="11">
        <f t="shared" si="413"/>
        <v>286.06231823571613</v>
      </c>
      <c r="L412" s="11">
        <f t="shared" si="414"/>
        <v>9.0049978854325463</v>
      </c>
      <c r="M412" s="11">
        <f t="shared" si="415"/>
        <v>223.57885756778009</v>
      </c>
      <c r="N412" s="11">
        <f t="shared" si="416"/>
        <v>218.78115067852394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25">
        <v>1.5</v>
      </c>
      <c r="H413" s="11" t="str">
        <f t="shared" si="411"/>
        <v>Winter Volumes</v>
      </c>
      <c r="I413" s="2">
        <f>'O and M Class.'!L$77</f>
        <v>123.92970034993274</v>
      </c>
      <c r="J413" s="11">
        <f t="shared" si="412"/>
        <v>48.520787635620657</v>
      </c>
      <c r="K413" s="11">
        <f t="shared" si="413"/>
        <v>29.25257537099608</v>
      </c>
      <c r="L413" s="11">
        <f t="shared" si="414"/>
        <v>0.92084613235294266</v>
      </c>
      <c r="M413" s="11">
        <f t="shared" si="415"/>
        <v>22.863051039716087</v>
      </c>
      <c r="N413" s="11">
        <f t="shared" si="416"/>
        <v>22.372440171246975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25">
        <v>1.5</v>
      </c>
      <c r="H414" s="11" t="str">
        <f t="shared" si="411"/>
        <v>Winter Volumes</v>
      </c>
      <c r="I414" s="2">
        <f>'O and M Class.'!L$78</f>
        <v>64668.075101907132</v>
      </c>
      <c r="J414" s="11">
        <f t="shared" si="412"/>
        <v>25318.756762617366</v>
      </c>
      <c r="K414" s="11">
        <f t="shared" si="413"/>
        <v>15264.361453907122</v>
      </c>
      <c r="L414" s="11">
        <f t="shared" si="414"/>
        <v>480.50908439345005</v>
      </c>
      <c r="M414" s="11">
        <f t="shared" si="415"/>
        <v>11930.227358900398</v>
      </c>
      <c r="N414" s="11">
        <f t="shared" si="416"/>
        <v>11674.220442088792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20"/>
      <c r="H415" s="11"/>
      <c r="I415" s="2">
        <f>'O and M Class.'!L$79</f>
        <v>176103.06798812712</v>
      </c>
      <c r="J415" s="2">
        <f t="shared" ref="J415:X415" si="429">SUM(J393:J414)</f>
        <v>68947.633535029527</v>
      </c>
      <c r="K415" s="2">
        <f t="shared" si="429"/>
        <v>41567.665013636353</v>
      </c>
      <c r="L415" s="2">
        <f t="shared" si="429"/>
        <v>1308.5146546345391</v>
      </c>
      <c r="M415" s="2">
        <f t="shared" si="429"/>
        <v>32488.204363396799</v>
      </c>
      <c r="N415" s="2">
        <f t="shared" si="429"/>
        <v>31791.050421429914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20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20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20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25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25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25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70">
        <v>8530</v>
      </c>
      <c r="D422" s="1"/>
      <c r="E422" s="1"/>
      <c r="F422" s="1" t="s">
        <v>105</v>
      </c>
      <c r="G422" s="25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25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25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25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25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25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8" t="s">
        <v>109</v>
      </c>
      <c r="G428" s="25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25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25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2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25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25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25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25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25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25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25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20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20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20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20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407</v>
      </c>
      <c r="G443" s="25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2318.0321661544262</v>
      </c>
      <c r="J443" s="11">
        <f t="shared" ref="J443:J465" si="466">$I443*VLOOKUP($G443,alloc,6)</f>
        <v>729.04841959278656</v>
      </c>
      <c r="K443" s="11">
        <f t="shared" ref="K443:K465" si="467">$I443*VLOOKUP($G443,alloc,7)</f>
        <v>478.42998699385646</v>
      </c>
      <c r="L443" s="11">
        <f t="shared" ref="L443:L465" si="468">$I443*VLOOKUP($G443,alloc,8)</f>
        <v>23.189367833297137</v>
      </c>
      <c r="M443" s="11">
        <f t="shared" ref="M443:M465" si="469">$I443*VLOOKUP($G443,alloc,9)</f>
        <v>519.94832797577794</v>
      </c>
      <c r="N443" s="11">
        <f t="shared" ref="N443:N465" si="470">$I443*VLOOKUP($G443,alloc,10)</f>
        <v>567.41606375870776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200</v>
      </c>
      <c r="G444" s="25">
        <v>1</v>
      </c>
      <c r="H444" s="11" t="str">
        <f t="shared" si="465"/>
        <v>Mcf</v>
      </c>
      <c r="I444" s="2">
        <f>'O and M Class.'!L108</f>
        <v>1775.3449244682231</v>
      </c>
      <c r="J444" s="11">
        <f t="shared" si="466"/>
        <v>558.36688994824203</v>
      </c>
      <c r="K444" s="11">
        <f t="shared" si="467"/>
        <v>366.42211507014792</v>
      </c>
      <c r="L444" s="11">
        <f t="shared" si="468"/>
        <v>17.760377567481989</v>
      </c>
      <c r="M444" s="11">
        <f t="shared" si="469"/>
        <v>398.22036921468708</v>
      </c>
      <c r="N444" s="11">
        <f t="shared" si="470"/>
        <v>434.57517266766439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8" t="s">
        <v>415</v>
      </c>
      <c r="G445" s="25">
        <v>1</v>
      </c>
      <c r="H445" s="11" t="str">
        <f t="shared" si="465"/>
        <v>Mcf</v>
      </c>
      <c r="I445" s="2">
        <f>'O and M Class.'!L109</f>
        <v>9754.2475563403532</v>
      </c>
      <c r="J445" s="11">
        <f t="shared" si="466"/>
        <v>3067.8257485375138</v>
      </c>
      <c r="K445" s="11">
        <f t="shared" si="467"/>
        <v>2013.226822152682</v>
      </c>
      <c r="L445" s="11">
        <f t="shared" si="468"/>
        <v>97.580541730043976</v>
      </c>
      <c r="M445" s="11">
        <f t="shared" si="469"/>
        <v>2187.9354314547122</v>
      </c>
      <c r="N445" s="11">
        <f t="shared" si="470"/>
        <v>2387.679012465403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408</v>
      </c>
      <c r="G446" s="25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25">
        <v>99</v>
      </c>
      <c r="H447" s="11" t="str">
        <f t="shared" si="465"/>
        <v>-</v>
      </c>
      <c r="I447" s="2">
        <f>'O and M Class.'!L111</f>
        <v>0</v>
      </c>
      <c r="J447" s="11">
        <f t="shared" si="466"/>
        <v>0</v>
      </c>
      <c r="K447" s="11">
        <f t="shared" si="467"/>
        <v>0</v>
      </c>
      <c r="L447" s="11">
        <f t="shared" si="468"/>
        <v>0</v>
      </c>
      <c r="M447" s="11">
        <f t="shared" si="469"/>
        <v>0</v>
      </c>
      <c r="N447" s="11">
        <f t="shared" si="470"/>
        <v>0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409</v>
      </c>
      <c r="G448" s="25">
        <v>99</v>
      </c>
      <c r="H448" s="11" t="str">
        <f t="shared" si="465"/>
        <v>-</v>
      </c>
      <c r="I448" s="2">
        <f>'O and M Class.'!L112</f>
        <v>0</v>
      </c>
      <c r="J448" s="11">
        <f t="shared" si="466"/>
        <v>0</v>
      </c>
      <c r="K448" s="11">
        <f t="shared" si="467"/>
        <v>0</v>
      </c>
      <c r="L448" s="11">
        <f t="shared" si="468"/>
        <v>0</v>
      </c>
      <c r="M448" s="11">
        <f t="shared" si="469"/>
        <v>0</v>
      </c>
      <c r="N448" s="11">
        <f t="shared" si="470"/>
        <v>0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410</v>
      </c>
      <c r="G449" s="25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411</v>
      </c>
      <c r="G450" s="25">
        <v>99</v>
      </c>
      <c r="H450" s="11" t="str">
        <f t="shared" si="465"/>
        <v>-</v>
      </c>
      <c r="I450" s="2">
        <f>'O and M Class.'!L114</f>
        <v>0</v>
      </c>
      <c r="J450" s="11">
        <f t="shared" si="466"/>
        <v>0</v>
      </c>
      <c r="K450" s="11">
        <f t="shared" si="467"/>
        <v>0</v>
      </c>
      <c r="L450" s="11">
        <f t="shared" si="468"/>
        <v>0</v>
      </c>
      <c r="M450" s="11">
        <f t="shared" si="469"/>
        <v>0</v>
      </c>
      <c r="N450" s="11">
        <f t="shared" si="470"/>
        <v>0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412</v>
      </c>
      <c r="G451" s="25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413</v>
      </c>
      <c r="G452" s="25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414</v>
      </c>
      <c r="G453" s="25">
        <v>10.6</v>
      </c>
      <c r="H453" s="11" t="str">
        <f t="shared" si="465"/>
        <v>Composite of Accts. 871-879 &amp; 886-893 - Comm</v>
      </c>
      <c r="I453" s="2">
        <f>'O and M Class.'!L117</f>
        <v>451.45562064240784</v>
      </c>
      <c r="J453" s="11">
        <f t="shared" si="466"/>
        <v>141.98811023906273</v>
      </c>
      <c r="K453" s="11">
        <f t="shared" si="467"/>
        <v>93.178131807624553</v>
      </c>
      <c r="L453" s="11">
        <f t="shared" si="468"/>
        <v>4.5163180219600143</v>
      </c>
      <c r="M453" s="11">
        <f t="shared" si="469"/>
        <v>101.26416644929732</v>
      </c>
      <c r="N453" s="11">
        <f t="shared" si="470"/>
        <v>110.50889412446317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25">
        <v>10.6</v>
      </c>
      <c r="H454" s="11" t="str">
        <f t="shared" si="465"/>
        <v>Composite of Accts. 871-879 &amp; 886-893 - Comm</v>
      </c>
      <c r="I454" s="2">
        <f>'O and M Class.'!L118</f>
        <v>879.67344815870626</v>
      </c>
      <c r="J454" s="11">
        <f t="shared" si="466"/>
        <v>276.66766082965438</v>
      </c>
      <c r="K454" s="11">
        <f t="shared" si="467"/>
        <v>181.56010192887592</v>
      </c>
      <c r="L454" s="11">
        <f t="shared" si="468"/>
        <v>8.8001674266577457</v>
      </c>
      <c r="M454" s="11">
        <f t="shared" si="469"/>
        <v>197.31595842934291</v>
      </c>
      <c r="N454" s="11">
        <f t="shared" si="470"/>
        <v>215.32955954417514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20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201</v>
      </c>
      <c r="G456" s="25">
        <v>10.6</v>
      </c>
      <c r="H456" s="11" t="str">
        <f t="shared" si="465"/>
        <v>Composite of Accts. 871-879 &amp; 886-893 - Comm</v>
      </c>
      <c r="I456" s="2">
        <f>'O and M Class.'!L$120</f>
        <v>4.7818097111252751</v>
      </c>
      <c r="J456" s="11">
        <f t="shared" si="466"/>
        <v>1.5039354775101399</v>
      </c>
      <c r="K456" s="11">
        <f t="shared" si="467"/>
        <v>0.98694107497917793</v>
      </c>
      <c r="L456" s="11">
        <f t="shared" si="468"/>
        <v>4.7836758229320042E-2</v>
      </c>
      <c r="M456" s="11">
        <f t="shared" si="469"/>
        <v>1.0725882066264167</v>
      </c>
      <c r="N456" s="11">
        <f t="shared" si="470"/>
        <v>1.1705081937802195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202</v>
      </c>
      <c r="G457" s="25">
        <v>12.6</v>
      </c>
      <c r="H457" s="11" t="str">
        <f t="shared" si="465"/>
        <v>Composite of Accts. 374-379 - Comm</v>
      </c>
      <c r="I457" s="2">
        <f>'O and M Class.'!L$121</f>
        <v>0</v>
      </c>
      <c r="J457" s="11">
        <f t="shared" si="466"/>
        <v>0</v>
      </c>
      <c r="K457" s="11">
        <f t="shared" si="467"/>
        <v>0</v>
      </c>
      <c r="L457" s="11">
        <f t="shared" si="468"/>
        <v>0</v>
      </c>
      <c r="M457" s="11">
        <f t="shared" si="469"/>
        <v>0</v>
      </c>
      <c r="N457" s="11">
        <f t="shared" si="470"/>
        <v>0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203</v>
      </c>
      <c r="G458" s="25">
        <v>12.6</v>
      </c>
      <c r="H458" s="11" t="str">
        <f t="shared" si="465"/>
        <v>Composite of Accts. 374-379 - Comm</v>
      </c>
      <c r="I458" s="2">
        <f>'O and M Class.'!L$122</f>
        <v>0</v>
      </c>
      <c r="J458" s="11">
        <f t="shared" si="466"/>
        <v>0</v>
      </c>
      <c r="K458" s="11">
        <f t="shared" si="467"/>
        <v>0</v>
      </c>
      <c r="L458" s="11">
        <f t="shared" si="468"/>
        <v>0</v>
      </c>
      <c r="M458" s="11">
        <f t="shared" si="469"/>
        <v>0</v>
      </c>
      <c r="N458" s="11">
        <f t="shared" si="470"/>
        <v>0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204</v>
      </c>
      <c r="G459" s="25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205</v>
      </c>
      <c r="G460" s="25">
        <v>12.6</v>
      </c>
      <c r="H460" s="11" t="str">
        <f t="shared" si="465"/>
        <v>Composite of Accts. 374-379 - Comm</v>
      </c>
      <c r="I460" s="2">
        <f>'O and M Class.'!L$124</f>
        <v>0</v>
      </c>
      <c r="J460" s="11">
        <f t="shared" si="466"/>
        <v>0</v>
      </c>
      <c r="K460" s="11">
        <f t="shared" si="467"/>
        <v>0</v>
      </c>
      <c r="L460" s="11">
        <f t="shared" si="468"/>
        <v>0</v>
      </c>
      <c r="M460" s="11">
        <f t="shared" si="469"/>
        <v>0</v>
      </c>
      <c r="N460" s="11">
        <f t="shared" si="470"/>
        <v>0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206</v>
      </c>
      <c r="G461" s="25">
        <v>5</v>
      </c>
      <c r="H461" s="11" t="str">
        <f t="shared" si="465"/>
        <v>Direct to Interruptible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207</v>
      </c>
      <c r="G462" s="25">
        <v>12.6</v>
      </c>
      <c r="H462" s="11" t="str">
        <f t="shared" si="465"/>
        <v>Composite of Accts. 374-379 - Comm</v>
      </c>
      <c r="I462" s="2">
        <f>'O and M Class.'!L$126</f>
        <v>0</v>
      </c>
      <c r="J462" s="11">
        <f t="shared" si="466"/>
        <v>0</v>
      </c>
      <c r="K462" s="11">
        <f t="shared" si="467"/>
        <v>0</v>
      </c>
      <c r="L462" s="11">
        <f t="shared" si="468"/>
        <v>0</v>
      </c>
      <c r="M462" s="11">
        <f t="shared" si="469"/>
        <v>0</v>
      </c>
      <c r="N462" s="11">
        <f t="shared" si="470"/>
        <v>0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208</v>
      </c>
      <c r="G463" s="25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209</v>
      </c>
      <c r="G464" s="25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416</v>
      </c>
      <c r="D465" s="1"/>
      <c r="E465" s="1"/>
      <c r="F465" s="1" t="s">
        <v>114</v>
      </c>
      <c r="G465" s="25">
        <v>10.6</v>
      </c>
      <c r="H465" s="11" t="str">
        <f t="shared" si="465"/>
        <v>Composite of Accts. 871-879 &amp; 886-893 - Comm</v>
      </c>
      <c r="I465" s="2">
        <f>'O and M Class.'!L$129</f>
        <v>150.01216543332089</v>
      </c>
      <c r="J465" s="11">
        <f t="shared" si="466"/>
        <v>47.180592972655205</v>
      </c>
      <c r="K465" s="11">
        <f t="shared" si="467"/>
        <v>30.961743933109275</v>
      </c>
      <c r="L465" s="11">
        <f t="shared" si="468"/>
        <v>1.5007070801238187</v>
      </c>
      <c r="M465" s="11">
        <f t="shared" si="469"/>
        <v>33.648616154658122</v>
      </c>
      <c r="N465" s="11">
        <f t="shared" si="470"/>
        <v>36.720505292774448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20"/>
      <c r="H466" s="11"/>
      <c r="I466" s="2">
        <f>'O and M Class.'!L$130</f>
        <v>15333.547690908563</v>
      </c>
      <c r="J466" s="2">
        <f t="shared" ref="J466:X466" si="483">SUM(J443:J465)</f>
        <v>4822.5813575974253</v>
      </c>
      <c r="K466" s="2">
        <f t="shared" si="483"/>
        <v>3164.7658429612757</v>
      </c>
      <c r="L466" s="2">
        <f t="shared" si="483"/>
        <v>153.39531641779399</v>
      </c>
      <c r="M466" s="2">
        <f t="shared" si="483"/>
        <v>3439.4054578851019</v>
      </c>
      <c r="N466" s="2">
        <f t="shared" si="483"/>
        <v>3753.399716046968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20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220</v>
      </c>
      <c r="E468" s="1"/>
      <c r="G468" s="20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25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217</v>
      </c>
      <c r="G470" s="25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218</v>
      </c>
      <c r="G471" s="25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25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219</v>
      </c>
      <c r="G473" s="25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221</v>
      </c>
      <c r="E474" s="1"/>
      <c r="G474" s="25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25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226</v>
      </c>
      <c r="E476" s="1"/>
      <c r="G476" s="25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25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222</v>
      </c>
      <c r="G478" s="25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223</v>
      </c>
      <c r="G479" s="25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224</v>
      </c>
      <c r="G480" s="25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225</v>
      </c>
      <c r="E481" s="1"/>
      <c r="G481" s="25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25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231</v>
      </c>
      <c r="E483" s="1"/>
      <c r="G483" s="25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25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227</v>
      </c>
      <c r="G485" s="25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228</v>
      </c>
      <c r="G486" s="25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229</v>
      </c>
      <c r="G487" s="25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230</v>
      </c>
      <c r="E488" s="1"/>
      <c r="G488" s="25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20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20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20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210</v>
      </c>
      <c r="G492" s="25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-2415.942033967613</v>
      </c>
      <c r="J492" s="11">
        <f t="shared" ref="J492:J504" si="490">$I492*VLOOKUP($G492,alloc,6)</f>
        <v>-761.39147075939866</v>
      </c>
      <c r="K492" s="11">
        <f t="shared" ref="K492:K504" si="491">$I492*VLOOKUP($G492,alloc,7)</f>
        <v>-499.24131446691905</v>
      </c>
      <c r="L492" s="11">
        <f t="shared" ref="L492:L504" si="492">$I492*VLOOKUP($G492,alloc,8)</f>
        <v>-24.118706603143391</v>
      </c>
      <c r="M492" s="11">
        <f t="shared" ref="M492:M504" si="493">$I492*VLOOKUP($G492,alloc,9)</f>
        <v>-541.10168341223471</v>
      </c>
      <c r="N492" s="11">
        <f t="shared" ref="N492:N504" si="494">$I492*VLOOKUP($G492,alloc,10)</f>
        <v>-590.08885872591736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25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11.927379808941735</v>
      </c>
      <c r="J493" s="11">
        <f t="shared" si="490"/>
        <v>3.7589499778361999</v>
      </c>
      <c r="K493" s="11">
        <f t="shared" si="491"/>
        <v>2.4647283296707139</v>
      </c>
      <c r="L493" s="11">
        <f t="shared" si="492"/>
        <v>0.11907279649573685</v>
      </c>
      <c r="M493" s="11">
        <f t="shared" si="493"/>
        <v>2.6713907877650636</v>
      </c>
      <c r="N493" s="11">
        <f t="shared" si="494"/>
        <v>2.9132379171740217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211</v>
      </c>
      <c r="G494" s="25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212</v>
      </c>
      <c r="G495" s="25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24426.801444913079</v>
      </c>
      <c r="J495" s="11">
        <f t="shared" si="490"/>
        <v>7698.1806751161039</v>
      </c>
      <c r="K495" s="11">
        <f t="shared" si="491"/>
        <v>5047.665999483298</v>
      </c>
      <c r="L495" s="11">
        <f t="shared" si="492"/>
        <v>243.85637114627698</v>
      </c>
      <c r="M495" s="11">
        <f t="shared" si="493"/>
        <v>5470.9025284486861</v>
      </c>
      <c r="N495" s="11">
        <f t="shared" si="494"/>
        <v>5966.1958707187159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25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325.5523160448837</v>
      </c>
      <c r="J496" s="11">
        <f t="shared" si="490"/>
        <v>102.59880131125094</v>
      </c>
      <c r="K496" s="11">
        <f t="shared" si="491"/>
        <v>67.273619939913004</v>
      </c>
      <c r="L496" s="11">
        <f t="shared" si="492"/>
        <v>3.2500369149029091</v>
      </c>
      <c r="M496" s="11">
        <f t="shared" si="493"/>
        <v>72.914376162139291</v>
      </c>
      <c r="N496" s="11">
        <f t="shared" si="494"/>
        <v>79.515481716677584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25">
        <v>9.6</v>
      </c>
      <c r="H497" s="11" t="str">
        <f t="shared" si="489"/>
        <v>Allocated Net Plant - Comm</v>
      </c>
      <c r="I497" s="2">
        <f>'O and M Class.'!L$161</f>
        <v>127.24298264097445</v>
      </c>
      <c r="J497" s="11">
        <f t="shared" si="490"/>
        <v>49.933787438907601</v>
      </c>
      <c r="K497" s="11">
        <f t="shared" si="491"/>
        <v>30.122672590015554</v>
      </c>
      <c r="L497" s="11">
        <f t="shared" si="492"/>
        <v>0.95204327260652921</v>
      </c>
      <c r="M497" s="11">
        <f t="shared" si="493"/>
        <v>23.367962470058014</v>
      </c>
      <c r="N497" s="11">
        <f t="shared" si="494"/>
        <v>22.866516869386736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25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373.52489654620064</v>
      </c>
      <c r="J498" s="11">
        <f t="shared" si="490"/>
        <v>117.7175057795184</v>
      </c>
      <c r="K498" s="11">
        <f t="shared" si="491"/>
        <v>77.186893441974448</v>
      </c>
      <c r="L498" s="11">
        <f t="shared" si="492"/>
        <v>3.7289542804022715</v>
      </c>
      <c r="M498" s="11">
        <f t="shared" si="493"/>
        <v>83.658857487405868</v>
      </c>
      <c r="N498" s="11">
        <f t="shared" si="494"/>
        <v>91.232685556899682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213</v>
      </c>
      <c r="G499" s="25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3809.9808821131346</v>
      </c>
      <c r="J499" s="11">
        <f t="shared" si="490"/>
        <v>1200.7270483362097</v>
      </c>
      <c r="K499" s="11">
        <f t="shared" si="491"/>
        <v>787.31187956370138</v>
      </c>
      <c r="L499" s="11">
        <f t="shared" si="492"/>
        <v>38.035602579570828</v>
      </c>
      <c r="M499" s="11">
        <f t="shared" si="493"/>
        <v>853.32637956308054</v>
      </c>
      <c r="N499" s="11">
        <f t="shared" si="494"/>
        <v>930.57997207057258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8" t="s">
        <v>417</v>
      </c>
      <c r="G500" s="25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214</v>
      </c>
      <c r="G501" s="25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215</v>
      </c>
      <c r="G502" s="25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216</v>
      </c>
      <c r="G503" s="25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-41.223789855018083</v>
      </c>
      <c r="J503" s="11">
        <f t="shared" si="490"/>
        <v>-12.99180259571135</v>
      </c>
      <c r="K503" s="11">
        <f t="shared" si="491"/>
        <v>-8.5186725282181026</v>
      </c>
      <c r="L503" s="11">
        <f t="shared" si="492"/>
        <v>-0.41154319044235343</v>
      </c>
      <c r="M503" s="11">
        <f t="shared" si="493"/>
        <v>-9.2329458958705786</v>
      </c>
      <c r="N503" s="11">
        <f t="shared" si="494"/>
        <v>-10.068825644775702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25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-18.026593037082009</v>
      </c>
      <c r="J504" s="11">
        <f t="shared" si="490"/>
        <v>-5.6811355538793533</v>
      </c>
      <c r="K504" s="11">
        <f t="shared" si="491"/>
        <v>-3.7250976541077381</v>
      </c>
      <c r="L504" s="11">
        <f t="shared" si="492"/>
        <v>-0.17996214412546493</v>
      </c>
      <c r="M504" s="11">
        <f t="shared" si="493"/>
        <v>-4.0374395169296946</v>
      </c>
      <c r="N504" s="11">
        <f t="shared" si="494"/>
        <v>-4.4029581680397589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25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25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2.5399046827025265</v>
      </c>
      <c r="J506" s="11">
        <f>$I506*VLOOKUP($G506,alloc,6)</f>
        <v>0.80045867606171417</v>
      </c>
      <c r="K506" s="11">
        <f>$I506*VLOOKUP($G506,alloc,7)</f>
        <v>0.52485752331179103</v>
      </c>
      <c r="L506" s="11">
        <f>$I506*VLOOKUP($G506,alloc,8)</f>
        <v>2.5356244057498548E-2</v>
      </c>
      <c r="M506" s="11">
        <f>$I506*VLOOKUP($G506,alloc,9)</f>
        <v>0.56886575927482652</v>
      </c>
      <c r="N506" s="11">
        <f>$I506*VLOOKUP($G506,alloc,10)</f>
        <v>0.62036647999669636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20"/>
      <c r="H507" s="11"/>
      <c r="I507" s="2">
        <f>'O and M Class.'!L$171</f>
        <v>26602.377389890204</v>
      </c>
      <c r="J507" s="2">
        <f t="shared" ref="J507:X507" si="506">SUM(J492:J506)</f>
        <v>8393.6528177268974</v>
      </c>
      <c r="K507" s="2">
        <f t="shared" si="506"/>
        <v>5501.0655662226391</v>
      </c>
      <c r="L507" s="2">
        <f t="shared" si="506"/>
        <v>265.25722529660158</v>
      </c>
      <c r="M507" s="2">
        <f t="shared" si="506"/>
        <v>5953.0382918533733</v>
      </c>
      <c r="N507" s="2">
        <f t="shared" si="506"/>
        <v>6489.363488790691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20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20"/>
      <c r="H509" s="11"/>
      <c r="I509" s="2">
        <f>'O and M Class.'!L$173</f>
        <v>79596319.932161272</v>
      </c>
      <c r="J509" s="2">
        <f>J507+J488+J481+J474+J466+J439+J415+J389+J367</f>
        <v>47330949.507494994</v>
      </c>
      <c r="K509" s="2">
        <f t="shared" ref="K509:X509" si="507">K507+K488+K481+K474+K466+K439+K415+K389+K367</f>
        <v>31085042.013946496</v>
      </c>
      <c r="L509" s="2">
        <f t="shared" si="507"/>
        <v>1096413.9489803668</v>
      </c>
      <c r="M509" s="2">
        <f t="shared" si="507"/>
        <v>41880.648113135278</v>
      </c>
      <c r="N509" s="2">
        <f t="shared" si="507"/>
        <v>42033.813626267569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20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20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20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5" t="s">
        <v>303</v>
      </c>
      <c r="B514" s="1"/>
      <c r="C514" s="65" t="s">
        <v>301</v>
      </c>
      <c r="D514" s="1"/>
      <c r="E514" s="1"/>
      <c r="F514" s="1"/>
      <c r="G514" s="21" t="s">
        <v>38</v>
      </c>
      <c r="H514" s="13" t="s">
        <v>38</v>
      </c>
      <c r="I514" s="3" t="s">
        <v>1</v>
      </c>
      <c r="J514" s="3" t="s">
        <v>56</v>
      </c>
      <c r="K514" s="3" t="s">
        <v>519</v>
      </c>
      <c r="L514" s="3" t="s">
        <v>519</v>
      </c>
      <c r="M514" s="69" t="s">
        <v>180</v>
      </c>
      <c r="N514" s="69" t="s">
        <v>180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6" t="s">
        <v>302</v>
      </c>
      <c r="B515" s="14"/>
      <c r="C515" s="66" t="s">
        <v>302</v>
      </c>
      <c r="D515" s="1"/>
      <c r="E515" s="1"/>
      <c r="F515" s="1"/>
      <c r="G515" s="21" t="s">
        <v>39</v>
      </c>
      <c r="H515" s="13" t="s">
        <v>21</v>
      </c>
      <c r="I515" s="3" t="s">
        <v>2</v>
      </c>
      <c r="J515" s="3" t="s">
        <v>520</v>
      </c>
      <c r="K515" s="69" t="s">
        <v>420</v>
      </c>
      <c r="L515" s="69" t="s">
        <v>518</v>
      </c>
      <c r="M515" s="69" t="s">
        <v>420</v>
      </c>
      <c r="N515" s="69" t="s">
        <v>518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20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20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3">
        <v>7500</v>
      </c>
      <c r="D518" s="1"/>
      <c r="E518" s="1"/>
      <c r="F518" s="1" t="s">
        <v>79</v>
      </c>
      <c r="G518" s="25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3">
        <v>7510</v>
      </c>
      <c r="D519" s="1"/>
      <c r="E519" s="1"/>
      <c r="F519" s="1" t="s">
        <v>72</v>
      </c>
      <c r="G519" s="25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25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25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25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3">
        <v>7560</v>
      </c>
      <c r="D523" s="1"/>
      <c r="E523" s="1"/>
      <c r="F523" s="1" t="s">
        <v>76</v>
      </c>
      <c r="G523" s="25"/>
      <c r="H523" s="11"/>
      <c r="I523" s="2">
        <f>'O and M Class.'!G$19</f>
        <v>104.24863768711531</v>
      </c>
      <c r="J523" s="2">
        <f t="shared" ref="J523:X523" si="515">+J19+J187+J355</f>
        <v>62.05250954096072</v>
      </c>
      <c r="K523" s="2">
        <f t="shared" si="515"/>
        <v>40.758460255832794</v>
      </c>
      <c r="L523" s="2">
        <f t="shared" si="515"/>
        <v>1.4376678903218045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25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25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20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3">
        <v>7610</v>
      </c>
      <c r="D527" s="1"/>
      <c r="E527" s="1"/>
      <c r="F527" s="1" t="s">
        <v>88</v>
      </c>
      <c r="G527" s="25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25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25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25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25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25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25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25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25"/>
      <c r="H535" s="11"/>
      <c r="I535" s="2">
        <f>'O and M Class.'!G$31</f>
        <v>104.24863768711531</v>
      </c>
      <c r="J535" s="2">
        <f t="shared" ref="J535:X535" si="527">+J31+J199+J367</f>
        <v>62.05250954096072</v>
      </c>
      <c r="K535" s="2">
        <f t="shared" si="527"/>
        <v>40.758460255832794</v>
      </c>
      <c r="L535" s="2">
        <f t="shared" si="527"/>
        <v>1.4376678903218045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25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25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25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393</v>
      </c>
      <c r="G539" s="25"/>
      <c r="H539" s="11"/>
      <c r="I539" s="2">
        <f>'O and M Class.'!G35</f>
        <v>1391074.1932681859</v>
      </c>
      <c r="J539" s="2">
        <f t="shared" ref="J539:X539" si="528">+J35+J203+J371</f>
        <v>828017.00401143078</v>
      </c>
      <c r="K539" s="2">
        <f t="shared" si="528"/>
        <v>543873.21961372416</v>
      </c>
      <c r="L539" s="2">
        <f t="shared" si="528"/>
        <v>19183.969643031207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8" t="s">
        <v>395</v>
      </c>
      <c r="G540" s="25"/>
      <c r="H540" s="11"/>
      <c r="I540" s="2">
        <f>'O and M Class.'!G36</f>
        <v>54630685.565620363</v>
      </c>
      <c r="J540" s="2">
        <f t="shared" ref="J540:X540" si="529">+J36+J204+J372</f>
        <v>32518133.689807139</v>
      </c>
      <c r="K540" s="2">
        <f t="shared" si="529"/>
        <v>21359153.229974937</v>
      </c>
      <c r="L540" s="2">
        <f t="shared" si="529"/>
        <v>753398.64583829092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396</v>
      </c>
      <c r="G541" s="25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394</v>
      </c>
      <c r="G542" s="25"/>
      <c r="H542" s="11"/>
      <c r="I542" s="2">
        <f>'O and M Class.'!G38</f>
        <v>16638.113422500668</v>
      </c>
      <c r="J542" s="2">
        <f t="shared" ref="J542:X542" si="532">+J38+J206+J374</f>
        <v>9903.5988843517916</v>
      </c>
      <c r="K542" s="2">
        <f t="shared" si="532"/>
        <v>6505.0623174411739</v>
      </c>
      <c r="L542" s="2">
        <f t="shared" si="532"/>
        <v>229.45222070770384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397</v>
      </c>
      <c r="G543" s="25"/>
      <c r="H543" s="11"/>
      <c r="I543" s="2">
        <f>'O and M Class.'!G39</f>
        <v>50026638.460275397</v>
      </c>
      <c r="J543" s="2">
        <f t="shared" ref="J543:X543" si="533">+J39+J207+J375</f>
        <v>29777640.545053449</v>
      </c>
      <c r="K543" s="2">
        <f t="shared" si="533"/>
        <v>19559092.57573026</v>
      </c>
      <c r="L543" s="2">
        <f t="shared" si="533"/>
        <v>689905.33949169295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398</v>
      </c>
      <c r="G544" s="25"/>
      <c r="H544" s="11"/>
      <c r="I544" s="2">
        <f>'O and M Class.'!G40</f>
        <v>24814110.4430135</v>
      </c>
      <c r="J544" s="2">
        <f t="shared" ref="J544:X544" si="534">+J40+J208+J376</f>
        <v>14770244.093135601</v>
      </c>
      <c r="K544" s="2">
        <f t="shared" si="534"/>
        <v>9701660.9206051435</v>
      </c>
      <c r="L544" s="2">
        <f t="shared" si="534"/>
        <v>342205.42927275767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399</v>
      </c>
      <c r="G545" s="25"/>
      <c r="H545" s="11"/>
      <c r="I545" s="2">
        <f>'O and M Class.'!G41</f>
        <v>4715343.3058455419</v>
      </c>
      <c r="J545" s="2">
        <f t="shared" ref="J545:X545" si="535">+J41+J209+J377</f>
        <v>2806740.6151922285</v>
      </c>
      <c r="K545" s="2">
        <f t="shared" si="535"/>
        <v>1843574.5251725877</v>
      </c>
      <c r="L545" s="2">
        <f t="shared" si="535"/>
        <v>65028.165480726202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400</v>
      </c>
      <c r="G546" s="25"/>
      <c r="H546" s="11"/>
      <c r="I546" s="2">
        <f>'O and M Class.'!G42</f>
        <v>5349099.1036434416</v>
      </c>
      <c r="J546" s="2">
        <f t="shared" ref="J546:X546" si="536">+J42+J210+J378</f>
        <v>3183974.6833008602</v>
      </c>
      <c r="K546" s="2">
        <f t="shared" si="536"/>
        <v>2091356.2810740548</v>
      </c>
      <c r="L546" s="2">
        <f t="shared" si="536"/>
        <v>73768.13926852688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401</v>
      </c>
      <c r="G547" s="25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402</v>
      </c>
      <c r="G548" s="25"/>
      <c r="H548" s="11"/>
      <c r="I548" s="2">
        <f>'O and M Class.'!G44</f>
        <v>-5516158.570744819</v>
      </c>
      <c r="J548" s="2">
        <f t="shared" ref="J548:X548" si="538">+J44+J212+J380</f>
        <v>-3283414.4400805049</v>
      </c>
      <c r="K548" s="2">
        <f t="shared" si="538"/>
        <v>-2156672.1144631533</v>
      </c>
      <c r="L548" s="2">
        <f t="shared" si="538"/>
        <v>-76072.016201161445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403</v>
      </c>
      <c r="G549" s="25"/>
      <c r="H549" s="11"/>
      <c r="I549" s="2">
        <f>'O and M Class.'!G45</f>
        <v>-80142158.203396305</v>
      </c>
      <c r="J549" s="2">
        <f t="shared" ref="J549:X549" si="539">+J45+J213+J381</f>
        <v>-47703472.648487926</v>
      </c>
      <c r="K549" s="2">
        <f t="shared" si="539"/>
        <v>-31333464.325486474</v>
      </c>
      <c r="L549" s="2">
        <f t="shared" si="539"/>
        <v>-1105221.2294219122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25"/>
      <c r="H550" s="11"/>
      <c r="I550" s="2">
        <f>'O and M Class.'!G46</f>
        <v>-1334672.4285446138</v>
      </c>
      <c r="J550" s="2">
        <f t="shared" ref="J550:X550" si="540">+J46+J214+J382</f>
        <v>-794444.66080114571</v>
      </c>
      <c r="K550" s="2">
        <f t="shared" si="540"/>
        <v>-521821.62127299421</v>
      </c>
      <c r="L550" s="2">
        <f t="shared" si="540"/>
        <v>-18406.146470473945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404</v>
      </c>
      <c r="G551" s="25"/>
      <c r="H551" s="11"/>
      <c r="I551" s="2">
        <f>'O and M Class.'!G47</f>
        <v>20002882.697330352</v>
      </c>
      <c r="J551" s="2">
        <f t="shared" ref="J551:X551" si="541">+J47+J215+J383</f>
        <v>11906429.637461061</v>
      </c>
      <c r="K551" s="2">
        <f t="shared" si="541"/>
        <v>7820598.1153266486</v>
      </c>
      <c r="L551" s="2">
        <f t="shared" si="541"/>
        <v>275854.94454264472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405</v>
      </c>
      <c r="G552" s="25"/>
      <c r="H552" s="11"/>
      <c r="I552" s="2">
        <f>'O and M Class.'!G48</f>
        <v>-16514585.049590139</v>
      </c>
      <c r="J552" s="2">
        <f t="shared" ref="J552:X552" si="542">+J48+J216+J384</f>
        <v>-9830070.3883572835</v>
      </c>
      <c r="K552" s="2">
        <f t="shared" si="542"/>
        <v>-6456765.9906071229</v>
      </c>
      <c r="L552" s="2">
        <f t="shared" si="542"/>
        <v>-227748.67062573368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406</v>
      </c>
      <c r="G553" s="25"/>
      <c r="H553" s="11"/>
      <c r="I553" s="2">
        <f>'O and M Class.'!G49</f>
        <v>-10856.051578414428</v>
      </c>
      <c r="J553" s="2">
        <f t="shared" ref="J553:X553" si="543">+J49+J217+J385</f>
        <v>-6461.9093265137481</v>
      </c>
      <c r="K553" s="2">
        <f t="shared" si="543"/>
        <v>-4244.429055486482</v>
      </c>
      <c r="L553" s="2">
        <f t="shared" si="543"/>
        <v>-149.71319641419905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25"/>
      <c r="H554" s="11"/>
      <c r="I554" s="2">
        <f>'O and M Class.'!G50</f>
        <v>21950135.111889657</v>
      </c>
      <c r="J554" s="2">
        <f t="shared" ref="J554:X554" si="544">+J50+J218+J386</f>
        <v>13065503.767482372</v>
      </c>
      <c r="K554" s="2">
        <f t="shared" si="544"/>
        <v>8581922.3101338409</v>
      </c>
      <c r="L554" s="2">
        <f t="shared" si="544"/>
        <v>302709.03427344532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20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25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25"/>
      <c r="H557" s="11"/>
      <c r="I557" s="2">
        <f>'O and M Class.'!G$53</f>
        <v>79378176.690454662</v>
      </c>
      <c r="J557" s="2">
        <f t="shared" ref="J557:X557" si="546">+J53+J221+J389</f>
        <v>47248723.587275103</v>
      </c>
      <c r="K557" s="2">
        <f t="shared" si="546"/>
        <v>31034767.759063419</v>
      </c>
      <c r="L557" s="2">
        <f t="shared" si="546"/>
        <v>1094685.3441161276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4"/>
      <c r="G558" s="25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2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25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3">
        <v>8140</v>
      </c>
      <c r="D561" s="1"/>
      <c r="E561" s="1"/>
      <c r="F561" s="1" t="s">
        <v>79</v>
      </c>
      <c r="G561" s="25"/>
      <c r="H561" s="11"/>
      <c r="I561" s="2">
        <f>'O and M Class.'!G$57</f>
        <v>-73.411813745234497</v>
      </c>
      <c r="J561" s="2">
        <f t="shared" ref="J561:X561" si="547">+J57+J225+J393</f>
        <v>-34.194047480762833</v>
      </c>
      <c r="K561" s="2">
        <f t="shared" si="547"/>
        <v>-19.725290055889587</v>
      </c>
      <c r="L561" s="2">
        <f t="shared" si="547"/>
        <v>-0.27273924073661515</v>
      </c>
      <c r="M561" s="2">
        <f t="shared" si="547"/>
        <v>-12.593393943370959</v>
      </c>
      <c r="N561" s="2">
        <f t="shared" si="547"/>
        <v>-6.6263430244745054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3">
        <v>8150</v>
      </c>
      <c r="D562" s="1"/>
      <c r="E562" s="1"/>
      <c r="F562" s="1" t="s">
        <v>89</v>
      </c>
      <c r="G562" s="25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3">
        <v>8160</v>
      </c>
      <c r="D563" s="1"/>
      <c r="E563" s="1"/>
      <c r="F563" s="1" t="s">
        <v>90</v>
      </c>
      <c r="G563" s="25"/>
      <c r="H563" s="11"/>
      <c r="I563" s="2">
        <f>'O and M Class.'!G$59</f>
        <v>92006.908220302023</v>
      </c>
      <c r="J563" s="2">
        <f t="shared" ref="J563:X563" si="550">+J59+J227+J395</f>
        <v>42855.34477000199</v>
      </c>
      <c r="K563" s="2">
        <f t="shared" si="550"/>
        <v>24721.674335540862</v>
      </c>
      <c r="L563" s="2">
        <f t="shared" si="550"/>
        <v>341.82365222051976</v>
      </c>
      <c r="M563" s="2">
        <f t="shared" si="550"/>
        <v>15783.280396134531</v>
      </c>
      <c r="N563" s="2">
        <f t="shared" si="550"/>
        <v>8304.7850664041234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3">
        <v>8170</v>
      </c>
      <c r="D564" s="1"/>
      <c r="E564" s="1"/>
      <c r="F564" s="1" t="s">
        <v>91</v>
      </c>
      <c r="G564" s="25"/>
      <c r="H564" s="11"/>
      <c r="I564" s="2">
        <f>'O and M Class.'!G$60</f>
        <v>36434.826208633858</v>
      </c>
      <c r="J564" s="2">
        <f t="shared" ref="J564:X564" si="551">+J60+J228+J396</f>
        <v>16970.758707242028</v>
      </c>
      <c r="K564" s="2">
        <f t="shared" si="551"/>
        <v>9789.8073679985064</v>
      </c>
      <c r="L564" s="2">
        <f t="shared" si="551"/>
        <v>135.36250270288951</v>
      </c>
      <c r="M564" s="2">
        <f t="shared" si="551"/>
        <v>6250.1945708073235</v>
      </c>
      <c r="N564" s="2">
        <f t="shared" si="551"/>
        <v>3288.7030598831129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3">
        <v>8180</v>
      </c>
      <c r="D565" s="1"/>
      <c r="E565" s="1"/>
      <c r="F565" s="1" t="s">
        <v>92</v>
      </c>
      <c r="G565" s="25"/>
      <c r="H565" s="11"/>
      <c r="I565" s="2">
        <f>'O and M Class.'!G$61</f>
        <v>26327.414943322936</v>
      </c>
      <c r="J565" s="2">
        <f t="shared" ref="J565:X565" si="552">+J61+J229+J397</f>
        <v>12262.888364833081</v>
      </c>
      <c r="K565" s="2">
        <f t="shared" si="552"/>
        <v>7074.009885943161</v>
      </c>
      <c r="L565" s="2">
        <f t="shared" si="552"/>
        <v>97.811493762008226</v>
      </c>
      <c r="M565" s="2">
        <f t="shared" si="552"/>
        <v>4516.323613014938</v>
      </c>
      <c r="N565" s="2">
        <f t="shared" si="552"/>
        <v>2376.3815857697487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5">
        <v>8190</v>
      </c>
      <c r="D566" s="1"/>
      <c r="E566" s="1"/>
      <c r="F566" s="1" t="s">
        <v>93</v>
      </c>
      <c r="G566" s="25"/>
      <c r="H566" s="11"/>
      <c r="I566" s="2">
        <f>'O and M Class.'!G$62</f>
        <v>696.66560730043182</v>
      </c>
      <c r="J566" s="2">
        <f t="shared" ref="J566:X566" si="553">+J62+J230+J398</f>
        <v>324.49568589758246</v>
      </c>
      <c r="K566" s="2">
        <f t="shared" si="553"/>
        <v>187.18964257786837</v>
      </c>
      <c r="L566" s="2">
        <f t="shared" si="553"/>
        <v>2.5882489355436609</v>
      </c>
      <c r="M566" s="2">
        <f t="shared" si="553"/>
        <v>119.50916333410478</v>
      </c>
      <c r="N566" s="2">
        <f t="shared" si="553"/>
        <v>62.882866555332591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5">
        <v>8200</v>
      </c>
      <c r="D567" s="1"/>
      <c r="E567" s="1"/>
      <c r="F567" s="1" t="s">
        <v>94</v>
      </c>
      <c r="G567" s="25"/>
      <c r="H567" s="11"/>
      <c r="I567" s="2">
        <f>'O and M Class.'!G$63</f>
        <v>2739.864372868532</v>
      </c>
      <c r="J567" s="2">
        <f t="shared" ref="J567:X567" si="554">+J63+J231+J399</f>
        <v>1276.1849582118346</v>
      </c>
      <c r="K567" s="2">
        <f t="shared" si="554"/>
        <v>736.18422855188078</v>
      </c>
      <c r="L567" s="2">
        <f t="shared" si="554"/>
        <v>10.179131813453859</v>
      </c>
      <c r="M567" s="2">
        <f t="shared" si="554"/>
        <v>470.00870348582373</v>
      </c>
      <c r="N567" s="2">
        <f t="shared" si="554"/>
        <v>247.30735080553922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5">
        <v>8210</v>
      </c>
      <c r="D568" s="1"/>
      <c r="E568" s="1"/>
      <c r="F568" s="1" t="s">
        <v>95</v>
      </c>
      <c r="G568" s="25"/>
      <c r="H568" s="11"/>
      <c r="I568" s="2">
        <f>'O and M Class.'!G$64</f>
        <v>46479.654188193097</v>
      </c>
      <c r="J568" s="2">
        <f t="shared" ref="J568:X568" si="555">+J64+J232+J400</f>
        <v>21649.478757139172</v>
      </c>
      <c r="K568" s="2">
        <f t="shared" si="555"/>
        <v>12488.789116984153</v>
      </c>
      <c r="L568" s="2">
        <f t="shared" si="555"/>
        <v>172.68100250160529</v>
      </c>
      <c r="M568" s="2">
        <f t="shared" si="555"/>
        <v>7973.3297092331341</v>
      </c>
      <c r="N568" s="2">
        <f t="shared" si="555"/>
        <v>4195.3756023350352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5">
        <v>8220</v>
      </c>
      <c r="D569" s="1"/>
      <c r="E569" s="1"/>
      <c r="F569" s="1" t="s">
        <v>96</v>
      </c>
      <c r="G569" s="25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5">
        <v>8230</v>
      </c>
      <c r="D570" s="1"/>
      <c r="E570" s="1"/>
      <c r="F570" s="1" t="s">
        <v>97</v>
      </c>
      <c r="G570" s="25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5">
        <v>8240</v>
      </c>
      <c r="D571" s="1"/>
      <c r="E571" s="1"/>
      <c r="F571" s="1" t="s">
        <v>78</v>
      </c>
      <c r="G571" s="25"/>
      <c r="H571" s="11"/>
      <c r="I571" s="2">
        <f>'O and M Class.'!G$67</f>
        <v>1278.0995125652898</v>
      </c>
      <c r="J571" s="2">
        <f t="shared" ref="J571:X571" si="558">+J67+J235+J403</f>
        <v>595.31828990717918</v>
      </c>
      <c r="K571" s="2">
        <f t="shared" si="558"/>
        <v>343.41725560864512</v>
      </c>
      <c r="L571" s="2">
        <f t="shared" si="558"/>
        <v>4.7483895691859752</v>
      </c>
      <c r="M571" s="2">
        <f t="shared" si="558"/>
        <v>219.250960293975</v>
      </c>
      <c r="N571" s="2">
        <f t="shared" si="558"/>
        <v>115.36461718630463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5">
        <v>8250</v>
      </c>
      <c r="D572" s="1"/>
      <c r="E572" s="1"/>
      <c r="F572" s="1" t="s">
        <v>98</v>
      </c>
      <c r="G572" s="25"/>
      <c r="H572" s="11"/>
      <c r="I572" s="2">
        <f>'O and M Class.'!G$68</f>
        <v>7367.963346891197</v>
      </c>
      <c r="J572" s="2">
        <f t="shared" ref="J572:X572" si="559">+J68+J236+J404</f>
        <v>3431.8793620117094</v>
      </c>
      <c r="K572" s="2">
        <f t="shared" si="559"/>
        <v>1979.725152179969</v>
      </c>
      <c r="L572" s="2">
        <f t="shared" si="559"/>
        <v>27.373424337125346</v>
      </c>
      <c r="M572" s="2">
        <f t="shared" si="559"/>
        <v>1263.9336947827705</v>
      </c>
      <c r="N572" s="2">
        <f t="shared" si="559"/>
        <v>665.05171357962286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3">
        <v>8260</v>
      </c>
      <c r="D573" s="1"/>
      <c r="E573" s="1"/>
      <c r="F573" s="1" t="s">
        <v>99</v>
      </c>
      <c r="G573" s="25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20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3">
        <v>8300</v>
      </c>
      <c r="D575" s="1"/>
      <c r="E575" s="1"/>
      <c r="F575" s="1" t="s">
        <v>88</v>
      </c>
      <c r="G575" s="25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25"/>
      <c r="H576" s="11"/>
      <c r="I576" s="2">
        <f>'O and M Class.'!G$72</f>
        <v>3834.223441099195</v>
      </c>
      <c r="J576" s="2">
        <f t="shared" ref="J576:X576" si="563">+J72+J240+J408</f>
        <v>1785.9198909291426</v>
      </c>
      <c r="K576" s="2">
        <f t="shared" si="563"/>
        <v>1030.2315888453618</v>
      </c>
      <c r="L576" s="2">
        <f t="shared" si="563"/>
        <v>14.244889709019217</v>
      </c>
      <c r="M576" s="2">
        <f t="shared" si="563"/>
        <v>657.73999847271205</v>
      </c>
      <c r="N576" s="2">
        <f t="shared" si="563"/>
        <v>346.08707314295947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25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25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25"/>
      <c r="H579" s="11"/>
      <c r="I579" s="2">
        <f>'O and M Class.'!G$75</f>
        <v>3106.0895408107194</v>
      </c>
      <c r="J579" s="2">
        <f t="shared" ref="J579:X579" si="566">+J75+J243+J411</f>
        <v>1446.7667779816588</v>
      </c>
      <c r="K579" s="2">
        <f t="shared" si="566"/>
        <v>834.58661496472791</v>
      </c>
      <c r="L579" s="2">
        <f t="shared" si="566"/>
        <v>11.539729912689289</v>
      </c>
      <c r="M579" s="2">
        <f t="shared" si="566"/>
        <v>532.8326220975955</v>
      </c>
      <c r="N579" s="2">
        <f t="shared" si="566"/>
        <v>280.36379585404813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25"/>
      <c r="H580" s="11"/>
      <c r="I580" s="2">
        <f>'O and M Class.'!G$76</f>
        <v>2423.8288034980792</v>
      </c>
      <c r="J580" s="2">
        <f t="shared" ref="J580:X580" si="567">+J76+J244+J412</f>
        <v>1128.9806498948412</v>
      </c>
      <c r="K580" s="2">
        <f t="shared" si="567"/>
        <v>651.26746984810791</v>
      </c>
      <c r="L580" s="2">
        <f t="shared" si="567"/>
        <v>9.0049978854325463</v>
      </c>
      <c r="M580" s="2">
        <f t="shared" si="567"/>
        <v>415.79453519117362</v>
      </c>
      <c r="N580" s="2">
        <f t="shared" si="567"/>
        <v>218.78115067852394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25"/>
      <c r="H581" s="11"/>
      <c r="I581" s="2">
        <f>'O and M Class.'!G$77</f>
        <v>247.85940069986549</v>
      </c>
      <c r="J581" s="2">
        <f t="shared" ref="J581:X581" si="569">+J77+J245+J413</f>
        <v>115.4489404865684</v>
      </c>
      <c r="K581" s="2">
        <f t="shared" si="569"/>
        <v>66.598253366287167</v>
      </c>
      <c r="L581" s="2">
        <f t="shared" si="569"/>
        <v>0.92084613235294266</v>
      </c>
      <c r="M581" s="2">
        <f t="shared" si="569"/>
        <v>42.518920543410026</v>
      </c>
      <c r="N581" s="2">
        <f t="shared" si="569"/>
        <v>22.372440171246975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25"/>
      <c r="H582" s="11"/>
      <c r="I582" s="2">
        <f>'O and M Class.'!G$78</f>
        <v>129336.15020381426</v>
      </c>
      <c r="J582" s="2">
        <f t="shared" ref="J582:X582" si="570">+J78+J246+J414</f>
        <v>60242.708025115164</v>
      </c>
      <c r="K582" s="2">
        <f t="shared" si="570"/>
        <v>34751.805565462542</v>
      </c>
      <c r="L582" s="2">
        <f t="shared" si="570"/>
        <v>480.50908439345005</v>
      </c>
      <c r="M582" s="2">
        <f t="shared" si="570"/>
        <v>22186.907086754316</v>
      </c>
      <c r="N582" s="2">
        <f t="shared" si="570"/>
        <v>11674.220442088792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20"/>
      <c r="H583" s="11"/>
      <c r="I583" s="2">
        <f>'O and M Class.'!G$79</f>
        <v>352206.13597625424</v>
      </c>
      <c r="J583" s="2">
        <f t="shared" ref="J583:X583" si="571">+J79+J247+J415</f>
        <v>164051.9791321712</v>
      </c>
      <c r="K583" s="2">
        <f t="shared" si="571"/>
        <v>94635.561187816173</v>
      </c>
      <c r="L583" s="2">
        <f t="shared" si="571"/>
        <v>1308.5146546345391</v>
      </c>
      <c r="M583" s="2">
        <f t="shared" si="571"/>
        <v>60419.030580202438</v>
      </c>
      <c r="N583" s="2">
        <f t="shared" si="571"/>
        <v>31791.050421429914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20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20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20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25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25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25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70">
        <v>8530</v>
      </c>
      <c r="D590" s="1"/>
      <c r="E590" s="1"/>
      <c r="F590" s="1" t="s">
        <v>105</v>
      </c>
      <c r="G590" s="25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25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25"/>
      <c r="H592" s="11"/>
      <c r="I592" s="2">
        <f>'O and M Class.'!G$88</f>
        <v>50.244184785773342</v>
      </c>
      <c r="J592" s="2">
        <f t="shared" ref="J592:X592" si="578">+J88+J256+J424</f>
        <v>27.134338820462791</v>
      </c>
      <c r="K592" s="2">
        <f t="shared" si="578"/>
        <v>15.140867288850933</v>
      </c>
      <c r="L592" s="2">
        <f t="shared" si="578"/>
        <v>0</v>
      </c>
      <c r="M592" s="2">
        <f t="shared" si="578"/>
        <v>7.9689786764596269</v>
      </c>
      <c r="N592" s="2">
        <f t="shared" si="578"/>
        <v>0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25"/>
      <c r="H593" s="11"/>
      <c r="I593" s="2">
        <f>'O and M Class.'!G$89</f>
        <v>307841.17609223054</v>
      </c>
      <c r="J593" s="2">
        <f t="shared" ref="J593:X593" si="579">+J89+J257+J425</f>
        <v>166249.42390032581</v>
      </c>
      <c r="K593" s="2">
        <f t="shared" si="579"/>
        <v>92766.6039986385</v>
      </c>
      <c r="L593" s="2">
        <f t="shared" si="579"/>
        <v>0</v>
      </c>
      <c r="M593" s="2">
        <f t="shared" si="579"/>
        <v>48825.148193266279</v>
      </c>
      <c r="N593" s="2">
        <f t="shared" si="579"/>
        <v>0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25"/>
      <c r="H594" s="11"/>
      <c r="I594" s="2">
        <f>'O and M Class.'!G$90</f>
        <v>33551.585374407099</v>
      </c>
      <c r="J594" s="2">
        <f t="shared" ref="J594:X594" si="580">+J90+J258+J426</f>
        <v>18119.511529434272</v>
      </c>
      <c r="K594" s="2">
        <f t="shared" si="580"/>
        <v>10110.624814601235</v>
      </c>
      <c r="L594" s="2">
        <f t="shared" si="580"/>
        <v>0</v>
      </c>
      <c r="M594" s="2">
        <f t="shared" si="580"/>
        <v>5321.4490303715966</v>
      </c>
      <c r="N594" s="2">
        <f t="shared" si="580"/>
        <v>0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25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8" t="s">
        <v>109</v>
      </c>
      <c r="G596" s="25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25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25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2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25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25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25"/>
      <c r="H602" s="11"/>
      <c r="I602" s="2">
        <f>'O and M Class.'!G$98</f>
        <v>5909.9643315109106</v>
      </c>
      <c r="J602" s="2">
        <f t="shared" ref="J602:X602" si="588">+J98+J266+J434</f>
        <v>3191.6723352524918</v>
      </c>
      <c r="K602" s="2">
        <f t="shared" si="588"/>
        <v>1780.9421330403627</v>
      </c>
      <c r="L602" s="2">
        <f t="shared" si="588"/>
        <v>0</v>
      </c>
      <c r="M602" s="2">
        <f t="shared" si="588"/>
        <v>937.34986321805695</v>
      </c>
      <c r="N602" s="2">
        <f t="shared" si="588"/>
        <v>0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25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25"/>
      <c r="H604" s="11"/>
      <c r="I604" s="2">
        <f>'O and M Class.'!G$100</f>
        <v>5801.7154221800774</v>
      </c>
      <c r="J604" s="2">
        <f t="shared" ref="J604:X604" si="590">+J100+J268+J436</f>
        <v>3133.2125832383626</v>
      </c>
      <c r="K604" s="2">
        <f t="shared" si="590"/>
        <v>1748.3217934462555</v>
      </c>
      <c r="L604" s="2">
        <f t="shared" si="590"/>
        <v>0</v>
      </c>
      <c r="M604" s="2">
        <f t="shared" si="590"/>
        <v>920.18104549546001</v>
      </c>
      <c r="N604" s="2">
        <f t="shared" si="590"/>
        <v>0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25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25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20"/>
      <c r="H607" s="11"/>
      <c r="I607" s="2">
        <f>'O and M Class.'!G$103</f>
        <v>353154.68540511437</v>
      </c>
      <c r="J607" s="2">
        <f t="shared" ref="J607:X607" si="593">+J103+J271+J439</f>
        <v>190720.95468707141</v>
      </c>
      <c r="K607" s="2">
        <f t="shared" si="593"/>
        <v>106421.6336070152</v>
      </c>
      <c r="L607" s="2">
        <f t="shared" si="593"/>
        <v>0</v>
      </c>
      <c r="M607" s="2">
        <f t="shared" si="593"/>
        <v>56012.097111027848</v>
      </c>
      <c r="N607" s="2">
        <f t="shared" si="593"/>
        <v>0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20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20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20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407</v>
      </c>
      <c r="G611" s="25"/>
      <c r="H611" s="11"/>
      <c r="I611" s="2">
        <f>'O and M Class.'!G107</f>
        <v>1066339.993609379</v>
      </c>
      <c r="J611" s="2">
        <f t="shared" ref="J611:X611" si="594">+J107+J275+J443</f>
        <v>770599.85779415688</v>
      </c>
      <c r="K611" s="2">
        <f t="shared" si="594"/>
        <v>237443.32971215705</v>
      </c>
      <c r="L611" s="2">
        <f t="shared" si="594"/>
        <v>391.99824945548801</v>
      </c>
      <c r="M611" s="2">
        <f t="shared" si="594"/>
        <v>55026.106862782959</v>
      </c>
      <c r="N611" s="2">
        <f t="shared" si="594"/>
        <v>2878.700990826771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200</v>
      </c>
      <c r="G612" s="25"/>
      <c r="H612" s="11"/>
      <c r="I612" s="2">
        <f>'O and M Class.'!G108</f>
        <v>1775.3449244682231</v>
      </c>
      <c r="J612" s="2">
        <f t="shared" ref="J612:X612" si="596">+J108+J276+J444</f>
        <v>558.36688994824203</v>
      </c>
      <c r="K612" s="2">
        <f t="shared" si="596"/>
        <v>366.42211507014792</v>
      </c>
      <c r="L612" s="2">
        <f t="shared" si="596"/>
        <v>17.760377567481989</v>
      </c>
      <c r="M612" s="2">
        <f t="shared" si="596"/>
        <v>398.22036921468708</v>
      </c>
      <c r="N612" s="2">
        <f t="shared" si="596"/>
        <v>434.57517266766439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8" t="s">
        <v>415</v>
      </c>
      <c r="G613" s="25"/>
      <c r="H613" s="11"/>
      <c r="I613" s="2">
        <f>'O and M Class.'!G109</f>
        <v>9754.2475563403532</v>
      </c>
      <c r="J613" s="2">
        <f t="shared" ref="J613:X613" si="597">+J109+J277+J445</f>
        <v>3067.8257485375138</v>
      </c>
      <c r="K613" s="2">
        <f t="shared" si="597"/>
        <v>2013.226822152682</v>
      </c>
      <c r="L613" s="2">
        <f t="shared" si="597"/>
        <v>97.580541730043976</v>
      </c>
      <c r="M613" s="2">
        <f t="shared" si="597"/>
        <v>2187.9354314547122</v>
      </c>
      <c r="N613" s="2">
        <f t="shared" si="597"/>
        <v>2387.679012465403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408</v>
      </c>
      <c r="G614" s="25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25"/>
      <c r="H615" s="11"/>
      <c r="I615" s="2">
        <f>'O and M Class.'!G111</f>
        <v>3653349.5677708811</v>
      </c>
      <c r="J615" s="2">
        <f t="shared" ref="J615:X615" si="599">+J111+J279+J447</f>
        <v>2803669.1350457799</v>
      </c>
      <c r="K615" s="2">
        <f t="shared" si="599"/>
        <v>643813.24736892281</v>
      </c>
      <c r="L615" s="2">
        <f t="shared" si="599"/>
        <v>154.40721002525501</v>
      </c>
      <c r="M615" s="2">
        <f t="shared" si="599"/>
        <v>204752.52308818555</v>
      </c>
      <c r="N615" s="2">
        <f t="shared" si="599"/>
        <v>960.25505796727919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409</v>
      </c>
      <c r="G616" s="25"/>
      <c r="H616" s="11"/>
      <c r="I616" s="2">
        <f>'O and M Class.'!G112</f>
        <v>393588.37119690882</v>
      </c>
      <c r="J616" s="2">
        <f t="shared" ref="J616:X616" si="600">+J112+J280+J448</f>
        <v>281059.87401594804</v>
      </c>
      <c r="K616" s="2">
        <f t="shared" si="600"/>
        <v>80910.36975640562</v>
      </c>
      <c r="L616" s="2">
        <f t="shared" si="600"/>
        <v>12.733320410425248</v>
      </c>
      <c r="M616" s="2">
        <f t="shared" si="600"/>
        <v>31526.205863344134</v>
      </c>
      <c r="N616" s="2">
        <f t="shared" si="600"/>
        <v>79.188240800600795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410</v>
      </c>
      <c r="G617" s="25"/>
      <c r="H617" s="11"/>
      <c r="I617" s="2">
        <f>'O and M Class.'!G113</f>
        <v>32536.462809747987</v>
      </c>
      <c r="J617" s="2">
        <f t="shared" ref="J617:X617" si="601">+J113+J281+J449</f>
        <v>0</v>
      </c>
      <c r="K617" s="2">
        <f t="shared" si="601"/>
        <v>32189.767638151818</v>
      </c>
      <c r="L617" s="2">
        <f t="shared" si="601"/>
        <v>19.268656595811571</v>
      </c>
      <c r="M617" s="2">
        <f t="shared" si="601"/>
        <v>207.59516157239329</v>
      </c>
      <c r="N617" s="2">
        <f t="shared" si="601"/>
        <v>119.83135342796686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411</v>
      </c>
      <c r="G618" s="25"/>
      <c r="H618" s="11"/>
      <c r="I618" s="2">
        <f>'O and M Class.'!G114</f>
        <v>114995.55931441962</v>
      </c>
      <c r="J618" s="2">
        <f t="shared" ref="J618:X618" si="602">+J114+J282+J450</f>
        <v>82117.866732232607</v>
      </c>
      <c r="K618" s="2">
        <f t="shared" si="602"/>
        <v>23639.756419072375</v>
      </c>
      <c r="L618" s="2">
        <f t="shared" si="602"/>
        <v>3.7203215584690188</v>
      </c>
      <c r="M618" s="2">
        <f t="shared" si="602"/>
        <v>9211.0792432509425</v>
      </c>
      <c r="N618" s="2">
        <f t="shared" si="602"/>
        <v>23.13659830522338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412</v>
      </c>
      <c r="G619" s="25"/>
      <c r="H619" s="11"/>
      <c r="I619" s="2">
        <f>'O and M Class.'!G115</f>
        <v>884899.99392058305</v>
      </c>
      <c r="J619" s="2">
        <f t="shared" ref="J619:X619" si="603">+J115+J283+J451</f>
        <v>528808.66807957797</v>
      </c>
      <c r="K619" s="2">
        <f t="shared" si="603"/>
        <v>329521.69672351633</v>
      </c>
      <c r="L619" s="2">
        <f t="shared" si="603"/>
        <v>1461.3296014618779</v>
      </c>
      <c r="M619" s="2">
        <f t="shared" si="603"/>
        <v>15941.77747049322</v>
      </c>
      <c r="N619" s="2">
        <f t="shared" si="603"/>
        <v>9166.5220455336021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413</v>
      </c>
      <c r="G620" s="25"/>
      <c r="H620" s="11"/>
      <c r="I620" s="2">
        <f>'O and M Class.'!G116</f>
        <v>688.93579609909511</v>
      </c>
      <c r="J620" s="2">
        <f t="shared" ref="J620:X620" si="604">+J116+J284+J452</f>
        <v>613.23689388433672</v>
      </c>
      <c r="K620" s="2">
        <f t="shared" si="604"/>
        <v>74.892285833424992</v>
      </c>
      <c r="L620" s="2">
        <f t="shared" si="604"/>
        <v>4.4830200504127796E-2</v>
      </c>
      <c r="M620" s="2">
        <f t="shared" si="604"/>
        <v>0.4829881455773184</v>
      </c>
      <c r="N620" s="2">
        <f t="shared" si="604"/>
        <v>0.27879803525194802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414</v>
      </c>
      <c r="G621" s="25"/>
      <c r="H621" s="11"/>
      <c r="I621" s="2">
        <f>'O and M Class.'!G117</f>
        <v>207678.38801365125</v>
      </c>
      <c r="J621" s="2">
        <f t="shared" ref="J621:X621" si="605">+J117+J285+J453</f>
        <v>150080.59083345605</v>
      </c>
      <c r="K621" s="2">
        <f t="shared" si="605"/>
        <v>46244.019969937057</v>
      </c>
      <c r="L621" s="2">
        <f t="shared" si="605"/>
        <v>76.344847833692711</v>
      </c>
      <c r="M621" s="2">
        <f t="shared" si="605"/>
        <v>10716.781927355785</v>
      </c>
      <c r="N621" s="2">
        <f t="shared" si="605"/>
        <v>560.65043506865425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20"/>
      <c r="H622" s="2"/>
      <c r="I622" s="2">
        <f>'O and M Class.'!G118</f>
        <v>404666.9380969255</v>
      </c>
      <c r="J622" s="2">
        <f t="shared" ref="J622:X622" si="606">+J118+J286+J454</f>
        <v>292436.07744278165</v>
      </c>
      <c r="K622" s="2">
        <f t="shared" si="606"/>
        <v>90107.719659772309</v>
      </c>
      <c r="L622" s="2">
        <f t="shared" si="606"/>
        <v>148.75999427684965</v>
      </c>
      <c r="M622" s="2">
        <f t="shared" si="606"/>
        <v>20881.938512111668</v>
      </c>
      <c r="N622" s="2">
        <f t="shared" si="606"/>
        <v>1092.4424879830453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25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201</v>
      </c>
      <c r="G624" s="25"/>
      <c r="H624" s="11"/>
      <c r="I624" s="2">
        <f>'O and M Class.'!G$120</f>
        <v>2199.7257032294769</v>
      </c>
      <c r="J624" s="2">
        <f t="shared" ref="J624:X624" si="607">+J120+J288+J456</f>
        <v>1589.6508845711903</v>
      </c>
      <c r="K624" s="2">
        <f t="shared" si="607"/>
        <v>489.81581724257785</v>
      </c>
      <c r="L624" s="2">
        <f t="shared" si="607"/>
        <v>0.8086432377252375</v>
      </c>
      <c r="M624" s="2">
        <f t="shared" si="607"/>
        <v>113.51195898130757</v>
      </c>
      <c r="N624" s="2">
        <f t="shared" si="607"/>
        <v>5.9383991966763592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202</v>
      </c>
      <c r="G625" s="25"/>
      <c r="H625" s="11"/>
      <c r="I625" s="2">
        <f>'O and M Class.'!G$121</f>
        <v>21233.988737328007</v>
      </c>
      <c r="J625" s="2">
        <f t="shared" ref="J625:X625" si="609">+J121+J289+J457</f>
        <v>15163.10601662497</v>
      </c>
      <c r="K625" s="2">
        <f t="shared" si="609"/>
        <v>4365.0930918409576</v>
      </c>
      <c r="L625" s="2">
        <f t="shared" si="609"/>
        <v>0.68695927514710586</v>
      </c>
      <c r="M625" s="2">
        <f t="shared" si="609"/>
        <v>1700.8304848976982</v>
      </c>
      <c r="N625" s="2">
        <f t="shared" si="609"/>
        <v>4.2721846892360151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203</v>
      </c>
      <c r="G626" s="25"/>
      <c r="H626" s="11"/>
      <c r="I626" s="2">
        <f>'O and M Class.'!G$122</f>
        <v>42537.548027511199</v>
      </c>
      <c r="J626" s="2">
        <f t="shared" ref="J626:X626" si="610">+J122+J290+J458</f>
        <v>30375.892085435513</v>
      </c>
      <c r="K626" s="2">
        <f t="shared" si="610"/>
        <v>8744.4878744014695</v>
      </c>
      <c r="L626" s="2">
        <f t="shared" si="610"/>
        <v>1.376169287880644</v>
      </c>
      <c r="M626" s="2">
        <f t="shared" si="610"/>
        <v>3407.2335317201027</v>
      </c>
      <c r="N626" s="2">
        <f t="shared" si="610"/>
        <v>8.5583666662358286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204</v>
      </c>
      <c r="G627" s="25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205</v>
      </c>
      <c r="G628" s="25"/>
      <c r="H628" s="11"/>
      <c r="I628" s="2">
        <f>'O and M Class.'!G$124</f>
        <v>6135.2406713397404</v>
      </c>
      <c r="J628" s="2">
        <f t="shared" ref="J628:X628" si="612">+J124+J292+J460</f>
        <v>4381.1507054957701</v>
      </c>
      <c r="K628" s="2">
        <f t="shared" si="612"/>
        <v>1261.2277892079533</v>
      </c>
      <c r="L628" s="2">
        <f t="shared" si="612"/>
        <v>0.19848651784520754</v>
      </c>
      <c r="M628" s="2">
        <f t="shared" si="612"/>
        <v>491.42930681011291</v>
      </c>
      <c r="N628" s="2">
        <f t="shared" si="612"/>
        <v>1.2343833080592468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206</v>
      </c>
      <c r="G629" s="25"/>
      <c r="H629" s="11"/>
      <c r="I629" s="2">
        <f>'O and M Class.'!G$125</f>
        <v>9732.5747097342755</v>
      </c>
      <c r="J629" s="2">
        <f t="shared" ref="J629:X629" si="613">+J125+J293+J461</f>
        <v>0</v>
      </c>
      <c r="K629" s="2">
        <f t="shared" si="613"/>
        <v>9628.8683947978843</v>
      </c>
      <c r="L629" s="2">
        <f t="shared" si="613"/>
        <v>5.7637992479860101</v>
      </c>
      <c r="M629" s="2">
        <f t="shared" si="613"/>
        <v>62.097574379761696</v>
      </c>
      <c r="N629" s="2">
        <f t="shared" si="613"/>
        <v>35.844941308642923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207</v>
      </c>
      <c r="G630" s="25"/>
      <c r="H630" s="11"/>
      <c r="I630" s="2">
        <f>'O and M Class.'!G$126</f>
        <v>23795.426438791441</v>
      </c>
      <c r="J630" s="2">
        <f t="shared" ref="J630:X630" si="614">+J126+J294+J462</f>
        <v>16992.218384665037</v>
      </c>
      <c r="K630" s="2">
        <f t="shared" si="614"/>
        <v>4891.6504972418425</v>
      </c>
      <c r="L630" s="2">
        <f t="shared" si="614"/>
        <v>0.76982657853031422</v>
      </c>
      <c r="M630" s="2">
        <f t="shared" si="614"/>
        <v>1906.0001956716667</v>
      </c>
      <c r="N630" s="2">
        <f t="shared" si="614"/>
        <v>4.7875346343637055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208</v>
      </c>
      <c r="G631" s="25"/>
      <c r="H631" s="11"/>
      <c r="I631" s="2">
        <f>'O and M Class.'!G$127</f>
        <v>3522.4239533994196</v>
      </c>
      <c r="J631" s="2">
        <f t="shared" ref="J631:X631" si="615">+J127+J295+J463</f>
        <v>3135.3869785215002</v>
      </c>
      <c r="K631" s="2">
        <f t="shared" si="615"/>
        <v>382.91286798885892</v>
      </c>
      <c r="L631" s="2">
        <f t="shared" si="615"/>
        <v>0.22920999748534607</v>
      </c>
      <c r="M631" s="2">
        <f t="shared" si="615"/>
        <v>2.4694449364114668</v>
      </c>
      <c r="N631" s="2">
        <f t="shared" si="615"/>
        <v>1.4254519551643423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209</v>
      </c>
      <c r="G632" s="20"/>
      <c r="H632" s="11"/>
      <c r="I632" s="2">
        <f>'O and M Class.'!G$128</f>
        <v>105291.66026953013</v>
      </c>
      <c r="J632" s="2">
        <f t="shared" ref="J632:X632" si="616">+J128+J296+J464</f>
        <v>62921.395648709506</v>
      </c>
      <c r="K632" s="2">
        <f t="shared" si="616"/>
        <v>39208.822218576555</v>
      </c>
      <c r="L632" s="2">
        <f t="shared" si="616"/>
        <v>173.87933212342284</v>
      </c>
      <c r="M632" s="2">
        <f t="shared" si="616"/>
        <v>1896.8654413464315</v>
      </c>
      <c r="N632" s="2">
        <f t="shared" si="616"/>
        <v>1090.6976287741982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416</v>
      </c>
      <c r="D633" s="1"/>
      <c r="E633" s="1"/>
      <c r="F633" s="1" t="s">
        <v>114</v>
      </c>
      <c r="G633" s="20"/>
      <c r="H633" s="11"/>
      <c r="I633" s="2">
        <f>'O and M Class.'!G$129</f>
        <v>69008.521048641822</v>
      </c>
      <c r="J633" s="2">
        <f t="shared" ref="J633:X633" si="617">+J129+J297+J465</f>
        <v>49869.607090952435</v>
      </c>
      <c r="K633" s="2">
        <f t="shared" si="617"/>
        <v>15366.218199167868</v>
      </c>
      <c r="L633" s="2">
        <f t="shared" si="617"/>
        <v>25.36828742305353</v>
      </c>
      <c r="M633" s="2">
        <f t="shared" si="617"/>
        <v>3561.0314500275467</v>
      </c>
      <c r="N633" s="2">
        <f t="shared" si="617"/>
        <v>186.29602107091785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25"/>
      <c r="H634" s="11"/>
      <c r="I634" s="2">
        <f>'O and M Class.'!G$130</f>
        <v>7053730.9125689091</v>
      </c>
      <c r="J634" s="2">
        <f t="shared" ref="J634:X634" si="618">+J130+J298+J466</f>
        <v>5097439.9072712781</v>
      </c>
      <c r="K634" s="2">
        <f t="shared" si="618"/>
        <v>1570663.5452214575</v>
      </c>
      <c r="L634" s="2">
        <f t="shared" si="618"/>
        <v>2593.0286648049751</v>
      </c>
      <c r="M634" s="2">
        <f t="shared" si="618"/>
        <v>363992.11630668276</v>
      </c>
      <c r="N634" s="2">
        <f t="shared" si="618"/>
        <v>19042.31510468496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25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220</v>
      </c>
      <c r="E636" s="1"/>
      <c r="G636" s="25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20"/>
      <c r="H637" s="11"/>
      <c r="I637" s="2">
        <f>'O and M Class.'!G$133</f>
        <v>0</v>
      </c>
      <c r="J637" s="2">
        <f t="shared" ref="J637:X637" si="619">+J133+J301+J469</f>
        <v>0</v>
      </c>
      <c r="K637" s="2">
        <f t="shared" si="619"/>
        <v>0</v>
      </c>
      <c r="L637" s="2">
        <f t="shared" si="619"/>
        <v>0</v>
      </c>
      <c r="M637" s="2">
        <f t="shared" si="619"/>
        <v>0</v>
      </c>
      <c r="N637" s="2">
        <f t="shared" si="619"/>
        <v>0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217</v>
      </c>
      <c r="G638" s="20"/>
      <c r="H638" s="11"/>
      <c r="I638" s="2">
        <f>'O and M Class.'!G$134</f>
        <v>1130015.49593935</v>
      </c>
      <c r="J638" s="2">
        <f t="shared" ref="J638:X638" si="621">+J134+J302+J470</f>
        <v>1005851.6289830589</v>
      </c>
      <c r="K638" s="2">
        <f t="shared" si="621"/>
        <v>122840.82783516211</v>
      </c>
      <c r="L638" s="2">
        <f t="shared" si="621"/>
        <v>73.531991721977249</v>
      </c>
      <c r="M638" s="2">
        <f t="shared" si="621"/>
        <v>792.21328307765259</v>
      </c>
      <c r="N638" s="2">
        <f t="shared" si="621"/>
        <v>457.29384632937672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218</v>
      </c>
      <c r="G639" s="20"/>
      <c r="H639" s="2"/>
      <c r="I639" s="2">
        <f>'O and M Class.'!G$135</f>
        <v>377023.73491864966</v>
      </c>
      <c r="J639" s="2">
        <f t="shared" ref="J639:X639" si="622">+J135+J303+J471</f>
        <v>335597.11286787048</v>
      </c>
      <c r="K639" s="2">
        <f t="shared" si="622"/>
        <v>40985.196997154628</v>
      </c>
      <c r="L639" s="2">
        <f t="shared" si="622"/>
        <v>24.533562818075772</v>
      </c>
      <c r="M639" s="2">
        <f t="shared" si="622"/>
        <v>264.31780087211558</v>
      </c>
      <c r="N639" s="2">
        <f t="shared" si="622"/>
        <v>152.57368993431064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25"/>
      <c r="H640" s="11"/>
      <c r="I640" s="2">
        <f>'O and M Class.'!G$136</f>
        <v>313426.18041533593</v>
      </c>
      <c r="J640" s="2">
        <f t="shared" ref="J640:X640" si="623">+J136+J304+J472</f>
        <v>278987.53182551428</v>
      </c>
      <c r="K640" s="2">
        <f t="shared" si="623"/>
        <v>34071.684508562867</v>
      </c>
      <c r="L640" s="2">
        <f t="shared" si="623"/>
        <v>20.395163948254737</v>
      </c>
      <c r="M640" s="2">
        <f t="shared" si="623"/>
        <v>219.73183932572255</v>
      </c>
      <c r="N640" s="2">
        <f t="shared" si="623"/>
        <v>126.83707798476668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219</v>
      </c>
      <c r="G641" s="25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221</v>
      </c>
      <c r="E642" s="1"/>
      <c r="G642" s="25"/>
      <c r="H642" s="11"/>
      <c r="I642" s="2">
        <f>'O and M Class.'!G$138</f>
        <v>1820465.4112733356</v>
      </c>
      <c r="J642" s="2">
        <f t="shared" ref="J642:X642" si="625">+J138+J306+J474</f>
        <v>1620436.2736764436</v>
      </c>
      <c r="K642" s="2">
        <f t="shared" si="625"/>
        <v>197897.70934087961</v>
      </c>
      <c r="L642" s="2">
        <f t="shared" si="625"/>
        <v>118.46071848830776</v>
      </c>
      <c r="M642" s="2">
        <f t="shared" si="625"/>
        <v>1276.2629232754907</v>
      </c>
      <c r="N642" s="2">
        <f t="shared" si="625"/>
        <v>736.70461424845405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25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226</v>
      </c>
      <c r="E644" s="1"/>
      <c r="G644" s="25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25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222</v>
      </c>
      <c r="G646" s="25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223</v>
      </c>
      <c r="G647" s="25"/>
      <c r="H647" s="11"/>
      <c r="I647" s="2">
        <f>'O and M Class.'!G$143</f>
        <v>122977.93644900681</v>
      </c>
      <c r="J647" s="2">
        <f t="shared" ref="J647:X647" si="629">+J143+J311+J479</f>
        <v>109465.36410404027</v>
      </c>
      <c r="K647" s="2">
        <f t="shared" si="629"/>
        <v>13368.587929228501</v>
      </c>
      <c r="L647" s="2">
        <f t="shared" si="629"/>
        <v>8.0023792925398585</v>
      </c>
      <c r="M647" s="2">
        <f t="shared" si="629"/>
        <v>86.21541485977248</v>
      </c>
      <c r="N647" s="2">
        <f t="shared" si="629"/>
        <v>49.766621585722326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224</v>
      </c>
      <c r="G648" s="25"/>
      <c r="H648" s="11"/>
      <c r="I648" s="2">
        <f>'O and M Class.'!G$144</f>
        <v>178.69074769292916</v>
      </c>
      <c r="J648" s="2">
        <f t="shared" ref="J648:X648" si="630">+J144+J312+J480</f>
        <v>159.05656187636947</v>
      </c>
      <c r="K648" s="2">
        <f t="shared" si="630"/>
        <v>19.424972004332254</v>
      </c>
      <c r="L648" s="2">
        <f t="shared" si="630"/>
        <v>1.1627704776940168E-2</v>
      </c>
      <c r="M648" s="2">
        <f t="shared" si="630"/>
        <v>0.1252736660639685</v>
      </c>
      <c r="N648" s="2">
        <f t="shared" si="630"/>
        <v>7.2312441386518406E-2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225</v>
      </c>
      <c r="E649" s="1"/>
      <c r="G649" s="25"/>
      <c r="H649" s="11"/>
      <c r="I649" s="2">
        <f>'O and M Class.'!G$145</f>
        <v>123156.62719669974</v>
      </c>
      <c r="J649" s="2">
        <f t="shared" ref="J649:X649" si="631">+J145+J313+J481</f>
        <v>109624.42066591664</v>
      </c>
      <c r="K649" s="2">
        <f t="shared" si="631"/>
        <v>13388.012901232833</v>
      </c>
      <c r="L649" s="2">
        <f t="shared" si="631"/>
        <v>8.0140069973167982</v>
      </c>
      <c r="M649" s="2">
        <f t="shared" si="631"/>
        <v>86.340688525836455</v>
      </c>
      <c r="N649" s="2">
        <f t="shared" si="631"/>
        <v>49.838934027108841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25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231</v>
      </c>
      <c r="E651" s="1"/>
      <c r="G651" s="25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25"/>
      <c r="H652" s="11"/>
      <c r="I652" s="2">
        <f>'O and M Class.'!G$148</f>
        <v>252261.0435620413</v>
      </c>
      <c r="J652" s="2">
        <f t="shared" ref="J652:X652" si="632">+J148+J316+J484</f>
        <v>224543.09919433543</v>
      </c>
      <c r="K652" s="2">
        <f t="shared" si="632"/>
        <v>27422.593347681159</v>
      </c>
      <c r="L652" s="2">
        <f t="shared" si="632"/>
        <v>16.415046549040365</v>
      </c>
      <c r="M652" s="2">
        <f t="shared" si="632"/>
        <v>176.85115844075602</v>
      </c>
      <c r="N652" s="2">
        <f t="shared" si="632"/>
        <v>102.08481503490796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227</v>
      </c>
      <c r="G653" s="20"/>
      <c r="H653" s="11"/>
      <c r="I653" s="2">
        <f>'O and M Class.'!G$149</f>
        <v>54617.941221711779</v>
      </c>
      <c r="J653" s="2">
        <f t="shared" ref="J653:X653" si="633">+J149+J317+J485</f>
        <v>48616.629901956978</v>
      </c>
      <c r="K653" s="2">
        <f t="shared" si="633"/>
        <v>5937.3638135378296</v>
      </c>
      <c r="L653" s="2">
        <f t="shared" si="633"/>
        <v>3.5540804672309605</v>
      </c>
      <c r="M653" s="2">
        <f t="shared" si="633"/>
        <v>38.290677150605092</v>
      </c>
      <c r="N653" s="2">
        <f t="shared" si="633"/>
        <v>22.102748599129768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228</v>
      </c>
      <c r="G654" s="20"/>
      <c r="H654" s="11"/>
      <c r="I654" s="2">
        <f>'O and M Class.'!G$150</f>
        <v>22473.830225135178</v>
      </c>
      <c r="J654" s="2">
        <f t="shared" ref="J654:X654" si="634">+J150+J318+J486</f>
        <v>20004.450224507535</v>
      </c>
      <c r="K654" s="2">
        <f t="shared" si="634"/>
        <v>2443.0673025307478</v>
      </c>
      <c r="L654" s="2">
        <f t="shared" si="634"/>
        <v>1.4624095899694256</v>
      </c>
      <c r="M654" s="2">
        <f t="shared" si="634"/>
        <v>15.755595290473519</v>
      </c>
      <c r="N654" s="2">
        <f t="shared" si="634"/>
        <v>9.0946932164521943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229</v>
      </c>
      <c r="G655" s="20"/>
      <c r="H655" s="11"/>
      <c r="I655" s="2">
        <f>'O and M Class.'!G$151</f>
        <v>-45795.870909826925</v>
      </c>
      <c r="J655" s="2">
        <f t="shared" ref="J655:X655" si="635">+J151+J319+J487</f>
        <v>-40763.911221461356</v>
      </c>
      <c r="K655" s="2">
        <f t="shared" si="635"/>
        <v>-4978.3411946213655</v>
      </c>
      <c r="L655" s="2">
        <f t="shared" si="635"/>
        <v>-2.9800136482578554</v>
      </c>
      <c r="M655" s="2">
        <f t="shared" si="635"/>
        <v>-32.105840473201418</v>
      </c>
      <c r="N655" s="2">
        <f t="shared" si="635"/>
        <v>-18.53263962274228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230</v>
      </c>
      <c r="E656" s="1"/>
      <c r="G656" s="20"/>
      <c r="H656" s="11"/>
      <c r="I656" s="2">
        <f>'O and M Class.'!G$152</f>
        <v>283556.94409906131</v>
      </c>
      <c r="J656" s="2">
        <f t="shared" ref="J656:X656" si="636">+J152+J320+J488</f>
        <v>252400.26809933857</v>
      </c>
      <c r="K656" s="2">
        <f t="shared" si="636"/>
        <v>30824.683269128371</v>
      </c>
      <c r="L656" s="2">
        <f t="shared" si="636"/>
        <v>18.451522957982895</v>
      </c>
      <c r="M656" s="2">
        <f t="shared" si="636"/>
        <v>198.7915904086332</v>
      </c>
      <c r="N656" s="2">
        <f t="shared" si="636"/>
        <v>114.74961722774763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20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20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20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210</v>
      </c>
      <c r="G660" s="20"/>
      <c r="H660" s="11"/>
      <c r="I660" s="2">
        <f>'O and M Class.'!G$156</f>
        <v>-1387175.3576899674</v>
      </c>
      <c r="J660" s="2">
        <f t="shared" ref="J660:X660" si="637">+J156+J324+J492</f>
        <v>-1049949.6419768545</v>
      </c>
      <c r="K660" s="2">
        <f t="shared" si="637"/>
        <v>-276554.6812403599</v>
      </c>
      <c r="L660" s="2">
        <f t="shared" si="637"/>
        <v>-424.17547042284849</v>
      </c>
      <c r="M660" s="2">
        <f t="shared" si="637"/>
        <v>-57150.542911063691</v>
      </c>
      <c r="N660" s="2">
        <f t="shared" si="637"/>
        <v>-3096.3160912662602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20"/>
      <c r="H661" s="11"/>
      <c r="I661" s="2">
        <f>'O and M Class.'!G$157</f>
        <v>6848.4123874449897</v>
      </c>
      <c r="J661" s="2">
        <f t="shared" ref="J661:X661" si="639">+J157+J325+J493</f>
        <v>5183.5466182746231</v>
      </c>
      <c r="K661" s="2">
        <f t="shared" si="639"/>
        <v>1365.3360365097258</v>
      </c>
      <c r="L661" s="2">
        <f t="shared" si="639"/>
        <v>2.0941321729731812</v>
      </c>
      <c r="M661" s="2">
        <f t="shared" si="639"/>
        <v>282.14924944536864</v>
      </c>
      <c r="N661" s="2">
        <f t="shared" si="639"/>
        <v>15.286351042297259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211</v>
      </c>
      <c r="G662" s="20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212</v>
      </c>
      <c r="G663" s="20"/>
      <c r="H663" s="11"/>
      <c r="I663" s="2">
        <f>'O and M Class.'!G$159</f>
        <v>14025277.326675855</v>
      </c>
      <c r="J663" s="2">
        <f t="shared" ref="J663:X663" si="641">+J159+J327+J495</f>
        <v>10615698.171204552</v>
      </c>
      <c r="K663" s="2">
        <f t="shared" si="641"/>
        <v>2796154.1263576765</v>
      </c>
      <c r="L663" s="2">
        <f t="shared" si="641"/>
        <v>4288.6997486465425</v>
      </c>
      <c r="M663" s="2">
        <f t="shared" si="641"/>
        <v>577830.48787181778</v>
      </c>
      <c r="N663" s="2">
        <f t="shared" si="641"/>
        <v>31305.84149315902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20"/>
      <c r="H664" s="11"/>
      <c r="I664" s="2">
        <f>'O and M Class.'!G$160</f>
        <v>186924.24905357341</v>
      </c>
      <c r="J664" s="2">
        <f t="shared" ref="J664:X664" si="642">+J160+J328+J496</f>
        <v>141482.50780450783</v>
      </c>
      <c r="K664" s="2">
        <f t="shared" si="642"/>
        <v>37266.215714205609</v>
      </c>
      <c r="L664" s="2">
        <f t="shared" si="642"/>
        <v>57.158369225773214</v>
      </c>
      <c r="M664" s="2">
        <f t="shared" si="642"/>
        <v>7701.1332831376649</v>
      </c>
      <c r="N664" s="2">
        <f t="shared" si="642"/>
        <v>417.23388249648929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20"/>
      <c r="H665" s="11"/>
      <c r="I665" s="2">
        <f>'O and M Class.'!G$161</f>
        <v>8157.2829559719648</v>
      </c>
      <c r="J665" s="2">
        <f t="shared" ref="J665:X665" si="643">+J161+J329+J497</f>
        <v>5840.6670399865634</v>
      </c>
      <c r="K665" s="2">
        <f t="shared" si="643"/>
        <v>1805.9611517395233</v>
      </c>
      <c r="L665" s="2">
        <f t="shared" si="643"/>
        <v>3.3508279474443867</v>
      </c>
      <c r="M665" s="2">
        <f t="shared" si="643"/>
        <v>469.40675528930149</v>
      </c>
      <c r="N665" s="2">
        <f t="shared" si="643"/>
        <v>37.897181009132147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20"/>
      <c r="H666" s="11"/>
      <c r="I666" s="2">
        <f>'O and M Class.'!G$162</f>
        <v>214468.94200588667</v>
      </c>
      <c r="J666" s="2">
        <f t="shared" ref="J666:X666" si="644">+J162+J330+J498</f>
        <v>162331.01866026904</v>
      </c>
      <c r="K666" s="2">
        <f t="shared" si="644"/>
        <v>42757.672678937182</v>
      </c>
      <c r="L666" s="2">
        <f t="shared" si="644"/>
        <v>65.581084512582493</v>
      </c>
      <c r="M666" s="2">
        <f t="shared" si="644"/>
        <v>8835.9531513082802</v>
      </c>
      <c r="N666" s="2">
        <f t="shared" si="644"/>
        <v>478.71643085956191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213</v>
      </c>
      <c r="G667" s="20"/>
      <c r="H667" s="11"/>
      <c r="I667" s="2">
        <f>'O and M Class.'!G$163</f>
        <v>2187598.6752288421</v>
      </c>
      <c r="J667" s="2">
        <f t="shared" ref="J667:X667" si="645">+J163+J331+J499</f>
        <v>1655788.0970942914</v>
      </c>
      <c r="K667" s="2">
        <f t="shared" si="645"/>
        <v>436131.34486271715</v>
      </c>
      <c r="L667" s="2">
        <f t="shared" si="645"/>
        <v>668.93179151253707</v>
      </c>
      <c r="M667" s="2">
        <f t="shared" si="645"/>
        <v>90127.359362156756</v>
      </c>
      <c r="N667" s="2">
        <f t="shared" si="645"/>
        <v>4882.9421181641901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8" t="s">
        <v>417</v>
      </c>
      <c r="G668" s="20"/>
      <c r="H668" s="11"/>
      <c r="I668" s="2">
        <f>'O and M Class.'!G$164</f>
        <v>82.597628258568534</v>
      </c>
      <c r="J668" s="2">
        <f t="shared" ref="J668:X668" si="646">+J164+J332+J500</f>
        <v>73.521964285060918</v>
      </c>
      <c r="K668" s="2">
        <f t="shared" si="646"/>
        <v>8.9789574293130858</v>
      </c>
      <c r="L668" s="2">
        <f t="shared" si="646"/>
        <v>5.3747653365719822E-3</v>
      </c>
      <c r="M668" s="2">
        <f t="shared" si="646"/>
        <v>5.7906230925403243E-2</v>
      </c>
      <c r="N668" s="2">
        <f t="shared" si="646"/>
        <v>3.3425547932549843E-2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214</v>
      </c>
      <c r="G669" s="20"/>
      <c r="H669" s="11"/>
      <c r="I669" s="2">
        <f>'O and M Class.'!G$165</f>
        <v>278593.99943633215</v>
      </c>
      <c r="J669" s="2">
        <f t="shared" ref="J669:X669" si="647">+J165+J333+J501</f>
        <v>247982.64197695587</v>
      </c>
      <c r="K669" s="2">
        <f t="shared" si="647"/>
        <v>30285.175418961266</v>
      </c>
      <c r="L669" s="2">
        <f t="shared" si="647"/>
        <v>18.128575877020015</v>
      </c>
      <c r="M669" s="2">
        <f t="shared" si="647"/>
        <v>195.31224813490175</v>
      </c>
      <c r="N669" s="2">
        <f t="shared" si="647"/>
        <v>112.74121640307338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215</v>
      </c>
      <c r="G670" s="20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216</v>
      </c>
      <c r="G671" s="20"/>
      <c r="H671" s="11"/>
      <c r="I671" s="2">
        <f>'O and M Class.'!G$167</f>
        <v>-23669.70094210354</v>
      </c>
      <c r="J671" s="2">
        <f t="shared" ref="J671:X671" si="649">+J167+J335+J503</f>
        <v>-17915.538862546047</v>
      </c>
      <c r="K671" s="2">
        <f t="shared" si="649"/>
        <v>-4718.9178807205362</v>
      </c>
      <c r="L671" s="2">
        <f t="shared" si="649"/>
        <v>-7.2378062919200632</v>
      </c>
      <c r="M671" s="2">
        <f t="shared" si="649"/>
        <v>-975.17321936601797</v>
      </c>
      <c r="N671" s="2">
        <f t="shared" si="649"/>
        <v>-52.833173179014445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20"/>
      <c r="H672" s="11"/>
      <c r="I672" s="2">
        <f>'O and M Class.'!G$168</f>
        <v>-10350.432788769851</v>
      </c>
      <c r="J672" s="2">
        <f t="shared" ref="J672:X672" si="650">+J168+J336+J504</f>
        <v>-7834.2173111925067</v>
      </c>
      <c r="K672" s="2">
        <f t="shared" si="650"/>
        <v>-2063.5175104067653</v>
      </c>
      <c r="L672" s="2">
        <f t="shared" si="650"/>
        <v>-3.1649925677513213</v>
      </c>
      <c r="M672" s="2">
        <f t="shared" si="650"/>
        <v>-426.42975883578168</v>
      </c>
      <c r="N672" s="2">
        <f t="shared" si="650"/>
        <v>-23.10321576704418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20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20"/>
      <c r="H674" s="11"/>
      <c r="I674" s="2">
        <f>'O and M Class.'!G$170</f>
        <v>1458.3517059555129</v>
      </c>
      <c r="J674" s="2">
        <f t="shared" ref="J674:X674" si="651">+J170+J338+J506</f>
        <v>1103.8228462291836</v>
      </c>
      <c r="K674" s="2">
        <f t="shared" si="651"/>
        <v>290.74477782570466</v>
      </c>
      <c r="L674" s="2">
        <f t="shared" si="651"/>
        <v>0.44594003021058515</v>
      </c>
      <c r="M674" s="2">
        <f t="shared" si="651"/>
        <v>60.082952950827412</v>
      </c>
      <c r="N674" s="2">
        <f t="shared" si="651"/>
        <v>3.2551889195863808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20"/>
      <c r="H675" s="11"/>
      <c r="I675" s="2">
        <f>'O and M Class.'!G$171</f>
        <v>15488214.345657278</v>
      </c>
      <c r="J675" s="2">
        <f t="shared" ref="J675:X675" si="652">+J171+J339+J507</f>
        <v>11759784.597058758</v>
      </c>
      <c r="K675" s="2">
        <f t="shared" si="652"/>
        <v>3062728.4393245149</v>
      </c>
      <c r="L675" s="2">
        <f t="shared" si="652"/>
        <v>4669.8175754078993</v>
      </c>
      <c r="M675" s="2">
        <f t="shared" si="652"/>
        <v>626949.79689120629</v>
      </c>
      <c r="N675" s="2">
        <f t="shared" si="652"/>
        <v>34081.694807388965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20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20"/>
      <c r="H677" s="11"/>
      <c r="I677" s="2">
        <f>'O and M Class.'!G$173</f>
        <v>104852766.001269</v>
      </c>
      <c r="J677" s="2">
        <f t="shared" ref="J677:X677" si="653">+J173+J341+J509</f>
        <v>66443244.04037562</v>
      </c>
      <c r="K677" s="2">
        <f t="shared" si="653"/>
        <v>36111368.102375716</v>
      </c>
      <c r="L677" s="2">
        <f t="shared" si="653"/>
        <v>1103403.068927309</v>
      </c>
      <c r="M677" s="2">
        <f t="shared" si="653"/>
        <v>1108934.4360913292</v>
      </c>
      <c r="N677" s="2">
        <f t="shared" si="653"/>
        <v>85816.353499007149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20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20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1">
        <f>COUNTIFS(I6:I677,"&gt;0",G6:G677,"&lt;99")</f>
        <v>109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PHR-2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0.6640625" style="130" customWidth="1"/>
    <col min="7" max="7" width="11.44140625" style="150" customWidth="1"/>
    <col min="8" max="8" width="34.77734375" style="130" bestFit="1" customWidth="1"/>
    <col min="9" max="23" width="14.77734375" style="130" customWidth="1"/>
    <col min="24" max="31" width="12.77734375" style="130" customWidth="1"/>
    <col min="32" max="16384" width="11.44140625" style="130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Customer/Demand Study</v>
      </c>
      <c r="B2" s="44"/>
      <c r="C2" s="44"/>
      <c r="D2" s="44"/>
      <c r="E2" s="44"/>
      <c r="F2" s="44"/>
      <c r="G2" s="14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4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8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9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139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519</v>
      </c>
      <c r="L10" s="3" t="s">
        <v>519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520</v>
      </c>
      <c r="K11" s="69" t="s">
        <v>420</v>
      </c>
      <c r="L11" s="69" t="s">
        <v>518</v>
      </c>
      <c r="M11" s="69" t="s">
        <v>420</v>
      </c>
      <c r="N11" s="69" t="s">
        <v>518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99</v>
      </c>
      <c r="H14" s="136" t="str">
        <f>VLOOKUP($G14,alloc,3)</f>
        <v>-</v>
      </c>
      <c r="I14" s="42">
        <f>'DepExp. Class.'!J$14</f>
        <v>0</v>
      </c>
      <c r="J14" s="136">
        <f>$I14*VLOOKUP($G14,alloc,6)</f>
        <v>0</v>
      </c>
      <c r="K14" s="136">
        <f>$I14*VLOOKUP($G14,alloc,7)</f>
        <v>0</v>
      </c>
      <c r="L14" s="136">
        <f>$I14*VLOOKUP($G14,alloc,8)</f>
        <v>0</v>
      </c>
      <c r="M14" s="136">
        <f>$I14*VLOOKUP($G14,alloc,9)</f>
        <v>0</v>
      </c>
      <c r="N14" s="136">
        <f>$I14*VLOOKUP($G14,alloc,10)</f>
        <v>0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99</v>
      </c>
      <c r="H15" s="136" t="str">
        <f>VLOOKUP($G15,alloc,3)</f>
        <v>-</v>
      </c>
      <c r="I15" s="42">
        <f>'DepExp. Class.'!J$15</f>
        <v>0</v>
      </c>
      <c r="J15" s="136">
        <f>$I15*VLOOKUP($G15,alloc,6)</f>
        <v>0</v>
      </c>
      <c r="K15" s="136">
        <f>$I15*VLOOKUP($G15,alloc,7)</f>
        <v>0</v>
      </c>
      <c r="L15" s="136">
        <f>$I15*VLOOKUP($G15,alloc,8)</f>
        <v>0</v>
      </c>
      <c r="M15" s="136">
        <f>$I15*VLOOKUP($G15,alloc,9)</f>
        <v>0</v>
      </c>
      <c r="N15" s="136">
        <f>$I15*VLOOKUP($G15,alloc,10)</f>
        <v>0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'DepExp.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'DepExp. Class.'!J$18</f>
        <v>0</v>
      </c>
      <c r="J18" s="136">
        <f>SUM(J13:J16)</f>
        <v>0</v>
      </c>
      <c r="K18" s="136">
        <f t="shared" ref="K18:X18" si="1">SUM(K13:K16)</f>
        <v>0</v>
      </c>
      <c r="L18" s="136">
        <f t="shared" si="1"/>
        <v>0</v>
      </c>
      <c r="M18" s="136">
        <f t="shared" si="1"/>
        <v>0</v>
      </c>
      <c r="N18" s="136">
        <f t="shared" si="1"/>
        <v>0</v>
      </c>
      <c r="O18" s="136">
        <f t="shared" si="1"/>
        <v>0</v>
      </c>
      <c r="P18" s="136">
        <f t="shared" si="1"/>
        <v>0</v>
      </c>
      <c r="Q18" s="136">
        <f t="shared" si="1"/>
        <v>0</v>
      </c>
      <c r="R18" s="136">
        <f t="shared" si="1"/>
        <v>0</v>
      </c>
      <c r="S18" s="136">
        <f t="shared" si="1"/>
        <v>0</v>
      </c>
      <c r="T18" s="136">
        <f t="shared" si="1"/>
        <v>0</v>
      </c>
      <c r="U18" s="136">
        <f t="shared" si="1"/>
        <v>0</v>
      </c>
      <c r="V18" s="136">
        <f t="shared" si="1"/>
        <v>0</v>
      </c>
      <c r="W18" s="136">
        <f t="shared" si="1"/>
        <v>0</v>
      </c>
      <c r="X18" s="136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6" t="str">
        <f t="shared" ref="H21:H28" si="2">VLOOKUP($G21,alloc,3)</f>
        <v>-</v>
      </c>
      <c r="I21" s="42">
        <f>'DepExp. Class.'!J$21</f>
        <v>0</v>
      </c>
      <c r="J21" s="136">
        <f t="shared" ref="J21:J28" si="3">$I21*VLOOKUP($G21,alloc,6)</f>
        <v>0</v>
      </c>
      <c r="K21" s="136">
        <f t="shared" ref="K21:K28" si="4">$I21*VLOOKUP($G21,alloc,7)</f>
        <v>0</v>
      </c>
      <c r="L21" s="136">
        <f t="shared" ref="L21:L28" si="5">$I21*VLOOKUP($G21,alloc,8)</f>
        <v>0</v>
      </c>
      <c r="M21" s="136">
        <f t="shared" ref="M21:M28" si="6">$I21*VLOOKUP($G21,alloc,9)</f>
        <v>0</v>
      </c>
      <c r="N21" s="136">
        <f t="shared" ref="N21:N28" si="7">$I21*VLOOKUP($G21,alloc,10)</f>
        <v>0</v>
      </c>
      <c r="O21" s="136">
        <f t="shared" ref="O21:O28" si="8">$I21*VLOOKUP($G21,alloc,11)</f>
        <v>0</v>
      </c>
      <c r="P21" s="136">
        <f t="shared" ref="P21:P28" si="9">$I21*VLOOKUP($G21,alloc,12)</f>
        <v>0</v>
      </c>
      <c r="Q21" s="136">
        <f t="shared" ref="Q21:Q28" si="10">$I21*VLOOKUP($G21,alloc,13)</f>
        <v>0</v>
      </c>
      <c r="R21" s="136">
        <f t="shared" ref="R21:R28" si="11">$I21*VLOOKUP($G21,alloc,14)</f>
        <v>0</v>
      </c>
      <c r="S21" s="136">
        <f t="shared" ref="S21:S28" si="12">$I21*VLOOKUP($G21,alloc,15)</f>
        <v>0</v>
      </c>
      <c r="T21" s="136">
        <f t="shared" ref="T21:T28" si="13">$I21*VLOOKUP($G21,alloc,16)</f>
        <v>0</v>
      </c>
      <c r="U21" s="136">
        <f t="shared" ref="U21:U28" si="14">$I21*VLOOKUP($G21,alloc,17)</f>
        <v>0</v>
      </c>
      <c r="V21" s="136">
        <f t="shared" ref="V21:V28" si="15">$I21*VLOOKUP($G21,alloc,18)</f>
        <v>0</v>
      </c>
      <c r="W21" s="136">
        <f t="shared" ref="W21:W28" si="16">$I21*VLOOKUP($G21,alloc,19)</f>
        <v>0</v>
      </c>
      <c r="X21" s="136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si="2"/>
        <v>-</v>
      </c>
      <c r="I22" s="42">
        <f>'DepExp. Class.'!J$22</f>
        <v>0</v>
      </c>
      <c r="J22" s="136">
        <f t="shared" si="3"/>
        <v>0</v>
      </c>
      <c r="K22" s="136">
        <f t="shared" si="4"/>
        <v>0</v>
      </c>
      <c r="L22" s="136">
        <f t="shared" si="5"/>
        <v>0</v>
      </c>
      <c r="M22" s="136">
        <f t="shared" si="6"/>
        <v>0</v>
      </c>
      <c r="N22" s="136">
        <f t="shared" si="7"/>
        <v>0</v>
      </c>
      <c r="O22" s="136">
        <f t="shared" si="8"/>
        <v>0</v>
      </c>
      <c r="P22" s="136">
        <f t="shared" si="9"/>
        <v>0</v>
      </c>
      <c r="Q22" s="136">
        <f t="shared" si="10"/>
        <v>0</v>
      </c>
      <c r="R22" s="136">
        <f t="shared" si="11"/>
        <v>0</v>
      </c>
      <c r="S22" s="136">
        <f t="shared" si="12"/>
        <v>0</v>
      </c>
      <c r="T22" s="136">
        <f t="shared" si="13"/>
        <v>0</v>
      </c>
      <c r="U22" s="136">
        <f t="shared" si="14"/>
        <v>0</v>
      </c>
      <c r="V22" s="136">
        <f t="shared" si="15"/>
        <v>0</v>
      </c>
      <c r="W22" s="136">
        <f t="shared" si="16"/>
        <v>0</v>
      </c>
      <c r="X22" s="136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'DepExp.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'DepExp.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'DepExp.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'DepExp.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'DepExp.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'DepExp.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'DepExp. Class.'!J$30</f>
        <v>0</v>
      </c>
      <c r="J30" s="136">
        <f>SUM(J21:J28)</f>
        <v>0</v>
      </c>
      <c r="K30" s="136">
        <f t="shared" ref="K30:P30" si="19">SUM(K21:K28)</f>
        <v>0</v>
      </c>
      <c r="L30" s="136">
        <f t="shared" si="19"/>
        <v>0</v>
      </c>
      <c r="M30" s="136">
        <f t="shared" si="19"/>
        <v>0</v>
      </c>
      <c r="N30" s="136">
        <f t="shared" si="19"/>
        <v>0</v>
      </c>
      <c r="O30" s="136">
        <f t="shared" si="19"/>
        <v>0</v>
      </c>
      <c r="P30" s="136">
        <f t="shared" si="19"/>
        <v>0</v>
      </c>
      <c r="Q30" s="136">
        <f t="shared" ref="Q30:X30" si="20">SUM(Q21:Q28)</f>
        <v>0</v>
      </c>
      <c r="R30" s="136">
        <f t="shared" si="20"/>
        <v>0</v>
      </c>
      <c r="S30" s="136">
        <f t="shared" si="20"/>
        <v>0</v>
      </c>
      <c r="T30" s="136">
        <f t="shared" si="20"/>
        <v>0</v>
      </c>
      <c r="U30" s="136">
        <f t="shared" si="20"/>
        <v>0</v>
      </c>
      <c r="V30" s="136">
        <f t="shared" si="20"/>
        <v>0</v>
      </c>
      <c r="W30" s="136">
        <f t="shared" si="20"/>
        <v>0</v>
      </c>
      <c r="X30" s="136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'DepExp. Class.'!J$34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'DepExp. Class.'!J$35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'DepExp. Class.'!J$36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'DepExp. Class.'!J$37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'DepExp. Class.'!J$38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'DepExp. Class.'!J$39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'DepExp. Class.'!J$40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'DepExp. Class.'!J$41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'DepExp. Class.'!J$42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'DepExp. Class.'!J$43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'DepExp. Class.'!J$44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'DepExp. Class.'!J$45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'DepExp. Class.'!J$46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'DepExp. Class.'!J$47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'DepExp. Class.'!J$48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'DepExp. Class.'!J$49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'DepExp. Class.'!J$50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'DepExp. Class.'!J$52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'DepExp. Class.'!J$56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'DepExp. Class.'!J$57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'DepExp. Class.'!J$58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'DepExp. Class.'!J$59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'DepExp. Class.'!J$60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'DepExp. Class.'!J$61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'DepExp. Class.'!J$62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'DepExp. Class.'!J$63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'DepExp. Class.'!J$65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'DepExp. Class.'!J$69</f>
        <v>0</v>
      </c>
      <c r="J69" s="136">
        <f t="shared" ref="J69:J89" si="58">$I69*VLOOKUP($G69,alloc,6)</f>
        <v>0</v>
      </c>
      <c r="K69" s="136">
        <f t="shared" ref="K69:K89" si="59">$I69*VLOOKUP($G69,alloc,7)</f>
        <v>0</v>
      </c>
      <c r="L69" s="136">
        <f t="shared" ref="L69:L89" si="60">$I69*VLOOKUP($G69,alloc,8)</f>
        <v>0</v>
      </c>
      <c r="M69" s="136">
        <f t="shared" ref="M69:M89" si="61">$I69*VLOOKUP($G69,alloc,9)</f>
        <v>0</v>
      </c>
      <c r="N69" s="136">
        <f t="shared" ref="N69:N89" si="62">$I69*VLOOKUP($G69,alloc,10)</f>
        <v>0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'DepExp. Class.'!J$70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'DepExp. Class.'!J$71</f>
        <v>10956.205654238267</v>
      </c>
      <c r="J71" s="136">
        <f t="shared" si="58"/>
        <v>9752.3594538215439</v>
      </c>
      <c r="K71" s="136">
        <f t="shared" si="59"/>
        <v>1191.0185102197465</v>
      </c>
      <c r="L71" s="136">
        <f t="shared" si="60"/>
        <v>0.71293856267168243</v>
      </c>
      <c r="M71" s="136">
        <f t="shared" si="61"/>
        <v>7.6810023248423587</v>
      </c>
      <c r="N71" s="136">
        <f t="shared" si="62"/>
        <v>4.4337493094618496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'DepExp. Class.'!J$72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'DepExp. Class.'!J$73</f>
        <v>3442.9480900205072</v>
      </c>
      <c r="J73" s="136">
        <f t="shared" si="58"/>
        <v>3064.6437657675351</v>
      </c>
      <c r="K73" s="136">
        <f t="shared" si="59"/>
        <v>374.27326889887979</v>
      </c>
      <c r="L73" s="136">
        <f t="shared" si="60"/>
        <v>0.22403837059255091</v>
      </c>
      <c r="M73" s="136">
        <f t="shared" si="61"/>
        <v>2.4137272627343442</v>
      </c>
      <c r="N73" s="136">
        <f t="shared" si="62"/>
        <v>1.3932897207653532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'DepExp. Class.'!J$74</f>
        <v>1022.3135762391537</v>
      </c>
      <c r="J74" s="136">
        <f t="shared" si="58"/>
        <v>909.98378313109413</v>
      </c>
      <c r="K74" s="136">
        <f t="shared" si="59"/>
        <v>111.13285301273689</v>
      </c>
      <c r="L74" s="136">
        <f t="shared" si="60"/>
        <v>6.6523648299878765E-2</v>
      </c>
      <c r="M74" s="136">
        <f t="shared" si="61"/>
        <v>0.71670733496803696</v>
      </c>
      <c r="N74" s="136">
        <f t="shared" si="62"/>
        <v>0.4137091120547205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'DepExp. Class.'!J$75</f>
        <v>473.82684418860265</v>
      </c>
      <c r="J75" s="136">
        <f t="shared" si="58"/>
        <v>421.7636880163526</v>
      </c>
      <c r="K75" s="136">
        <f t="shared" si="59"/>
        <v>51.508392583825511</v>
      </c>
      <c r="L75" s="136">
        <f t="shared" si="60"/>
        <v>3.0832702480388764E-2</v>
      </c>
      <c r="M75" s="136">
        <f t="shared" si="61"/>
        <v>0.33218298438725408</v>
      </c>
      <c r="N75" s="136">
        <f t="shared" si="62"/>
        <v>0.19174790155687024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'DepExp. Class.'!J$76</f>
        <v>41.019077976354701</v>
      </c>
      <c r="J76" s="136">
        <f t="shared" si="58"/>
        <v>36.511982844626353</v>
      </c>
      <c r="K76" s="136">
        <f t="shared" si="59"/>
        <v>4.4590693789219689</v>
      </c>
      <c r="L76" s="136">
        <f t="shared" si="60"/>
        <v>2.6691797705775348E-3</v>
      </c>
      <c r="M76" s="136">
        <f t="shared" si="61"/>
        <v>2.8757002491769639E-2</v>
      </c>
      <c r="N76" s="136">
        <f t="shared" si="62"/>
        <v>1.6599570544029631E-2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'DepExp. Class.'!J$77</f>
        <v>496933.2682495194</v>
      </c>
      <c r="J77" s="136">
        <f t="shared" si="58"/>
        <v>442331.22391755396</v>
      </c>
      <c r="K77" s="136">
        <f t="shared" si="59"/>
        <v>54020.227395076334</v>
      </c>
      <c r="L77" s="136">
        <f t="shared" si="60"/>
        <v>32.336276005599089</v>
      </c>
      <c r="M77" s="136">
        <f t="shared" si="61"/>
        <v>348.38206849827924</v>
      </c>
      <c r="N77" s="136">
        <f t="shared" si="62"/>
        <v>201.09859238518558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'DepExp. Class.'!J$78</f>
        <v>1170897.2979516755</v>
      </c>
      <c r="J78" s="136">
        <f t="shared" si="58"/>
        <v>1042241.4194749828</v>
      </c>
      <c r="K78" s="136">
        <f t="shared" si="59"/>
        <v>127284.97432751853</v>
      </c>
      <c r="L78" s="136">
        <f t="shared" si="60"/>
        <v>76.192238716777027</v>
      </c>
      <c r="M78" s="136">
        <f t="shared" si="61"/>
        <v>820.87404632089692</v>
      </c>
      <c r="N78" s="136">
        <f t="shared" si="62"/>
        <v>473.83786413645271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'DepExp. Class.'!J$79</f>
        <v>1016417.9789002649</v>
      </c>
      <c r="J79" s="136">
        <f t="shared" si="58"/>
        <v>904735.98236335337</v>
      </c>
      <c r="K79" s="136">
        <f t="shared" si="59"/>
        <v>110491.95909553458</v>
      </c>
      <c r="L79" s="136">
        <f t="shared" si="60"/>
        <v>66.140011954822356</v>
      </c>
      <c r="M79" s="136">
        <f t="shared" si="61"/>
        <v>712.57414339648028</v>
      </c>
      <c r="N79" s="136">
        <f t="shared" si="62"/>
        <v>411.32328602561057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'DepExp. Class.'!J$80</f>
        <v>107576.4990451527</v>
      </c>
      <c r="J80" s="136">
        <f t="shared" si="58"/>
        <v>95756.206170352307</v>
      </c>
      <c r="K80" s="136">
        <f t="shared" si="59"/>
        <v>11694.340693381382</v>
      </c>
      <c r="L80" s="136">
        <f t="shared" si="60"/>
        <v>7.0001820910356987</v>
      </c>
      <c r="M80" s="136">
        <f t="shared" si="61"/>
        <v>75.418020192472198</v>
      </c>
      <c r="N80" s="136">
        <f t="shared" si="62"/>
        <v>43.533979135492082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'DepExp. Class.'!J$81</f>
        <v>44937.257339788615</v>
      </c>
      <c r="J81" s="136">
        <f t="shared" si="58"/>
        <v>39999.640411730492</v>
      </c>
      <c r="K81" s="136">
        <f t="shared" si="59"/>
        <v>4885.0037119823919</v>
      </c>
      <c r="L81" s="136">
        <f t="shared" si="60"/>
        <v>2.9241422322009001</v>
      </c>
      <c r="M81" s="136">
        <f t="shared" si="61"/>
        <v>31.503897333784874</v>
      </c>
      <c r="N81" s="136">
        <f t="shared" si="62"/>
        <v>18.185176509745741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'DepExp. Class.'!J$82</f>
        <v>19818.938659042717</v>
      </c>
      <c r="J82" s="136">
        <f t="shared" si="58"/>
        <v>17641.272890989963</v>
      </c>
      <c r="K82" s="136">
        <f t="shared" si="59"/>
        <v>2154.4614568911834</v>
      </c>
      <c r="L82" s="136">
        <f t="shared" si="60"/>
        <v>1.2896513708457333</v>
      </c>
      <c r="M82" s="136">
        <f t="shared" si="61"/>
        <v>13.894346155973009</v>
      </c>
      <c r="N82" s="136">
        <f t="shared" si="62"/>
        <v>8.0203136347486481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'DepExp. Class.'!J$83</f>
        <v>4112168.3225069912</v>
      </c>
      <c r="J83" s="136">
        <f t="shared" si="58"/>
        <v>3660331.403161739</v>
      </c>
      <c r="K83" s="136">
        <f t="shared" si="59"/>
        <v>447022.33088793023</v>
      </c>
      <c r="L83" s="136">
        <f t="shared" si="60"/>
        <v>267.58564651239988</v>
      </c>
      <c r="M83" s="136">
        <f t="shared" si="61"/>
        <v>2882.8935346883372</v>
      </c>
      <c r="N83" s="136">
        <f t="shared" si="62"/>
        <v>1664.1092761209102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'DepExp. Class.'!J$84</f>
        <v>2897270.4089805009</v>
      </c>
      <c r="J84" s="136">
        <f t="shared" si="58"/>
        <v>1731384.0169116941</v>
      </c>
      <c r="K84" s="136">
        <f t="shared" si="59"/>
        <v>1078894.1887141354</v>
      </c>
      <c r="L84" s="136">
        <f t="shared" si="60"/>
        <v>4784.5711845069181</v>
      </c>
      <c r="M84" s="136">
        <f t="shared" si="61"/>
        <v>52195.322012802746</v>
      </c>
      <c r="N84" s="136">
        <f t="shared" si="62"/>
        <v>30012.310157361575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'DepExp. Class.'!J$85</f>
        <v>2133687.8687735833</v>
      </c>
      <c r="J85" s="136">
        <f t="shared" si="58"/>
        <v>1275073.6215791798</v>
      </c>
      <c r="K85" s="136">
        <f t="shared" si="59"/>
        <v>794549.04692852264</v>
      </c>
      <c r="L85" s="136">
        <f t="shared" si="60"/>
        <v>3523.5860146234531</v>
      </c>
      <c r="M85" s="136">
        <f t="shared" si="61"/>
        <v>38439.120159528582</v>
      </c>
      <c r="N85" s="136">
        <f t="shared" si="62"/>
        <v>22102.494091728931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'DepExp. Class.'!J$86</f>
        <v>264821.54151127051</v>
      </c>
      <c r="J86" s="136">
        <f t="shared" si="58"/>
        <v>158255.08826698418</v>
      </c>
      <c r="K86" s="136">
        <f t="shared" si="59"/>
        <v>98615.03479178765</v>
      </c>
      <c r="L86" s="136">
        <f t="shared" si="60"/>
        <v>437.32801488742746</v>
      </c>
      <c r="M86" s="136">
        <f t="shared" si="61"/>
        <v>4770.851071499209</v>
      </c>
      <c r="N86" s="136">
        <f t="shared" si="62"/>
        <v>2743.239366112045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'DepExp. Class.'!J$87</f>
        <v>3625.4944600000003</v>
      </c>
      <c r="J87" s="136">
        <f t="shared" si="58"/>
        <v>2166.5644815164851</v>
      </c>
      <c r="K87" s="136">
        <f t="shared" si="59"/>
        <v>1350.0724309284235</v>
      </c>
      <c r="L87" s="136">
        <f t="shared" si="60"/>
        <v>5.9871651155300274</v>
      </c>
      <c r="M87" s="136">
        <f t="shared" si="61"/>
        <v>65.314528533054855</v>
      </c>
      <c r="N87" s="136">
        <f t="shared" si="62"/>
        <v>37.555853906506535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'DepExp. Class.'!J$88</f>
        <v>147373.97049414355</v>
      </c>
      <c r="J88" s="136">
        <f t="shared" si="58"/>
        <v>0</v>
      </c>
      <c r="K88" s="136">
        <f t="shared" si="59"/>
        <v>145803.61405164888</v>
      </c>
      <c r="L88" s="136">
        <f t="shared" si="60"/>
        <v>87.277416885099754</v>
      </c>
      <c r="M88" s="136">
        <f t="shared" si="61"/>
        <v>940.30268118545428</v>
      </c>
      <c r="N88" s="136">
        <f t="shared" si="62"/>
        <v>542.77634442412398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'DepExp. Class.'!J$89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9"/>
      <c r="H91" s="44"/>
      <c r="I91" s="42">
        <f>'DepExp. Class.'!J$91</f>
        <v>12431465.160114596</v>
      </c>
      <c r="J91" s="136">
        <f>SUM(J69:J89)</f>
        <v>9384101.7023036573</v>
      </c>
      <c r="K91" s="136">
        <f t="shared" ref="K91:X91" si="75">SUM(K69:K89)</f>
        <v>2878497.6465794314</v>
      </c>
      <c r="L91" s="136">
        <f t="shared" si="75"/>
        <v>9293.2549473659237</v>
      </c>
      <c r="M91" s="136">
        <f t="shared" si="75"/>
        <v>101307.62288704469</v>
      </c>
      <c r="N91" s="136">
        <f t="shared" si="75"/>
        <v>58264.933397095716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9"/>
      <c r="H92" s="44"/>
      <c r="I92" s="44"/>
      <c r="J92" s="44"/>
      <c r="K92" s="44"/>
      <c r="L92" s="44"/>
      <c r="M92" s="44"/>
      <c r="N92" s="132"/>
      <c r="O92" s="132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9"/>
      <c r="H93" s="44"/>
      <c r="I93" s="44"/>
      <c r="J93" s="42"/>
      <c r="K93" s="132"/>
      <c r="L93" s="132"/>
      <c r="M93" s="132"/>
      <c r="N93" s="45"/>
      <c r="O93" s="45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1"/>
      <c r="H94" s="149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2"/>
      <c r="U94" s="132"/>
      <c r="V94" s="132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28" si="76">VLOOKUP($G95,alloc,3)</f>
        <v>P, S, T &amp; D Plant - Customer</v>
      </c>
      <c r="I95" s="42">
        <f>'DepExp. Class.'!J$95</f>
        <v>0</v>
      </c>
      <c r="J95" s="136">
        <f t="shared" ref="J95:J128" si="77">$I95*VLOOKUP($G95,alloc,6)</f>
        <v>0</v>
      </c>
      <c r="K95" s="136">
        <f t="shared" ref="K95:K128" si="78">$I95*VLOOKUP($G95,alloc,7)</f>
        <v>0</v>
      </c>
      <c r="L95" s="136">
        <f t="shared" ref="L95:L128" si="79">$I95*VLOOKUP($G95,alloc,8)</f>
        <v>0</v>
      </c>
      <c r="M95" s="136">
        <f t="shared" ref="M95:M128" si="80">$I95*VLOOKUP($G95,alloc,9)</f>
        <v>0</v>
      </c>
      <c r="N95" s="136">
        <f t="shared" ref="N95:N128" si="81">$I95*VLOOKUP($G95,alloc,10)</f>
        <v>0</v>
      </c>
      <c r="O95" s="136">
        <f t="shared" ref="O95:O128" si="82">$I95*VLOOKUP($G95,alloc,11)</f>
        <v>0</v>
      </c>
      <c r="P95" s="136">
        <f t="shared" ref="P95:P128" si="83">$I95*VLOOKUP($G95,alloc,12)</f>
        <v>0</v>
      </c>
      <c r="Q95" s="136">
        <f t="shared" ref="Q95:Q128" si="84">$I95*VLOOKUP($G95,alloc,13)</f>
        <v>0</v>
      </c>
      <c r="R95" s="136">
        <f t="shared" ref="R95:R128" si="85">$I95*VLOOKUP($G95,alloc,14)</f>
        <v>0</v>
      </c>
      <c r="S95" s="136">
        <f t="shared" ref="S95:S128" si="86">$I95*VLOOKUP($G95,alloc,15)</f>
        <v>0</v>
      </c>
      <c r="T95" s="136">
        <f t="shared" ref="T95:T128" si="87">$I95*VLOOKUP($G95,alloc,16)</f>
        <v>0</v>
      </c>
      <c r="U95" s="136">
        <f t="shared" ref="U95:U128" si="88">$I95*VLOOKUP($G95,alloc,17)</f>
        <v>0</v>
      </c>
      <c r="V95" s="136">
        <f t="shared" ref="V95:V128" si="89">$I95*VLOOKUP($G95,alloc,18)</f>
        <v>0</v>
      </c>
      <c r="W95" s="136">
        <f t="shared" ref="W95:W128" si="90">$I95*VLOOKUP($G95,alloc,19)</f>
        <v>0</v>
      </c>
      <c r="X95" s="136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'DepExp. Class.'!J$96</f>
        <v>131569.07643139875</v>
      </c>
      <c r="J96" s="136">
        <f t="shared" si="77"/>
        <v>104494.18484316065</v>
      </c>
      <c r="K96" s="136">
        <f t="shared" si="78"/>
        <v>25840.919836093355</v>
      </c>
      <c r="L96" s="136">
        <f t="shared" si="79"/>
        <v>67.944166762277035</v>
      </c>
      <c r="M96" s="136">
        <f t="shared" si="80"/>
        <v>740.22363993036799</v>
      </c>
      <c r="N96" s="136">
        <f t="shared" si="81"/>
        <v>425.8039454520661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'DepExp. Class.'!J$97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'DepExp. Class.'!J$98</f>
        <v>4336.5818233395084</v>
      </c>
      <c r="J98" s="136">
        <f t="shared" si="77"/>
        <v>3444.1800073880149</v>
      </c>
      <c r="K98" s="136">
        <f t="shared" si="78"/>
        <v>851.72949677126837</v>
      </c>
      <c r="L98" s="136">
        <f t="shared" si="79"/>
        <v>2.2394733365546546</v>
      </c>
      <c r="M98" s="136">
        <f t="shared" si="80"/>
        <v>24.39813723099277</v>
      </c>
      <c r="N98" s="136">
        <f t="shared" si="81"/>
        <v>14.034708612676749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'DepExp. Class.'!J$99</f>
        <v>17765.664084365286</v>
      </c>
      <c r="J99" s="136">
        <f t="shared" si="77"/>
        <v>14109.763760948144</v>
      </c>
      <c r="K99" s="136">
        <f t="shared" si="78"/>
        <v>3489.2781335165419</v>
      </c>
      <c r="L99" s="136">
        <f t="shared" si="79"/>
        <v>9.1744449070453804</v>
      </c>
      <c r="M99" s="136">
        <f t="shared" si="80"/>
        <v>99.951788756120806</v>
      </c>
      <c r="N99" s="136">
        <f t="shared" si="81"/>
        <v>57.495956237430157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'DepExp. Class.'!J$100</f>
        <v>186.91268778518719</v>
      </c>
      <c r="J100" s="136">
        <f t="shared" si="77"/>
        <v>148.44893250536049</v>
      </c>
      <c r="K100" s="136">
        <f t="shared" si="78"/>
        <v>36.710721944788979</v>
      </c>
      <c r="L100" s="136">
        <f t="shared" si="79"/>
        <v>9.6524405075412031E-2</v>
      </c>
      <c r="M100" s="136">
        <f t="shared" si="80"/>
        <v>1.051593534394538</v>
      </c>
      <c r="N100" s="136">
        <f t="shared" si="81"/>
        <v>0.60491539556774843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'DepExp. Class.'!J$101</f>
        <v>155340.56578277022</v>
      </c>
      <c r="J101" s="136">
        <f t="shared" si="77"/>
        <v>123373.86743768434</v>
      </c>
      <c r="K101" s="136">
        <f t="shared" si="78"/>
        <v>30509.776435034571</v>
      </c>
      <c r="L101" s="136">
        <f t="shared" si="79"/>
        <v>80.220106371227772</v>
      </c>
      <c r="M101" s="136">
        <f t="shared" si="80"/>
        <v>873.96493272885471</v>
      </c>
      <c r="N101" s="136">
        <f t="shared" si="81"/>
        <v>502.73687095119311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'DepExp. Class.'!J$102</f>
        <v>86647.04366214195</v>
      </c>
      <c r="J102" s="136">
        <f t="shared" si="77"/>
        <v>68816.41524075123</v>
      </c>
      <c r="K102" s="136">
        <f t="shared" si="78"/>
        <v>17017.975424303793</v>
      </c>
      <c r="L102" s="136">
        <f t="shared" si="79"/>
        <v>44.745781787930149</v>
      </c>
      <c r="M102" s="136">
        <f t="shared" si="80"/>
        <v>487.48681520340722</v>
      </c>
      <c r="N102" s="136">
        <f t="shared" si="81"/>
        <v>280.42040009557013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'DepExp. Class.'!J$103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'DepExp. Class.'!J$104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'DepExp. Class.'!J$105</f>
        <v>15912.174763920861</v>
      </c>
      <c r="J105" s="136">
        <f t="shared" si="77"/>
        <v>12637.694024589313</v>
      </c>
      <c r="K105" s="136">
        <f t="shared" si="78"/>
        <v>3125.2422198675404</v>
      </c>
      <c r="L105" s="136">
        <f t="shared" si="79"/>
        <v>8.2172763162478422</v>
      </c>
      <c r="M105" s="136">
        <f t="shared" si="80"/>
        <v>89.523832213712396</v>
      </c>
      <c r="N105" s="136">
        <f t="shared" si="81"/>
        <v>51.497410934043366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'DepExp. Class.'!J$106</f>
        <v>956.45457890765567</v>
      </c>
      <c r="J106" s="136">
        <f t="shared" si="77"/>
        <v>759.63094272061414</v>
      </c>
      <c r="K106" s="136">
        <f t="shared" si="78"/>
        <v>187.85315494180063</v>
      </c>
      <c r="L106" s="136">
        <f t="shared" si="79"/>
        <v>0.49392692547879374</v>
      </c>
      <c r="M106" s="136">
        <f t="shared" si="80"/>
        <v>5.3811298903222484</v>
      </c>
      <c r="N106" s="136">
        <f t="shared" si="81"/>
        <v>3.0954244294397268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'DepExp. Class.'!J$107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'DepExp. Class.'!J$108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'DepExp. Class.'!J$109</f>
        <v>48465.749647101744</v>
      </c>
      <c r="J109" s="136">
        <f t="shared" si="77"/>
        <v>38492.244070947891</v>
      </c>
      <c r="K109" s="136">
        <f t="shared" si="78"/>
        <v>9518.950694162073</v>
      </c>
      <c r="L109" s="136">
        <f t="shared" si="79"/>
        <v>25.028411429173712</v>
      </c>
      <c r="M109" s="136">
        <f t="shared" si="80"/>
        <v>272.67420725900888</v>
      </c>
      <c r="N109" s="136">
        <f t="shared" si="81"/>
        <v>156.85226330359066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'DepExp. Class.'!J$110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'DepExp. Class.'!J$111</f>
        <v>122.72579243876891</v>
      </c>
      <c r="J111" s="136">
        <f t="shared" si="77"/>
        <v>97.470712632133583</v>
      </c>
      <c r="K111" s="136">
        <f t="shared" si="78"/>
        <v>24.104048232677435</v>
      </c>
      <c r="L111" s="136">
        <f t="shared" si="79"/>
        <v>6.337736749136548E-2</v>
      </c>
      <c r="M111" s="136">
        <f t="shared" si="80"/>
        <v>0.69047024769328291</v>
      </c>
      <c r="N111" s="136">
        <f t="shared" si="81"/>
        <v>0.39718395877321871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'DepExp. Class.'!J$112</f>
        <v>162.79553940462165</v>
      </c>
      <c r="J112" s="136">
        <f t="shared" si="77"/>
        <v>129.29472219148971</v>
      </c>
      <c r="K112" s="136">
        <f t="shared" si="78"/>
        <v>31.97397593363711</v>
      </c>
      <c r="L112" s="136">
        <f t="shared" si="79"/>
        <v>8.4069962163409728E-2</v>
      </c>
      <c r="M112" s="136">
        <f t="shared" si="80"/>
        <v>0.91590752182066959</v>
      </c>
      <c r="N112" s="136">
        <f t="shared" si="81"/>
        <v>0.52686379551070806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'DepExp. Class.'!J$113</f>
        <v>4311.2111543638921</v>
      </c>
      <c r="J113" s="136">
        <f t="shared" si="77"/>
        <v>3424.030231730701</v>
      </c>
      <c r="K113" s="136">
        <f t="shared" si="78"/>
        <v>846.74655213891924</v>
      </c>
      <c r="L113" s="136">
        <f t="shared" si="79"/>
        <v>2.2263715575462069</v>
      </c>
      <c r="M113" s="136">
        <f t="shared" si="80"/>
        <v>24.25539875895986</v>
      </c>
      <c r="N113" s="136">
        <f t="shared" si="81"/>
        <v>13.952600177764928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'DepExp. Class.'!J$114</f>
        <v>17970.226901117741</v>
      </c>
      <c r="J114" s="136">
        <f t="shared" si="77"/>
        <v>14272.230697446814</v>
      </c>
      <c r="K114" s="136">
        <f t="shared" si="78"/>
        <v>3529.4554418364178</v>
      </c>
      <c r="L114" s="136">
        <f t="shared" si="79"/>
        <v>9.2800840930286981</v>
      </c>
      <c r="M114" s="136">
        <f t="shared" si="80"/>
        <v>101.10268406463857</v>
      </c>
      <c r="N114" s="136">
        <f t="shared" si="81"/>
        <v>58.15799367683865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'DepExp. Class.'!J$115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'DepExp. Class.'!J$116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'DepExp. Class.'!J$117</f>
        <v>0</v>
      </c>
      <c r="J117" s="136">
        <f t="shared" si="77"/>
        <v>0</v>
      </c>
      <c r="K117" s="136">
        <f t="shared" si="78"/>
        <v>0</v>
      </c>
      <c r="L117" s="136">
        <f t="shared" si="79"/>
        <v>0</v>
      </c>
      <c r="M117" s="136">
        <f t="shared" si="80"/>
        <v>0</v>
      </c>
      <c r="N117" s="136">
        <f t="shared" si="81"/>
        <v>0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'DepExp. Class.'!J$118</f>
        <v>143320.12490363108</v>
      </c>
      <c r="J118" s="136">
        <f t="shared" si="77"/>
        <v>113827.04834318401</v>
      </c>
      <c r="K118" s="136">
        <f t="shared" si="78"/>
        <v>28148.893030078136</v>
      </c>
      <c r="L118" s="136">
        <f t="shared" si="79"/>
        <v>74.01257750653923</v>
      </c>
      <c r="M118" s="136">
        <f t="shared" si="80"/>
        <v>806.33646909238951</v>
      </c>
      <c r="N118" s="136">
        <f t="shared" si="81"/>
        <v>463.83448376996591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'DepExp. Class.'!J$119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'DepExp. Class.'!J$120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'DepExp. Class.'!J$121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'DepExp. Class.'!J$122</f>
        <v>6309.9643693777989</v>
      </c>
      <c r="J122" s="136">
        <f t="shared" si="77"/>
        <v>5011.4707882084631</v>
      </c>
      <c r="K122" s="136">
        <f t="shared" si="78"/>
        <v>1239.3131263083351</v>
      </c>
      <c r="L122" s="136">
        <f t="shared" si="79"/>
        <v>3.2585565165122401</v>
      </c>
      <c r="M122" s="136">
        <f t="shared" si="80"/>
        <v>35.500627655216164</v>
      </c>
      <c r="N122" s="136">
        <f t="shared" si="81"/>
        <v>20.421270689271349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'DepExp. Class.'!J$123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'DepExp. Class.'!J$124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'DepExp. Class.'!J$125</f>
        <v>221247.32570427263</v>
      </c>
      <c r="J125" s="136">
        <f t="shared" si="77"/>
        <v>175718.03021853475</v>
      </c>
      <c r="K125" s="136">
        <f t="shared" si="78"/>
        <v>43454.241395812802</v>
      </c>
      <c r="L125" s="136">
        <f t="shared" si="79"/>
        <v>114.2553068022559</v>
      </c>
      <c r="M125" s="136">
        <f t="shared" si="80"/>
        <v>1244.7643868889568</v>
      </c>
      <c r="N125" s="136">
        <f t="shared" si="81"/>
        <v>716.03439623381757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'DepExp. Class.'!J$126</f>
        <v>0</v>
      </c>
      <c r="J126" s="136">
        <f t="shared" si="77"/>
        <v>0</v>
      </c>
      <c r="K126" s="136">
        <f t="shared" si="78"/>
        <v>0</v>
      </c>
      <c r="L126" s="136">
        <f t="shared" si="79"/>
        <v>0</v>
      </c>
      <c r="M126" s="136">
        <f t="shared" si="80"/>
        <v>0</v>
      </c>
      <c r="N126" s="136">
        <f t="shared" si="81"/>
        <v>0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'DepExp. Class.'!J$127</f>
        <v>0</v>
      </c>
      <c r="J127" s="136">
        <f t="shared" si="77"/>
        <v>0</v>
      </c>
      <c r="K127" s="136">
        <f t="shared" si="78"/>
        <v>0</v>
      </c>
      <c r="L127" s="136">
        <f t="shared" si="79"/>
        <v>0</v>
      </c>
      <c r="M127" s="136">
        <f t="shared" si="80"/>
        <v>0</v>
      </c>
      <c r="N127" s="136">
        <f t="shared" si="81"/>
        <v>0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'DepExp. Class.'!J$128</f>
        <v>406166.90144735429</v>
      </c>
      <c r="J128" s="136">
        <f t="shared" si="77"/>
        <v>322584.00247373723</v>
      </c>
      <c r="K128" s="136">
        <f t="shared" si="78"/>
        <v>79773.504725086939</v>
      </c>
      <c r="L128" s="136">
        <f t="shared" si="79"/>
        <v>209.75044010167178</v>
      </c>
      <c r="M128" s="136">
        <f t="shared" si="80"/>
        <v>2285.1444303127219</v>
      </c>
      <c r="N128" s="136">
        <f t="shared" si="81"/>
        <v>1314.4993781156491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/>
      <c r="G129" s="43"/>
      <c r="H129" s="136"/>
      <c r="I129" s="42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6"/>
      <c r="I131" s="42">
        <f>'DepExp. Class.'!J$131</f>
        <v>1260791.4992736918</v>
      </c>
      <c r="J131" s="42">
        <f>SUM(J95:J129)</f>
        <v>1001340.0074483611</v>
      </c>
      <c r="K131" s="42">
        <f t="shared" ref="K131:X131" si="93">SUM(K95:K129)</f>
        <v>247626.66841206359</v>
      </c>
      <c r="L131" s="42">
        <f t="shared" si="93"/>
        <v>651.0908961482196</v>
      </c>
      <c r="M131" s="42">
        <f t="shared" si="93"/>
        <v>7093.3664512895784</v>
      </c>
      <c r="N131" s="42">
        <f t="shared" si="93"/>
        <v>4080.3660658291687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369</v>
      </c>
      <c r="E133" s="44"/>
      <c r="G133" s="43"/>
      <c r="H133" s="44"/>
      <c r="I133" s="42">
        <f>'DepExp. Class.'!J$133</f>
        <v>13692256.659388287</v>
      </c>
      <c r="J133" s="42">
        <f>J131+J91+J65+J52+J30+J18</f>
        <v>10385441.709752018</v>
      </c>
      <c r="K133" s="42">
        <f t="shared" ref="K133:X133" si="94">K131+K91+K65+K52+K30+K18</f>
        <v>3126124.3149914951</v>
      </c>
      <c r="L133" s="42">
        <f t="shared" si="94"/>
        <v>9944.3458435141438</v>
      </c>
      <c r="M133" s="42">
        <f t="shared" si="94"/>
        <v>108400.98933833427</v>
      </c>
      <c r="N133" s="42">
        <f t="shared" si="94"/>
        <v>62345.299462924886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360</v>
      </c>
      <c r="E135" s="44"/>
      <c r="G135" s="43"/>
      <c r="H135" s="136"/>
      <c r="I135" s="42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6"/>
      <c r="I136" s="42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335</v>
      </c>
      <c r="E137" s="44"/>
      <c r="G137" s="43"/>
      <c r="H137" s="136"/>
      <c r="I137" s="42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6"/>
      <c r="I138" s="42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7">
        <v>30100</v>
      </c>
      <c r="D139" s="44"/>
      <c r="E139" s="138" t="s">
        <v>336</v>
      </c>
      <c r="G139" s="43">
        <v>99</v>
      </c>
      <c r="H139" s="136" t="str">
        <f t="shared" ref="H139:H180" si="95">VLOOKUP($G139,alloc,3)</f>
        <v>-</v>
      </c>
      <c r="I139" s="42">
        <f>'DepExp. Class.'!J$139</f>
        <v>0</v>
      </c>
      <c r="J139" s="136">
        <f t="shared" ref="J139:J180" si="96">$I139*VLOOKUP($G139,alloc,6)</f>
        <v>0</v>
      </c>
      <c r="K139" s="136">
        <f t="shared" ref="K139:K180" si="97">$I139*VLOOKUP($G139,alloc,7)</f>
        <v>0</v>
      </c>
      <c r="L139" s="136">
        <f t="shared" ref="L139:L180" si="98">$I139*VLOOKUP($G139,alloc,8)</f>
        <v>0</v>
      </c>
      <c r="M139" s="136">
        <f t="shared" ref="M139:M180" si="99">$I139*VLOOKUP($G139,alloc,9)</f>
        <v>0</v>
      </c>
      <c r="N139" s="136">
        <f t="shared" ref="N139:N180" si="100">$I139*VLOOKUP($G139,alloc,10)</f>
        <v>0</v>
      </c>
      <c r="O139" s="136">
        <f t="shared" ref="O139:O180" si="101">$I139*VLOOKUP($G139,alloc,11)</f>
        <v>0</v>
      </c>
      <c r="P139" s="136">
        <f t="shared" ref="P139:P180" si="102">$I139*VLOOKUP($G139,alloc,12)</f>
        <v>0</v>
      </c>
      <c r="Q139" s="136">
        <f t="shared" ref="Q139:Q180" si="103">$I139*VLOOKUP($G139,alloc,13)</f>
        <v>0</v>
      </c>
      <c r="R139" s="136">
        <f t="shared" ref="R139:R180" si="104">$I139*VLOOKUP($G139,alloc,14)</f>
        <v>0</v>
      </c>
      <c r="S139" s="136">
        <f t="shared" ref="S139:S180" si="105">$I139*VLOOKUP($G139,alloc,15)</f>
        <v>0</v>
      </c>
      <c r="T139" s="136">
        <f t="shared" ref="T139:T180" si="106">$I139*VLOOKUP($G139,alloc,16)</f>
        <v>0</v>
      </c>
      <c r="U139" s="136">
        <f t="shared" ref="U139:U180" si="107">$I139*VLOOKUP($G139,alloc,17)</f>
        <v>0</v>
      </c>
      <c r="V139" s="136">
        <f t="shared" ref="V139:V180" si="108">$I139*VLOOKUP($G139,alloc,18)</f>
        <v>0</v>
      </c>
      <c r="W139" s="136">
        <f t="shared" ref="W139:W180" si="109">$I139*VLOOKUP($G139,alloc,19)</f>
        <v>0</v>
      </c>
      <c r="X139" s="136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30200</v>
      </c>
      <c r="D140" s="44"/>
      <c r="E140" s="138" t="s">
        <v>197</v>
      </c>
      <c r="G140" s="43">
        <v>99</v>
      </c>
      <c r="H140" s="136" t="str">
        <f t="shared" si="95"/>
        <v>-</v>
      </c>
      <c r="I140" s="42">
        <f>'DepExp. Class.'!J$140</f>
        <v>0</v>
      </c>
      <c r="J140" s="136">
        <f t="shared" si="96"/>
        <v>0</v>
      </c>
      <c r="K140" s="136">
        <f t="shared" si="97"/>
        <v>0</v>
      </c>
      <c r="L140" s="136">
        <f t="shared" si="98"/>
        <v>0</v>
      </c>
      <c r="M140" s="136">
        <f t="shared" si="99"/>
        <v>0</v>
      </c>
      <c r="N140" s="136">
        <f t="shared" si="100"/>
        <v>0</v>
      </c>
      <c r="O140" s="136">
        <f t="shared" si="101"/>
        <v>0</v>
      </c>
      <c r="P140" s="136">
        <f t="shared" si="102"/>
        <v>0</v>
      </c>
      <c r="Q140" s="136">
        <f t="shared" si="103"/>
        <v>0</v>
      </c>
      <c r="R140" s="136">
        <f t="shared" si="104"/>
        <v>0</v>
      </c>
      <c r="S140" s="136">
        <f t="shared" si="105"/>
        <v>0</v>
      </c>
      <c r="T140" s="136">
        <f t="shared" si="106"/>
        <v>0</v>
      </c>
      <c r="U140" s="136">
        <f t="shared" si="107"/>
        <v>0</v>
      </c>
      <c r="V140" s="136">
        <f t="shared" si="108"/>
        <v>0</v>
      </c>
      <c r="W140" s="136">
        <f t="shared" si="109"/>
        <v>0</v>
      </c>
      <c r="X140" s="136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9">
        <v>30300</v>
      </c>
      <c r="D141" s="44"/>
      <c r="E141" s="138" t="s">
        <v>337</v>
      </c>
      <c r="G141" s="43">
        <v>99</v>
      </c>
      <c r="H141" s="136" t="str">
        <f t="shared" si="95"/>
        <v>-</v>
      </c>
      <c r="I141" s="42">
        <f>'DepExp. Class.'!J$141</f>
        <v>0</v>
      </c>
      <c r="J141" s="136">
        <f t="shared" si="96"/>
        <v>0</v>
      </c>
      <c r="K141" s="136">
        <f t="shared" si="97"/>
        <v>0</v>
      </c>
      <c r="L141" s="136">
        <f t="shared" si="98"/>
        <v>0</v>
      </c>
      <c r="M141" s="136">
        <f t="shared" si="99"/>
        <v>0</v>
      </c>
      <c r="N141" s="136">
        <f t="shared" si="100"/>
        <v>0</v>
      </c>
      <c r="O141" s="136">
        <f t="shared" si="101"/>
        <v>0</v>
      </c>
      <c r="P141" s="136">
        <f t="shared" si="102"/>
        <v>0</v>
      </c>
      <c r="Q141" s="136">
        <f t="shared" si="103"/>
        <v>0</v>
      </c>
      <c r="R141" s="136">
        <f t="shared" si="104"/>
        <v>0</v>
      </c>
      <c r="S141" s="136">
        <f t="shared" si="105"/>
        <v>0</v>
      </c>
      <c r="T141" s="136">
        <f t="shared" si="106"/>
        <v>0</v>
      </c>
      <c r="U141" s="136">
        <f t="shared" si="107"/>
        <v>0</v>
      </c>
      <c r="V141" s="136">
        <f t="shared" si="108"/>
        <v>0</v>
      </c>
      <c r="W141" s="136">
        <f t="shared" si="109"/>
        <v>0</v>
      </c>
      <c r="X141" s="136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6"/>
      <c r="I142" s="42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338</v>
      </c>
      <c r="E143" s="44"/>
      <c r="G143" s="43"/>
      <c r="H143" s="136"/>
      <c r="I143" s="42">
        <f>'DepExp. Class.'!J$143</f>
        <v>0</v>
      </c>
      <c r="J143" s="136">
        <f>SUM(J139:J141)</f>
        <v>0</v>
      </c>
      <c r="K143" s="136">
        <f t="shared" ref="K143:X143" si="113">SUM(K139:K141)</f>
        <v>0</v>
      </c>
      <c r="L143" s="136">
        <f t="shared" si="113"/>
        <v>0</v>
      </c>
      <c r="M143" s="136">
        <f t="shared" si="113"/>
        <v>0</v>
      </c>
      <c r="N143" s="136">
        <f t="shared" si="113"/>
        <v>0</v>
      </c>
      <c r="O143" s="136">
        <f t="shared" si="113"/>
        <v>0</v>
      </c>
      <c r="P143" s="136">
        <f t="shared" si="113"/>
        <v>0</v>
      </c>
      <c r="Q143" s="136">
        <f t="shared" si="113"/>
        <v>0</v>
      </c>
      <c r="R143" s="136">
        <f t="shared" si="113"/>
        <v>0</v>
      </c>
      <c r="S143" s="136">
        <f t="shared" si="113"/>
        <v>0</v>
      </c>
      <c r="T143" s="136">
        <f t="shared" si="113"/>
        <v>0</v>
      </c>
      <c r="U143" s="136">
        <f t="shared" si="113"/>
        <v>0</v>
      </c>
      <c r="V143" s="136">
        <f t="shared" si="113"/>
        <v>0</v>
      </c>
      <c r="W143" s="136">
        <f t="shared" si="113"/>
        <v>0</v>
      </c>
      <c r="X143" s="136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6"/>
      <c r="I144" s="42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6"/>
      <c r="I145" s="42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6"/>
      <c r="I146" s="42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2">
        <v>37400</v>
      </c>
      <c r="E147" s="138" t="s">
        <v>125</v>
      </c>
      <c r="G147" s="43">
        <v>6.2</v>
      </c>
      <c r="H147" s="136" t="str">
        <f t="shared" si="95"/>
        <v>P, S, T &amp; D Plant - Customer</v>
      </c>
      <c r="I147" s="42">
        <f>'DepExp. Class.'!J$147</f>
        <v>0</v>
      </c>
      <c r="J147" s="136">
        <f t="shared" si="96"/>
        <v>0</v>
      </c>
      <c r="K147" s="136">
        <f t="shared" si="97"/>
        <v>0</v>
      </c>
      <c r="L147" s="136">
        <f t="shared" si="98"/>
        <v>0</v>
      </c>
      <c r="M147" s="136">
        <f t="shared" si="99"/>
        <v>0</v>
      </c>
      <c r="N147" s="136">
        <f t="shared" si="100"/>
        <v>0</v>
      </c>
      <c r="O147" s="136">
        <f t="shared" si="101"/>
        <v>0</v>
      </c>
      <c r="P147" s="136">
        <f t="shared" si="102"/>
        <v>0</v>
      </c>
      <c r="Q147" s="136">
        <f t="shared" si="103"/>
        <v>0</v>
      </c>
      <c r="R147" s="136">
        <f t="shared" si="104"/>
        <v>0</v>
      </c>
      <c r="S147" s="136">
        <f t="shared" si="105"/>
        <v>0</v>
      </c>
      <c r="T147" s="136">
        <f t="shared" si="106"/>
        <v>0</v>
      </c>
      <c r="U147" s="136">
        <f t="shared" si="107"/>
        <v>0</v>
      </c>
      <c r="V147" s="136">
        <f t="shared" si="108"/>
        <v>0</v>
      </c>
      <c r="W147" s="136">
        <f t="shared" si="109"/>
        <v>0</v>
      </c>
      <c r="X147" s="136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2">
        <v>39001</v>
      </c>
      <c r="E148" s="138" t="s">
        <v>304</v>
      </c>
      <c r="G148" s="43">
        <v>6.2</v>
      </c>
      <c r="H148" s="136" t="str">
        <f t="shared" si="95"/>
        <v>P, S, T &amp; D Plant - Customer</v>
      </c>
      <c r="I148" s="42">
        <f>'DepExp. Class.'!J$148</f>
        <v>1571.9214100395493</v>
      </c>
      <c r="J148" s="136">
        <f t="shared" si="96"/>
        <v>1248.4441696696049</v>
      </c>
      <c r="K148" s="136">
        <f t="shared" si="97"/>
        <v>308.73436408630863</v>
      </c>
      <c r="L148" s="136">
        <f t="shared" si="98"/>
        <v>0.8117628649358859</v>
      </c>
      <c r="M148" s="136">
        <f t="shared" si="99"/>
        <v>8.8438212031582442</v>
      </c>
      <c r="N148" s="136">
        <f t="shared" si="100"/>
        <v>5.0872922155413143</v>
      </c>
      <c r="O148" s="136">
        <f t="shared" si="101"/>
        <v>0</v>
      </c>
      <c r="P148" s="136">
        <f t="shared" si="102"/>
        <v>0</v>
      </c>
      <c r="Q148" s="136">
        <f t="shared" si="103"/>
        <v>0</v>
      </c>
      <c r="R148" s="136">
        <f t="shared" si="104"/>
        <v>0</v>
      </c>
      <c r="S148" s="136">
        <f t="shared" si="105"/>
        <v>0</v>
      </c>
      <c r="T148" s="136">
        <f t="shared" si="106"/>
        <v>0</v>
      </c>
      <c r="U148" s="136">
        <f t="shared" si="107"/>
        <v>0</v>
      </c>
      <c r="V148" s="136">
        <f t="shared" si="108"/>
        <v>0</v>
      </c>
      <c r="W148" s="136">
        <f t="shared" si="109"/>
        <v>0</v>
      </c>
      <c r="X148" s="136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2">
        <v>36602</v>
      </c>
      <c r="E149" s="138" t="s">
        <v>149</v>
      </c>
      <c r="G149" s="43">
        <v>6.2</v>
      </c>
      <c r="H149" s="136" t="str">
        <f t="shared" si="95"/>
        <v>P, S, T &amp; D Plant - Customer</v>
      </c>
      <c r="I149" s="42">
        <f>'DepExp. Class.'!J$149</f>
        <v>0</v>
      </c>
      <c r="J149" s="136">
        <f t="shared" si="96"/>
        <v>0</v>
      </c>
      <c r="K149" s="136">
        <f t="shared" si="97"/>
        <v>0</v>
      </c>
      <c r="L149" s="136">
        <f t="shared" si="98"/>
        <v>0</v>
      </c>
      <c r="M149" s="136">
        <f t="shared" si="99"/>
        <v>0</v>
      </c>
      <c r="N149" s="136">
        <f t="shared" si="100"/>
        <v>0</v>
      </c>
      <c r="O149" s="136">
        <f t="shared" si="101"/>
        <v>0</v>
      </c>
      <c r="P149" s="136">
        <f t="shared" si="102"/>
        <v>0</v>
      </c>
      <c r="Q149" s="136">
        <f t="shared" si="103"/>
        <v>0</v>
      </c>
      <c r="R149" s="136">
        <f t="shared" si="104"/>
        <v>0</v>
      </c>
      <c r="S149" s="136">
        <f t="shared" si="105"/>
        <v>0</v>
      </c>
      <c r="T149" s="136">
        <f t="shared" si="106"/>
        <v>0</v>
      </c>
      <c r="U149" s="136">
        <f t="shared" si="107"/>
        <v>0</v>
      </c>
      <c r="V149" s="136">
        <f t="shared" si="108"/>
        <v>0</v>
      </c>
      <c r="W149" s="136">
        <f t="shared" si="109"/>
        <v>0</v>
      </c>
      <c r="X149" s="136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2">
        <v>38900</v>
      </c>
      <c r="E150" s="138" t="s">
        <v>125</v>
      </c>
      <c r="G150" s="43">
        <v>6.2</v>
      </c>
      <c r="H150" s="136" t="str">
        <f t="shared" si="95"/>
        <v>P, S, T &amp; D Plant - Customer</v>
      </c>
      <c r="I150" s="42">
        <f>'DepExp. Class.'!J$150</f>
        <v>0</v>
      </c>
      <c r="J150" s="136">
        <f t="shared" si="96"/>
        <v>0</v>
      </c>
      <c r="K150" s="136">
        <f t="shared" si="97"/>
        <v>0</v>
      </c>
      <c r="L150" s="136">
        <f t="shared" si="98"/>
        <v>0</v>
      </c>
      <c r="M150" s="136">
        <f t="shared" si="99"/>
        <v>0</v>
      </c>
      <c r="N150" s="136">
        <f t="shared" si="100"/>
        <v>0</v>
      </c>
      <c r="O150" s="136">
        <f t="shared" si="101"/>
        <v>0</v>
      </c>
      <c r="P150" s="136">
        <f t="shared" si="102"/>
        <v>0</v>
      </c>
      <c r="Q150" s="136">
        <f t="shared" si="103"/>
        <v>0</v>
      </c>
      <c r="R150" s="136">
        <f t="shared" si="104"/>
        <v>0</v>
      </c>
      <c r="S150" s="136">
        <f t="shared" si="105"/>
        <v>0</v>
      </c>
      <c r="T150" s="136">
        <f t="shared" si="106"/>
        <v>0</v>
      </c>
      <c r="U150" s="136">
        <f t="shared" si="107"/>
        <v>0</v>
      </c>
      <c r="V150" s="136">
        <f t="shared" si="108"/>
        <v>0</v>
      </c>
      <c r="W150" s="136">
        <f t="shared" si="109"/>
        <v>0</v>
      </c>
      <c r="X150" s="136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2">
        <v>39004</v>
      </c>
      <c r="E151" s="138" t="s">
        <v>306</v>
      </c>
      <c r="G151" s="43">
        <v>6.2</v>
      </c>
      <c r="H151" s="136" t="str">
        <f t="shared" si="95"/>
        <v>P, S, T &amp; D Plant - Customer</v>
      </c>
      <c r="I151" s="42">
        <f>'DepExp. Class.'!J$151</f>
        <v>0</v>
      </c>
      <c r="J151" s="136">
        <f t="shared" si="96"/>
        <v>0</v>
      </c>
      <c r="K151" s="136">
        <f t="shared" si="97"/>
        <v>0</v>
      </c>
      <c r="L151" s="136">
        <f t="shared" si="98"/>
        <v>0</v>
      </c>
      <c r="M151" s="136">
        <f t="shared" si="99"/>
        <v>0</v>
      </c>
      <c r="N151" s="136">
        <f t="shared" si="100"/>
        <v>0</v>
      </c>
      <c r="O151" s="136">
        <f t="shared" si="101"/>
        <v>0</v>
      </c>
      <c r="P151" s="136">
        <f t="shared" si="102"/>
        <v>0</v>
      </c>
      <c r="Q151" s="136">
        <f t="shared" si="103"/>
        <v>0</v>
      </c>
      <c r="R151" s="136">
        <f t="shared" si="104"/>
        <v>0</v>
      </c>
      <c r="S151" s="136">
        <f t="shared" si="105"/>
        <v>0</v>
      </c>
      <c r="T151" s="136">
        <f t="shared" si="106"/>
        <v>0</v>
      </c>
      <c r="U151" s="136">
        <f t="shared" si="107"/>
        <v>0</v>
      </c>
      <c r="V151" s="136">
        <f t="shared" si="108"/>
        <v>0</v>
      </c>
      <c r="W151" s="136">
        <f t="shared" si="109"/>
        <v>0</v>
      </c>
      <c r="X151" s="136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2">
        <v>39009</v>
      </c>
      <c r="E152" s="138" t="s">
        <v>307</v>
      </c>
      <c r="G152" s="43">
        <v>6.2</v>
      </c>
      <c r="H152" s="136" t="str">
        <f t="shared" si="95"/>
        <v>P, S, T &amp; D Plant - Customer</v>
      </c>
      <c r="I152" s="42">
        <f>'DepExp. Class.'!J$152</f>
        <v>2505.1691162742381</v>
      </c>
      <c r="J152" s="136">
        <f t="shared" si="96"/>
        <v>1989.6438570489604</v>
      </c>
      <c r="K152" s="136">
        <f t="shared" si="97"/>
        <v>492.02955637720288</v>
      </c>
      <c r="L152" s="136">
        <f t="shared" si="98"/>
        <v>1.293705426993651</v>
      </c>
      <c r="M152" s="136">
        <f t="shared" si="99"/>
        <v>14.094386402845601</v>
      </c>
      <c r="N152" s="136">
        <f t="shared" si="100"/>
        <v>8.1076110182351897</v>
      </c>
      <c r="O152" s="136">
        <f t="shared" si="101"/>
        <v>0</v>
      </c>
      <c r="P152" s="136">
        <f t="shared" si="102"/>
        <v>0</v>
      </c>
      <c r="Q152" s="136">
        <f t="shared" si="103"/>
        <v>0</v>
      </c>
      <c r="R152" s="136">
        <f t="shared" si="104"/>
        <v>0</v>
      </c>
      <c r="S152" s="136">
        <f t="shared" si="105"/>
        <v>0</v>
      </c>
      <c r="T152" s="136">
        <f t="shared" si="106"/>
        <v>0</v>
      </c>
      <c r="U152" s="136">
        <f t="shared" si="107"/>
        <v>0</v>
      </c>
      <c r="V152" s="136">
        <f t="shared" si="108"/>
        <v>0</v>
      </c>
      <c r="W152" s="136">
        <f t="shared" si="109"/>
        <v>0</v>
      </c>
      <c r="X152" s="136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2">
        <v>39100</v>
      </c>
      <c r="E153" s="138" t="s">
        <v>308</v>
      </c>
      <c r="G153" s="43">
        <v>6.2</v>
      </c>
      <c r="H153" s="136" t="str">
        <f t="shared" si="95"/>
        <v>P, S, T &amp; D Plant - Customer</v>
      </c>
      <c r="I153" s="42">
        <f>'DepExp. Class.'!J$153</f>
        <v>406.87124889956664</v>
      </c>
      <c r="J153" s="136">
        <f t="shared" si="96"/>
        <v>323.14340605747873</v>
      </c>
      <c r="K153" s="136">
        <f t="shared" si="97"/>
        <v>79.911842597047809</v>
      </c>
      <c r="L153" s="136">
        <f t="shared" si="98"/>
        <v>0.21011417527447779</v>
      </c>
      <c r="M153" s="136">
        <f t="shared" si="99"/>
        <v>2.2891071748192107</v>
      </c>
      <c r="N153" s="136">
        <f t="shared" si="100"/>
        <v>1.3167788949463195</v>
      </c>
      <c r="O153" s="136">
        <f t="shared" si="101"/>
        <v>0</v>
      </c>
      <c r="P153" s="136">
        <f t="shared" si="102"/>
        <v>0</v>
      </c>
      <c r="Q153" s="136">
        <f t="shared" si="103"/>
        <v>0</v>
      </c>
      <c r="R153" s="136">
        <f t="shared" si="104"/>
        <v>0</v>
      </c>
      <c r="S153" s="136">
        <f t="shared" si="105"/>
        <v>0</v>
      </c>
      <c r="T153" s="136">
        <f t="shared" si="106"/>
        <v>0</v>
      </c>
      <c r="U153" s="136">
        <f t="shared" si="107"/>
        <v>0</v>
      </c>
      <c r="V153" s="136">
        <f t="shared" si="108"/>
        <v>0</v>
      </c>
      <c r="W153" s="136">
        <f t="shared" si="109"/>
        <v>0</v>
      </c>
      <c r="X153" s="136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2">
        <v>39102</v>
      </c>
      <c r="E154" s="138" t="s">
        <v>309</v>
      </c>
      <c r="G154" s="43">
        <v>6.2</v>
      </c>
      <c r="H154" s="136" t="str">
        <f t="shared" si="95"/>
        <v>P, S, T &amp; D Plant - Customer</v>
      </c>
      <c r="I154" s="42">
        <f>'DepExp. Class.'!J$154</f>
        <v>0</v>
      </c>
      <c r="J154" s="136">
        <f t="shared" si="96"/>
        <v>0</v>
      </c>
      <c r="K154" s="136">
        <f t="shared" si="97"/>
        <v>0</v>
      </c>
      <c r="L154" s="136">
        <f t="shared" si="98"/>
        <v>0</v>
      </c>
      <c r="M154" s="136">
        <f t="shared" si="99"/>
        <v>0</v>
      </c>
      <c r="N154" s="136">
        <f t="shared" si="100"/>
        <v>0</v>
      </c>
      <c r="O154" s="136">
        <f t="shared" si="101"/>
        <v>0</v>
      </c>
      <c r="P154" s="136">
        <f t="shared" si="102"/>
        <v>0</v>
      </c>
      <c r="Q154" s="136">
        <f t="shared" si="103"/>
        <v>0</v>
      </c>
      <c r="R154" s="136">
        <f t="shared" si="104"/>
        <v>0</v>
      </c>
      <c r="S154" s="136">
        <f t="shared" si="105"/>
        <v>0</v>
      </c>
      <c r="T154" s="136">
        <f t="shared" si="106"/>
        <v>0</v>
      </c>
      <c r="U154" s="136">
        <f t="shared" si="107"/>
        <v>0</v>
      </c>
      <c r="V154" s="136">
        <f t="shared" si="108"/>
        <v>0</v>
      </c>
      <c r="W154" s="136">
        <f t="shared" si="109"/>
        <v>0</v>
      </c>
      <c r="X154" s="136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2">
        <v>39103</v>
      </c>
      <c r="E155" s="138" t="s">
        <v>310</v>
      </c>
      <c r="G155" s="43">
        <v>6.2</v>
      </c>
      <c r="H155" s="136" t="str">
        <f t="shared" si="95"/>
        <v>P, S, T &amp; D Plant - Customer</v>
      </c>
      <c r="I155" s="42">
        <f>'DepExp. Class.'!J$155</f>
        <v>0</v>
      </c>
      <c r="J155" s="136">
        <f t="shared" si="96"/>
        <v>0</v>
      </c>
      <c r="K155" s="136">
        <f t="shared" si="97"/>
        <v>0</v>
      </c>
      <c r="L155" s="136">
        <f t="shared" si="98"/>
        <v>0</v>
      </c>
      <c r="M155" s="136">
        <f t="shared" si="99"/>
        <v>0</v>
      </c>
      <c r="N155" s="136">
        <f t="shared" si="100"/>
        <v>0</v>
      </c>
      <c r="O155" s="136">
        <f t="shared" si="101"/>
        <v>0</v>
      </c>
      <c r="P155" s="136">
        <f t="shared" si="102"/>
        <v>0</v>
      </c>
      <c r="Q155" s="136">
        <f t="shared" si="103"/>
        <v>0</v>
      </c>
      <c r="R155" s="136">
        <f t="shared" si="104"/>
        <v>0</v>
      </c>
      <c r="S155" s="136">
        <f t="shared" si="105"/>
        <v>0</v>
      </c>
      <c r="T155" s="136">
        <f t="shared" si="106"/>
        <v>0</v>
      </c>
      <c r="U155" s="136">
        <f t="shared" si="107"/>
        <v>0</v>
      </c>
      <c r="V155" s="136">
        <f t="shared" si="108"/>
        <v>0</v>
      </c>
      <c r="W155" s="136">
        <f t="shared" si="109"/>
        <v>0</v>
      </c>
      <c r="X155" s="136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2">
        <v>39200</v>
      </c>
      <c r="E156" s="138" t="s">
        <v>311</v>
      </c>
      <c r="G156" s="43">
        <v>6.2</v>
      </c>
      <c r="H156" s="136" t="str">
        <f t="shared" si="95"/>
        <v>P, S, T &amp; D Plant - Customer</v>
      </c>
      <c r="I156" s="42">
        <f>'DepExp. Class.'!J$156</f>
        <v>0</v>
      </c>
      <c r="J156" s="136">
        <f t="shared" si="96"/>
        <v>0</v>
      </c>
      <c r="K156" s="136">
        <f t="shared" si="97"/>
        <v>0</v>
      </c>
      <c r="L156" s="136">
        <f t="shared" si="98"/>
        <v>0</v>
      </c>
      <c r="M156" s="136">
        <f t="shared" si="99"/>
        <v>0</v>
      </c>
      <c r="N156" s="136">
        <f t="shared" si="100"/>
        <v>0</v>
      </c>
      <c r="O156" s="136">
        <f t="shared" si="101"/>
        <v>0</v>
      </c>
      <c r="P156" s="136">
        <f t="shared" si="102"/>
        <v>0</v>
      </c>
      <c r="Q156" s="136">
        <f t="shared" si="103"/>
        <v>0</v>
      </c>
      <c r="R156" s="136">
        <f t="shared" si="104"/>
        <v>0</v>
      </c>
      <c r="S156" s="136">
        <f t="shared" si="105"/>
        <v>0</v>
      </c>
      <c r="T156" s="136">
        <f t="shared" si="106"/>
        <v>0</v>
      </c>
      <c r="U156" s="136">
        <f t="shared" si="107"/>
        <v>0</v>
      </c>
      <c r="V156" s="136">
        <f t="shared" si="108"/>
        <v>0</v>
      </c>
      <c r="W156" s="136">
        <f t="shared" si="109"/>
        <v>0</v>
      </c>
      <c r="X156" s="136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2">
        <v>39201</v>
      </c>
      <c r="E157" s="138" t="s">
        <v>312</v>
      </c>
      <c r="G157" s="43">
        <v>6.2</v>
      </c>
      <c r="H157" s="136" t="str">
        <f t="shared" si="95"/>
        <v>P, S, T &amp; D Plant - Customer</v>
      </c>
      <c r="I157" s="42">
        <f>'DepExp. Class.'!J$157</f>
        <v>0</v>
      </c>
      <c r="J157" s="136">
        <f t="shared" si="96"/>
        <v>0</v>
      </c>
      <c r="K157" s="136">
        <f t="shared" si="97"/>
        <v>0</v>
      </c>
      <c r="L157" s="136">
        <f t="shared" si="98"/>
        <v>0</v>
      </c>
      <c r="M157" s="136">
        <f t="shared" si="99"/>
        <v>0</v>
      </c>
      <c r="N157" s="136">
        <f t="shared" si="100"/>
        <v>0</v>
      </c>
      <c r="O157" s="136">
        <f t="shared" si="101"/>
        <v>0</v>
      </c>
      <c r="P157" s="136">
        <f t="shared" si="102"/>
        <v>0</v>
      </c>
      <c r="Q157" s="136">
        <f t="shared" si="103"/>
        <v>0</v>
      </c>
      <c r="R157" s="136">
        <f t="shared" si="104"/>
        <v>0</v>
      </c>
      <c r="S157" s="136">
        <f t="shared" si="105"/>
        <v>0</v>
      </c>
      <c r="T157" s="136">
        <f t="shared" si="106"/>
        <v>0</v>
      </c>
      <c r="U157" s="136">
        <f t="shared" si="107"/>
        <v>0</v>
      </c>
      <c r="V157" s="136">
        <f t="shared" si="108"/>
        <v>0</v>
      </c>
      <c r="W157" s="136">
        <f t="shared" si="109"/>
        <v>0</v>
      </c>
      <c r="X157" s="136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2">
        <v>39202</v>
      </c>
      <c r="E158" s="138" t="s">
        <v>313</v>
      </c>
      <c r="G158" s="43">
        <v>6.2</v>
      </c>
      <c r="H158" s="136" t="str">
        <f t="shared" si="95"/>
        <v>P, S, T &amp; D Plant - Customer</v>
      </c>
      <c r="I158" s="42">
        <f>'DepExp. Class.'!J$158</f>
        <v>0</v>
      </c>
      <c r="J158" s="136">
        <f t="shared" si="96"/>
        <v>0</v>
      </c>
      <c r="K158" s="136">
        <f t="shared" si="97"/>
        <v>0</v>
      </c>
      <c r="L158" s="136">
        <f t="shared" si="98"/>
        <v>0</v>
      </c>
      <c r="M158" s="136">
        <f t="shared" si="99"/>
        <v>0</v>
      </c>
      <c r="N158" s="136">
        <f t="shared" si="100"/>
        <v>0</v>
      </c>
      <c r="O158" s="136">
        <f t="shared" si="101"/>
        <v>0</v>
      </c>
      <c r="P158" s="136">
        <f t="shared" si="102"/>
        <v>0</v>
      </c>
      <c r="Q158" s="136">
        <f t="shared" si="103"/>
        <v>0</v>
      </c>
      <c r="R158" s="136">
        <f t="shared" si="104"/>
        <v>0</v>
      </c>
      <c r="S158" s="136">
        <f t="shared" si="105"/>
        <v>0</v>
      </c>
      <c r="T158" s="136">
        <f t="shared" si="106"/>
        <v>0</v>
      </c>
      <c r="U158" s="136">
        <f t="shared" si="107"/>
        <v>0</v>
      </c>
      <c r="V158" s="136">
        <f t="shared" si="108"/>
        <v>0</v>
      </c>
      <c r="W158" s="136">
        <f t="shared" si="109"/>
        <v>0</v>
      </c>
      <c r="X158" s="136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2">
        <v>39300</v>
      </c>
      <c r="E159" s="138" t="s">
        <v>198</v>
      </c>
      <c r="G159" s="43">
        <v>6.2</v>
      </c>
      <c r="H159" s="136" t="str">
        <f t="shared" si="95"/>
        <v>P, S, T &amp; D Plant - Customer</v>
      </c>
      <c r="I159" s="42">
        <f>'DepExp. Class.'!J$159</f>
        <v>0</v>
      </c>
      <c r="J159" s="136">
        <f t="shared" si="96"/>
        <v>0</v>
      </c>
      <c r="K159" s="136">
        <f t="shared" si="97"/>
        <v>0</v>
      </c>
      <c r="L159" s="136">
        <f t="shared" si="98"/>
        <v>0</v>
      </c>
      <c r="M159" s="136">
        <f t="shared" si="99"/>
        <v>0</v>
      </c>
      <c r="N159" s="136">
        <f t="shared" si="100"/>
        <v>0</v>
      </c>
      <c r="O159" s="136">
        <f t="shared" si="101"/>
        <v>0</v>
      </c>
      <c r="P159" s="136">
        <f t="shared" si="102"/>
        <v>0</v>
      </c>
      <c r="Q159" s="136">
        <f t="shared" si="103"/>
        <v>0</v>
      </c>
      <c r="R159" s="136">
        <f t="shared" si="104"/>
        <v>0</v>
      </c>
      <c r="S159" s="136">
        <f t="shared" si="105"/>
        <v>0</v>
      </c>
      <c r="T159" s="136">
        <f t="shared" si="106"/>
        <v>0</v>
      </c>
      <c r="U159" s="136">
        <f t="shared" si="107"/>
        <v>0</v>
      </c>
      <c r="V159" s="136">
        <f t="shared" si="108"/>
        <v>0</v>
      </c>
      <c r="W159" s="136">
        <f t="shared" si="109"/>
        <v>0</v>
      </c>
      <c r="X159" s="136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2">
        <v>39400</v>
      </c>
      <c r="E160" s="138" t="s">
        <v>314</v>
      </c>
      <c r="G160" s="43">
        <v>6.2</v>
      </c>
      <c r="H160" s="136" t="str">
        <f t="shared" si="95"/>
        <v>P, S, T &amp; D Plant - Customer</v>
      </c>
      <c r="I160" s="42">
        <f>'DepExp. Class.'!J$160</f>
        <v>793.81563044122015</v>
      </c>
      <c r="J160" s="136">
        <f t="shared" si="96"/>
        <v>630.46058746156325</v>
      </c>
      <c r="K160" s="136">
        <f t="shared" si="97"/>
        <v>155.90993436489688</v>
      </c>
      <c r="L160" s="136">
        <f t="shared" si="98"/>
        <v>0.40993782913208016</v>
      </c>
      <c r="M160" s="136">
        <f t="shared" si="99"/>
        <v>4.4661033681816571</v>
      </c>
      <c r="N160" s="136">
        <f t="shared" si="100"/>
        <v>2.5690674174461656</v>
      </c>
      <c r="O160" s="136">
        <f t="shared" si="101"/>
        <v>0</v>
      </c>
      <c r="P160" s="136">
        <f t="shared" si="102"/>
        <v>0</v>
      </c>
      <c r="Q160" s="136">
        <f t="shared" si="103"/>
        <v>0</v>
      </c>
      <c r="R160" s="136">
        <f t="shared" si="104"/>
        <v>0</v>
      </c>
      <c r="S160" s="136">
        <f t="shared" si="105"/>
        <v>0</v>
      </c>
      <c r="T160" s="136">
        <f t="shared" si="106"/>
        <v>0</v>
      </c>
      <c r="U160" s="136">
        <f t="shared" si="107"/>
        <v>0</v>
      </c>
      <c r="V160" s="136">
        <f t="shared" si="108"/>
        <v>0</v>
      </c>
      <c r="W160" s="136">
        <f t="shared" si="109"/>
        <v>0</v>
      </c>
      <c r="X160" s="136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2">
        <v>39600</v>
      </c>
      <c r="E161" s="138" t="s">
        <v>315</v>
      </c>
      <c r="G161" s="43">
        <v>6.2</v>
      </c>
      <c r="H161" s="136" t="str">
        <f t="shared" si="95"/>
        <v>P, S, T &amp; D Plant - Customer</v>
      </c>
      <c r="I161" s="42">
        <f>'DepExp. Class.'!J$161</f>
        <v>3.1478592836308867</v>
      </c>
      <c r="J161" s="136">
        <f t="shared" si="96"/>
        <v>2.5000782764899445</v>
      </c>
      <c r="K161" s="136">
        <f t="shared" si="97"/>
        <v>0.61825758460819824</v>
      </c>
      <c r="L161" s="136">
        <f t="shared" si="98"/>
        <v>1.6255998895205216E-3</v>
      </c>
      <c r="M161" s="136">
        <f t="shared" si="99"/>
        <v>1.7710239519183678E-2</v>
      </c>
      <c r="N161" s="136">
        <f t="shared" si="100"/>
        <v>1.0187583124039234E-2</v>
      </c>
      <c r="O161" s="136">
        <f t="shared" si="101"/>
        <v>0</v>
      </c>
      <c r="P161" s="136">
        <f t="shared" si="102"/>
        <v>0</v>
      </c>
      <c r="Q161" s="136">
        <f t="shared" si="103"/>
        <v>0</v>
      </c>
      <c r="R161" s="136">
        <f t="shared" si="104"/>
        <v>0</v>
      </c>
      <c r="S161" s="136">
        <f t="shared" si="105"/>
        <v>0</v>
      </c>
      <c r="T161" s="136">
        <f t="shared" si="106"/>
        <v>0</v>
      </c>
      <c r="U161" s="136">
        <f t="shared" si="107"/>
        <v>0</v>
      </c>
      <c r="V161" s="136">
        <f t="shared" si="108"/>
        <v>0</v>
      </c>
      <c r="W161" s="136">
        <f t="shared" si="109"/>
        <v>0</v>
      </c>
      <c r="X161" s="136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2">
        <v>39603</v>
      </c>
      <c r="E162" s="138" t="s">
        <v>316</v>
      </c>
      <c r="G162" s="43">
        <v>6.2</v>
      </c>
      <c r="H162" s="136" t="str">
        <f t="shared" si="95"/>
        <v>P, S, T &amp; D Plant - Customer</v>
      </c>
      <c r="I162" s="42">
        <f>'DepExp. Class.'!J$162</f>
        <v>0</v>
      </c>
      <c r="J162" s="136">
        <f t="shared" si="96"/>
        <v>0</v>
      </c>
      <c r="K162" s="136">
        <f t="shared" si="97"/>
        <v>0</v>
      </c>
      <c r="L162" s="136">
        <f t="shared" si="98"/>
        <v>0</v>
      </c>
      <c r="M162" s="136">
        <f t="shared" si="99"/>
        <v>0</v>
      </c>
      <c r="N162" s="136">
        <f t="shared" si="100"/>
        <v>0</v>
      </c>
      <c r="O162" s="136">
        <f t="shared" si="101"/>
        <v>0</v>
      </c>
      <c r="P162" s="136">
        <f t="shared" si="102"/>
        <v>0</v>
      </c>
      <c r="Q162" s="136">
        <f t="shared" si="103"/>
        <v>0</v>
      </c>
      <c r="R162" s="136">
        <f t="shared" si="104"/>
        <v>0</v>
      </c>
      <c r="S162" s="136">
        <f t="shared" si="105"/>
        <v>0</v>
      </c>
      <c r="T162" s="136">
        <f t="shared" si="106"/>
        <v>0</v>
      </c>
      <c r="U162" s="136">
        <f t="shared" si="107"/>
        <v>0</v>
      </c>
      <c r="V162" s="136">
        <f t="shared" si="108"/>
        <v>0</v>
      </c>
      <c r="W162" s="136">
        <f t="shared" si="109"/>
        <v>0</v>
      </c>
      <c r="X162" s="136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2">
        <v>39604</v>
      </c>
      <c r="E163" s="138" t="s">
        <v>317</v>
      </c>
      <c r="G163" s="43">
        <v>6.2</v>
      </c>
      <c r="H163" s="136" t="str">
        <f t="shared" si="95"/>
        <v>P, S, T &amp; D Plant - Customer</v>
      </c>
      <c r="I163" s="42">
        <f>'DepExp. Class.'!J$163</f>
        <v>0</v>
      </c>
      <c r="J163" s="136">
        <f t="shared" si="96"/>
        <v>0</v>
      </c>
      <c r="K163" s="136">
        <f t="shared" si="97"/>
        <v>0</v>
      </c>
      <c r="L163" s="136">
        <f t="shared" si="98"/>
        <v>0</v>
      </c>
      <c r="M163" s="136">
        <f t="shared" si="99"/>
        <v>0</v>
      </c>
      <c r="N163" s="136">
        <f t="shared" si="100"/>
        <v>0</v>
      </c>
      <c r="O163" s="136">
        <f t="shared" si="101"/>
        <v>0</v>
      </c>
      <c r="P163" s="136">
        <f t="shared" si="102"/>
        <v>0</v>
      </c>
      <c r="Q163" s="136">
        <f t="shared" si="103"/>
        <v>0</v>
      </c>
      <c r="R163" s="136">
        <f t="shared" si="104"/>
        <v>0</v>
      </c>
      <c r="S163" s="136">
        <f t="shared" si="105"/>
        <v>0</v>
      </c>
      <c r="T163" s="136">
        <f t="shared" si="106"/>
        <v>0</v>
      </c>
      <c r="U163" s="136">
        <f t="shared" si="107"/>
        <v>0</v>
      </c>
      <c r="V163" s="136">
        <f t="shared" si="108"/>
        <v>0</v>
      </c>
      <c r="W163" s="136">
        <f t="shared" si="109"/>
        <v>0</v>
      </c>
      <c r="X163" s="136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2">
        <v>39605</v>
      </c>
      <c r="E164" s="141" t="s">
        <v>318</v>
      </c>
      <c r="G164" s="43">
        <v>6.2</v>
      </c>
      <c r="H164" s="136" t="str">
        <f t="shared" si="95"/>
        <v>P, S, T &amp; D Plant - Customer</v>
      </c>
      <c r="I164" s="42">
        <f>'DepExp. Class.'!J$164</f>
        <v>0</v>
      </c>
      <c r="J164" s="136">
        <f t="shared" si="96"/>
        <v>0</v>
      </c>
      <c r="K164" s="136">
        <f t="shared" si="97"/>
        <v>0</v>
      </c>
      <c r="L164" s="136">
        <f t="shared" si="98"/>
        <v>0</v>
      </c>
      <c r="M164" s="136">
        <f t="shared" si="99"/>
        <v>0</v>
      </c>
      <c r="N164" s="136">
        <f t="shared" si="100"/>
        <v>0</v>
      </c>
      <c r="O164" s="136">
        <f t="shared" si="101"/>
        <v>0</v>
      </c>
      <c r="P164" s="136">
        <f t="shared" si="102"/>
        <v>0</v>
      </c>
      <c r="Q164" s="136">
        <f t="shared" si="103"/>
        <v>0</v>
      </c>
      <c r="R164" s="136">
        <f t="shared" si="104"/>
        <v>0</v>
      </c>
      <c r="S164" s="136">
        <f t="shared" si="105"/>
        <v>0</v>
      </c>
      <c r="T164" s="136">
        <f t="shared" si="106"/>
        <v>0</v>
      </c>
      <c r="U164" s="136">
        <f t="shared" si="107"/>
        <v>0</v>
      </c>
      <c r="V164" s="136">
        <f t="shared" si="108"/>
        <v>0</v>
      </c>
      <c r="W164" s="136">
        <f t="shared" si="109"/>
        <v>0</v>
      </c>
      <c r="X164" s="136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2">
        <v>39700</v>
      </c>
      <c r="E165" s="138" t="s">
        <v>319</v>
      </c>
      <c r="G165" s="43">
        <v>6.2</v>
      </c>
      <c r="H165" s="136" t="str">
        <f t="shared" si="95"/>
        <v>P, S, T &amp; D Plant - Customer</v>
      </c>
      <c r="I165" s="42">
        <f>'DepExp. Class.'!J$165</f>
        <v>1732.1810838655149</v>
      </c>
      <c r="J165" s="136">
        <f t="shared" si="96"/>
        <v>1375.7248684013218</v>
      </c>
      <c r="K165" s="136">
        <f t="shared" si="97"/>
        <v>340.21028150262134</v>
      </c>
      <c r="L165" s="136">
        <f t="shared" si="98"/>
        <v>0.89452326957684269</v>
      </c>
      <c r="M165" s="136">
        <f t="shared" si="99"/>
        <v>9.7454616365420215</v>
      </c>
      <c r="N165" s="136">
        <f t="shared" si="100"/>
        <v>5.605949055452613</v>
      </c>
      <c r="O165" s="136">
        <f t="shared" si="101"/>
        <v>0</v>
      </c>
      <c r="P165" s="136">
        <f t="shared" si="102"/>
        <v>0</v>
      </c>
      <c r="Q165" s="136">
        <f t="shared" si="103"/>
        <v>0</v>
      </c>
      <c r="R165" s="136">
        <f t="shared" si="104"/>
        <v>0</v>
      </c>
      <c r="S165" s="136">
        <f t="shared" si="105"/>
        <v>0</v>
      </c>
      <c r="T165" s="136">
        <f t="shared" si="106"/>
        <v>0</v>
      </c>
      <c r="U165" s="136">
        <f t="shared" si="107"/>
        <v>0</v>
      </c>
      <c r="V165" s="136">
        <f t="shared" si="108"/>
        <v>0</v>
      </c>
      <c r="W165" s="136">
        <f t="shared" si="109"/>
        <v>0</v>
      </c>
      <c r="X165" s="136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2">
        <v>39701</v>
      </c>
      <c r="E166" s="138" t="s">
        <v>320</v>
      </c>
      <c r="G166" s="43">
        <v>6.2</v>
      </c>
      <c r="H166" s="136" t="str">
        <f t="shared" si="95"/>
        <v>P, S, T &amp; D Plant - Customer</v>
      </c>
      <c r="I166" s="42">
        <f>'DepExp. Class.'!J$166</f>
        <v>0</v>
      </c>
      <c r="J166" s="136">
        <f t="shared" si="96"/>
        <v>0</v>
      </c>
      <c r="K166" s="136">
        <f t="shared" si="97"/>
        <v>0</v>
      </c>
      <c r="L166" s="136">
        <f t="shared" si="98"/>
        <v>0</v>
      </c>
      <c r="M166" s="136">
        <f t="shared" si="99"/>
        <v>0</v>
      </c>
      <c r="N166" s="136">
        <f t="shared" si="100"/>
        <v>0</v>
      </c>
      <c r="O166" s="136">
        <f t="shared" si="101"/>
        <v>0</v>
      </c>
      <c r="P166" s="136">
        <f t="shared" si="102"/>
        <v>0</v>
      </c>
      <c r="Q166" s="136">
        <f t="shared" si="103"/>
        <v>0</v>
      </c>
      <c r="R166" s="136">
        <f t="shared" si="104"/>
        <v>0</v>
      </c>
      <c r="S166" s="136">
        <f t="shared" si="105"/>
        <v>0</v>
      </c>
      <c r="T166" s="136">
        <f t="shared" si="106"/>
        <v>0</v>
      </c>
      <c r="U166" s="136">
        <f t="shared" si="107"/>
        <v>0</v>
      </c>
      <c r="V166" s="136">
        <f t="shared" si="108"/>
        <v>0</v>
      </c>
      <c r="W166" s="136">
        <f t="shared" si="109"/>
        <v>0</v>
      </c>
      <c r="X166" s="136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2">
        <v>39702</v>
      </c>
      <c r="E167" s="138" t="s">
        <v>321</v>
      </c>
      <c r="G167" s="43">
        <v>6.2</v>
      </c>
      <c r="H167" s="136" t="str">
        <f t="shared" si="95"/>
        <v>P, S, T &amp; D Plant - Customer</v>
      </c>
      <c r="I167" s="42">
        <f>'DepExp. Class.'!J$167</f>
        <v>0</v>
      </c>
      <c r="J167" s="136">
        <f t="shared" si="96"/>
        <v>0</v>
      </c>
      <c r="K167" s="136">
        <f t="shared" si="97"/>
        <v>0</v>
      </c>
      <c r="L167" s="136">
        <f t="shared" si="98"/>
        <v>0</v>
      </c>
      <c r="M167" s="136">
        <f t="shared" si="99"/>
        <v>0</v>
      </c>
      <c r="N167" s="136">
        <f t="shared" si="100"/>
        <v>0</v>
      </c>
      <c r="O167" s="136">
        <f t="shared" si="101"/>
        <v>0</v>
      </c>
      <c r="P167" s="136">
        <f t="shared" si="102"/>
        <v>0</v>
      </c>
      <c r="Q167" s="136">
        <f t="shared" si="103"/>
        <v>0</v>
      </c>
      <c r="R167" s="136">
        <f t="shared" si="104"/>
        <v>0</v>
      </c>
      <c r="S167" s="136">
        <f t="shared" si="105"/>
        <v>0</v>
      </c>
      <c r="T167" s="136">
        <f t="shared" si="106"/>
        <v>0</v>
      </c>
      <c r="U167" s="136">
        <f t="shared" si="107"/>
        <v>0</v>
      </c>
      <c r="V167" s="136">
        <f t="shared" si="108"/>
        <v>0</v>
      </c>
      <c r="W167" s="136">
        <f t="shared" si="109"/>
        <v>0</v>
      </c>
      <c r="X167" s="136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2">
        <v>39705</v>
      </c>
      <c r="E168" s="138" t="s">
        <v>322</v>
      </c>
      <c r="G168" s="43">
        <v>6.2</v>
      </c>
      <c r="H168" s="136" t="str">
        <f t="shared" si="95"/>
        <v>P, S, T &amp; D Plant - Customer</v>
      </c>
      <c r="I168" s="42">
        <f>'DepExp. Class.'!J$168</f>
        <v>0</v>
      </c>
      <c r="J168" s="136">
        <f t="shared" si="96"/>
        <v>0</v>
      </c>
      <c r="K168" s="136">
        <f t="shared" si="97"/>
        <v>0</v>
      </c>
      <c r="L168" s="136">
        <f t="shared" si="98"/>
        <v>0</v>
      </c>
      <c r="M168" s="136">
        <f t="shared" si="99"/>
        <v>0</v>
      </c>
      <c r="N168" s="136">
        <f t="shared" si="100"/>
        <v>0</v>
      </c>
      <c r="O168" s="136">
        <f t="shared" si="101"/>
        <v>0</v>
      </c>
      <c r="P168" s="136">
        <f t="shared" si="102"/>
        <v>0</v>
      </c>
      <c r="Q168" s="136">
        <f t="shared" si="103"/>
        <v>0</v>
      </c>
      <c r="R168" s="136">
        <f t="shared" si="104"/>
        <v>0</v>
      </c>
      <c r="S168" s="136">
        <f t="shared" si="105"/>
        <v>0</v>
      </c>
      <c r="T168" s="136">
        <f t="shared" si="106"/>
        <v>0</v>
      </c>
      <c r="U168" s="136">
        <f t="shared" si="107"/>
        <v>0</v>
      </c>
      <c r="V168" s="136">
        <f t="shared" si="108"/>
        <v>0</v>
      </c>
      <c r="W168" s="136">
        <f t="shared" si="109"/>
        <v>0</v>
      </c>
      <c r="X168" s="136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2">
        <v>39800</v>
      </c>
      <c r="E169" s="138" t="s">
        <v>323</v>
      </c>
      <c r="G169" s="43">
        <v>6.2</v>
      </c>
      <c r="H169" s="136" t="str">
        <f t="shared" si="95"/>
        <v>P, S, T &amp; D Plant - Customer</v>
      </c>
      <c r="I169" s="42">
        <f>'DepExp. Class.'!J$169</f>
        <v>10012.2769560999</v>
      </c>
      <c r="J169" s="136">
        <f t="shared" si="96"/>
        <v>7951.9044089142899</v>
      </c>
      <c r="K169" s="136">
        <f t="shared" si="97"/>
        <v>1966.468513855112</v>
      </c>
      <c r="L169" s="136">
        <f t="shared" si="98"/>
        <v>5.1704840805054735</v>
      </c>
      <c r="M169" s="136">
        <f t="shared" si="99"/>
        <v>56.330288951291244</v>
      </c>
      <c r="N169" s="136">
        <f t="shared" si="100"/>
        <v>32.403260298699784</v>
      </c>
      <c r="O169" s="136">
        <f t="shared" si="101"/>
        <v>0</v>
      </c>
      <c r="P169" s="136">
        <f t="shared" si="102"/>
        <v>0</v>
      </c>
      <c r="Q169" s="136">
        <f t="shared" si="103"/>
        <v>0</v>
      </c>
      <c r="R169" s="136">
        <f t="shared" si="104"/>
        <v>0</v>
      </c>
      <c r="S169" s="136">
        <f t="shared" si="105"/>
        <v>0</v>
      </c>
      <c r="T169" s="136">
        <f t="shared" si="106"/>
        <v>0</v>
      </c>
      <c r="U169" s="136">
        <f t="shared" si="107"/>
        <v>0</v>
      </c>
      <c r="V169" s="136">
        <f t="shared" si="108"/>
        <v>0</v>
      </c>
      <c r="W169" s="136">
        <f t="shared" si="109"/>
        <v>0</v>
      </c>
      <c r="X169" s="136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2">
        <v>39900</v>
      </c>
      <c r="E170" s="138" t="s">
        <v>324</v>
      </c>
      <c r="G170" s="43">
        <v>6.2</v>
      </c>
      <c r="H170" s="136" t="str">
        <f t="shared" si="95"/>
        <v>P, S, T &amp; D Plant - Customer</v>
      </c>
      <c r="I170" s="42">
        <f>'DepExp. Class.'!J$170</f>
        <v>0</v>
      </c>
      <c r="J170" s="136">
        <f t="shared" si="96"/>
        <v>0</v>
      </c>
      <c r="K170" s="136">
        <f t="shared" si="97"/>
        <v>0</v>
      </c>
      <c r="L170" s="136">
        <f t="shared" si="98"/>
        <v>0</v>
      </c>
      <c r="M170" s="136">
        <f t="shared" si="99"/>
        <v>0</v>
      </c>
      <c r="N170" s="136">
        <f t="shared" si="100"/>
        <v>0</v>
      </c>
      <c r="O170" s="136">
        <f t="shared" si="101"/>
        <v>0</v>
      </c>
      <c r="P170" s="136">
        <f t="shared" si="102"/>
        <v>0</v>
      </c>
      <c r="Q170" s="136">
        <f t="shared" si="103"/>
        <v>0</v>
      </c>
      <c r="R170" s="136">
        <f t="shared" si="104"/>
        <v>0</v>
      </c>
      <c r="S170" s="136">
        <f t="shared" si="105"/>
        <v>0</v>
      </c>
      <c r="T170" s="136">
        <f t="shared" si="106"/>
        <v>0</v>
      </c>
      <c r="U170" s="136">
        <f t="shared" si="107"/>
        <v>0</v>
      </c>
      <c r="V170" s="136">
        <f t="shared" si="108"/>
        <v>0</v>
      </c>
      <c r="W170" s="136">
        <f t="shared" si="109"/>
        <v>0</v>
      </c>
      <c r="X170" s="136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2">
        <v>39901</v>
      </c>
      <c r="E171" s="138" t="s">
        <v>325</v>
      </c>
      <c r="G171" s="43">
        <v>6.2</v>
      </c>
      <c r="H171" s="136" t="str">
        <f t="shared" si="95"/>
        <v>P, S, T &amp; D Plant - Customer</v>
      </c>
      <c r="I171" s="42">
        <f>'DepExp. Class.'!J$171</f>
        <v>7091.9508685052906</v>
      </c>
      <c r="J171" s="136">
        <f t="shared" si="96"/>
        <v>5632.5364975758921</v>
      </c>
      <c r="K171" s="136">
        <f t="shared" si="97"/>
        <v>1392.8997515621579</v>
      </c>
      <c r="L171" s="136">
        <f t="shared" si="98"/>
        <v>3.6623856117956648</v>
      </c>
      <c r="M171" s="136">
        <f t="shared" si="99"/>
        <v>39.900178890664506</v>
      </c>
      <c r="N171" s="136">
        <f t="shared" si="100"/>
        <v>22.952054864778955</v>
      </c>
      <c r="O171" s="136">
        <f t="shared" si="101"/>
        <v>0</v>
      </c>
      <c r="P171" s="136">
        <f t="shared" si="102"/>
        <v>0</v>
      </c>
      <c r="Q171" s="136">
        <f t="shared" si="103"/>
        <v>0</v>
      </c>
      <c r="R171" s="136">
        <f t="shared" si="104"/>
        <v>0</v>
      </c>
      <c r="S171" s="136">
        <f t="shared" si="105"/>
        <v>0</v>
      </c>
      <c r="T171" s="136">
        <f t="shared" si="106"/>
        <v>0</v>
      </c>
      <c r="U171" s="136">
        <f t="shared" si="107"/>
        <v>0</v>
      </c>
      <c r="V171" s="136">
        <f t="shared" si="108"/>
        <v>0</v>
      </c>
      <c r="W171" s="136">
        <f t="shared" si="109"/>
        <v>0</v>
      </c>
      <c r="X171" s="136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2">
        <v>39902</v>
      </c>
      <c r="E172" s="138" t="s">
        <v>326</v>
      </c>
      <c r="G172" s="43">
        <v>6.2</v>
      </c>
      <c r="H172" s="136" t="str">
        <f t="shared" si="95"/>
        <v>P, S, T &amp; D Plant - Customer</v>
      </c>
      <c r="I172" s="42">
        <f>'DepExp. Class.'!J$172</f>
        <v>0</v>
      </c>
      <c r="J172" s="136">
        <f t="shared" si="96"/>
        <v>0</v>
      </c>
      <c r="K172" s="136">
        <f t="shared" si="97"/>
        <v>0</v>
      </c>
      <c r="L172" s="136">
        <f t="shared" si="98"/>
        <v>0</v>
      </c>
      <c r="M172" s="136">
        <f t="shared" si="99"/>
        <v>0</v>
      </c>
      <c r="N172" s="136">
        <f t="shared" si="100"/>
        <v>0</v>
      </c>
      <c r="O172" s="136">
        <f t="shared" si="101"/>
        <v>0</v>
      </c>
      <c r="P172" s="136">
        <f t="shared" si="102"/>
        <v>0</v>
      </c>
      <c r="Q172" s="136">
        <f t="shared" si="103"/>
        <v>0</v>
      </c>
      <c r="R172" s="136">
        <f t="shared" si="104"/>
        <v>0</v>
      </c>
      <c r="S172" s="136">
        <f t="shared" si="105"/>
        <v>0</v>
      </c>
      <c r="T172" s="136">
        <f t="shared" si="106"/>
        <v>0</v>
      </c>
      <c r="U172" s="136">
        <f t="shared" si="107"/>
        <v>0</v>
      </c>
      <c r="V172" s="136">
        <f t="shared" si="108"/>
        <v>0</v>
      </c>
      <c r="W172" s="136">
        <f t="shared" si="109"/>
        <v>0</v>
      </c>
      <c r="X172" s="136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2">
        <v>39903</v>
      </c>
      <c r="E173" s="138" t="s">
        <v>327</v>
      </c>
      <c r="G173" s="43">
        <v>6.2</v>
      </c>
      <c r="H173" s="136" t="str">
        <f t="shared" si="95"/>
        <v>P, S, T &amp; D Plant - Customer</v>
      </c>
      <c r="I173" s="42">
        <f>'DepExp. Class.'!J$173</f>
        <v>0</v>
      </c>
      <c r="J173" s="136">
        <f t="shared" si="96"/>
        <v>0</v>
      </c>
      <c r="K173" s="136">
        <f t="shared" si="97"/>
        <v>0</v>
      </c>
      <c r="L173" s="136">
        <f t="shared" si="98"/>
        <v>0</v>
      </c>
      <c r="M173" s="136">
        <f t="shared" si="99"/>
        <v>0</v>
      </c>
      <c r="N173" s="136">
        <f t="shared" si="100"/>
        <v>0</v>
      </c>
      <c r="O173" s="136">
        <f t="shared" si="101"/>
        <v>0</v>
      </c>
      <c r="P173" s="136">
        <f t="shared" si="102"/>
        <v>0</v>
      </c>
      <c r="Q173" s="136">
        <f t="shared" si="103"/>
        <v>0</v>
      </c>
      <c r="R173" s="136">
        <f t="shared" si="104"/>
        <v>0</v>
      </c>
      <c r="S173" s="136">
        <f t="shared" si="105"/>
        <v>0</v>
      </c>
      <c r="T173" s="136">
        <f t="shared" si="106"/>
        <v>0</v>
      </c>
      <c r="U173" s="136">
        <f t="shared" si="107"/>
        <v>0</v>
      </c>
      <c r="V173" s="136">
        <f t="shared" si="108"/>
        <v>0</v>
      </c>
      <c r="W173" s="136">
        <f t="shared" si="109"/>
        <v>0</v>
      </c>
      <c r="X173" s="136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2">
        <v>39904</v>
      </c>
      <c r="E174" s="138" t="s">
        <v>328</v>
      </c>
      <c r="G174" s="43">
        <v>6.2</v>
      </c>
      <c r="H174" s="136" t="str">
        <f t="shared" si="95"/>
        <v>P, S, T &amp; D Plant - Customer</v>
      </c>
      <c r="I174" s="42">
        <f>'DepExp. Class.'!J$174</f>
        <v>0</v>
      </c>
      <c r="J174" s="136">
        <f t="shared" si="96"/>
        <v>0</v>
      </c>
      <c r="K174" s="136">
        <f t="shared" si="97"/>
        <v>0</v>
      </c>
      <c r="L174" s="136">
        <f t="shared" si="98"/>
        <v>0</v>
      </c>
      <c r="M174" s="136">
        <f t="shared" si="99"/>
        <v>0</v>
      </c>
      <c r="N174" s="136">
        <f t="shared" si="100"/>
        <v>0</v>
      </c>
      <c r="O174" s="136">
        <f t="shared" si="101"/>
        <v>0</v>
      </c>
      <c r="P174" s="136">
        <f t="shared" si="102"/>
        <v>0</v>
      </c>
      <c r="Q174" s="136">
        <f t="shared" si="103"/>
        <v>0</v>
      </c>
      <c r="R174" s="136">
        <f t="shared" si="104"/>
        <v>0</v>
      </c>
      <c r="S174" s="136">
        <f t="shared" si="105"/>
        <v>0</v>
      </c>
      <c r="T174" s="136">
        <f t="shared" si="106"/>
        <v>0</v>
      </c>
      <c r="U174" s="136">
        <f t="shared" si="107"/>
        <v>0</v>
      </c>
      <c r="V174" s="136">
        <f t="shared" si="108"/>
        <v>0</v>
      </c>
      <c r="W174" s="136">
        <f t="shared" si="109"/>
        <v>0</v>
      </c>
      <c r="X174" s="136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2">
        <v>39905</v>
      </c>
      <c r="E175" s="138" t="s">
        <v>329</v>
      </c>
      <c r="G175" s="43">
        <v>6.2</v>
      </c>
      <c r="H175" s="136" t="str">
        <f t="shared" si="95"/>
        <v>P, S, T &amp; D Plant - Customer</v>
      </c>
      <c r="I175" s="42">
        <f>'DepExp. Class.'!J$175</f>
        <v>0</v>
      </c>
      <c r="J175" s="136">
        <f t="shared" si="96"/>
        <v>0</v>
      </c>
      <c r="K175" s="136">
        <f t="shared" si="97"/>
        <v>0</v>
      </c>
      <c r="L175" s="136">
        <f t="shared" si="98"/>
        <v>0</v>
      </c>
      <c r="M175" s="136">
        <f t="shared" si="99"/>
        <v>0</v>
      </c>
      <c r="N175" s="136">
        <f t="shared" si="100"/>
        <v>0</v>
      </c>
      <c r="O175" s="136">
        <f t="shared" si="101"/>
        <v>0</v>
      </c>
      <c r="P175" s="136">
        <f t="shared" si="102"/>
        <v>0</v>
      </c>
      <c r="Q175" s="136">
        <f t="shared" si="103"/>
        <v>0</v>
      </c>
      <c r="R175" s="136">
        <f t="shared" si="104"/>
        <v>0</v>
      </c>
      <c r="S175" s="136">
        <f t="shared" si="105"/>
        <v>0</v>
      </c>
      <c r="T175" s="136">
        <f t="shared" si="106"/>
        <v>0</v>
      </c>
      <c r="U175" s="136">
        <f t="shared" si="107"/>
        <v>0</v>
      </c>
      <c r="V175" s="136">
        <f t="shared" si="108"/>
        <v>0</v>
      </c>
      <c r="W175" s="136">
        <f t="shared" si="109"/>
        <v>0</v>
      </c>
      <c r="X175" s="136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2">
        <v>39906</v>
      </c>
      <c r="E176" s="138" t="s">
        <v>330</v>
      </c>
      <c r="G176" s="43">
        <v>6.2</v>
      </c>
      <c r="H176" s="136" t="str">
        <f t="shared" si="95"/>
        <v>P, S, T &amp; D Plant - Customer</v>
      </c>
      <c r="I176" s="42">
        <f>'DepExp. Class.'!J$176</f>
        <v>0</v>
      </c>
      <c r="J176" s="136">
        <f t="shared" si="96"/>
        <v>0</v>
      </c>
      <c r="K176" s="136">
        <f t="shared" si="97"/>
        <v>0</v>
      </c>
      <c r="L176" s="136">
        <f t="shared" si="98"/>
        <v>0</v>
      </c>
      <c r="M176" s="136">
        <f t="shared" si="99"/>
        <v>0</v>
      </c>
      <c r="N176" s="136">
        <f t="shared" si="100"/>
        <v>0</v>
      </c>
      <c r="O176" s="136">
        <f t="shared" si="101"/>
        <v>0</v>
      </c>
      <c r="P176" s="136">
        <f t="shared" si="102"/>
        <v>0</v>
      </c>
      <c r="Q176" s="136">
        <f t="shared" si="103"/>
        <v>0</v>
      </c>
      <c r="R176" s="136">
        <f t="shared" si="104"/>
        <v>0</v>
      </c>
      <c r="S176" s="136">
        <f t="shared" si="105"/>
        <v>0</v>
      </c>
      <c r="T176" s="136">
        <f t="shared" si="106"/>
        <v>0</v>
      </c>
      <c r="U176" s="136">
        <f t="shared" si="107"/>
        <v>0</v>
      </c>
      <c r="V176" s="136">
        <f t="shared" si="108"/>
        <v>0</v>
      </c>
      <c r="W176" s="136">
        <f t="shared" si="109"/>
        <v>0</v>
      </c>
      <c r="X176" s="136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2">
        <v>39907</v>
      </c>
      <c r="E177" s="138" t="s">
        <v>331</v>
      </c>
      <c r="G177" s="43">
        <v>6.2</v>
      </c>
      <c r="H177" s="136" t="str">
        <f t="shared" si="95"/>
        <v>P, S, T &amp; D Plant - Customer</v>
      </c>
      <c r="I177" s="42">
        <f>'DepExp. Class.'!J$177</f>
        <v>2720.8384385126337</v>
      </c>
      <c r="J177" s="136">
        <f t="shared" si="96"/>
        <v>2160.9317510909059</v>
      </c>
      <c r="K177" s="136">
        <f t="shared" si="97"/>
        <v>534.38824595858659</v>
      </c>
      <c r="L177" s="136">
        <f t="shared" si="98"/>
        <v>1.4050801724363102</v>
      </c>
      <c r="M177" s="136">
        <f t="shared" si="99"/>
        <v>15.307768263224167</v>
      </c>
      <c r="N177" s="136">
        <f t="shared" si="100"/>
        <v>8.8055930274800769</v>
      </c>
      <c r="O177" s="136">
        <f t="shared" si="101"/>
        <v>0</v>
      </c>
      <c r="P177" s="136">
        <f t="shared" si="102"/>
        <v>0</v>
      </c>
      <c r="Q177" s="136">
        <f t="shared" si="103"/>
        <v>0</v>
      </c>
      <c r="R177" s="136">
        <f t="shared" si="104"/>
        <v>0</v>
      </c>
      <c r="S177" s="136">
        <f t="shared" si="105"/>
        <v>0</v>
      </c>
      <c r="T177" s="136">
        <f t="shared" si="106"/>
        <v>0</v>
      </c>
      <c r="U177" s="136">
        <f t="shared" si="107"/>
        <v>0</v>
      </c>
      <c r="V177" s="136">
        <f t="shared" si="108"/>
        <v>0</v>
      </c>
      <c r="W177" s="136">
        <f t="shared" si="109"/>
        <v>0</v>
      </c>
      <c r="X177" s="136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2">
        <v>39908</v>
      </c>
      <c r="E178" s="138" t="s">
        <v>332</v>
      </c>
      <c r="G178" s="43">
        <v>6.2</v>
      </c>
      <c r="H178" s="136" t="str">
        <f t="shared" si="95"/>
        <v>P, S, T &amp; D Plant - Customer</v>
      </c>
      <c r="I178" s="42">
        <f>'DepExp. Class.'!J$178</f>
        <v>0</v>
      </c>
      <c r="J178" s="136">
        <f t="shared" si="96"/>
        <v>0</v>
      </c>
      <c r="K178" s="136">
        <f t="shared" si="97"/>
        <v>0</v>
      </c>
      <c r="L178" s="136">
        <f t="shared" si="98"/>
        <v>0</v>
      </c>
      <c r="M178" s="136">
        <f t="shared" si="99"/>
        <v>0</v>
      </c>
      <c r="N178" s="136">
        <f t="shared" si="100"/>
        <v>0</v>
      </c>
      <c r="O178" s="136">
        <f t="shared" si="101"/>
        <v>0</v>
      </c>
      <c r="P178" s="136">
        <f t="shared" si="102"/>
        <v>0</v>
      </c>
      <c r="Q178" s="136">
        <f t="shared" si="103"/>
        <v>0</v>
      </c>
      <c r="R178" s="136">
        <f t="shared" si="104"/>
        <v>0</v>
      </c>
      <c r="S178" s="136">
        <f t="shared" si="105"/>
        <v>0</v>
      </c>
      <c r="T178" s="136">
        <f t="shared" si="106"/>
        <v>0</v>
      </c>
      <c r="U178" s="136">
        <f t="shared" si="107"/>
        <v>0</v>
      </c>
      <c r="V178" s="136">
        <f t="shared" si="108"/>
        <v>0</v>
      </c>
      <c r="W178" s="136">
        <f t="shared" si="109"/>
        <v>0</v>
      </c>
      <c r="X178" s="136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2">
        <v>39909</v>
      </c>
      <c r="E179" s="138" t="s">
        <v>333</v>
      </c>
      <c r="G179" s="43">
        <v>6.2</v>
      </c>
      <c r="H179" s="136" t="str">
        <f t="shared" si="95"/>
        <v>P, S, T &amp; D Plant - Customer</v>
      </c>
      <c r="I179" s="42">
        <f>'DepExp. Class.'!J$179</f>
        <v>0</v>
      </c>
      <c r="J179" s="136">
        <f t="shared" si="96"/>
        <v>0</v>
      </c>
      <c r="K179" s="136">
        <f t="shared" si="97"/>
        <v>0</v>
      </c>
      <c r="L179" s="136">
        <f t="shared" si="98"/>
        <v>0</v>
      </c>
      <c r="M179" s="136">
        <f t="shared" si="99"/>
        <v>0</v>
      </c>
      <c r="N179" s="136">
        <f t="shared" si="100"/>
        <v>0</v>
      </c>
      <c r="O179" s="136">
        <f t="shared" si="101"/>
        <v>0</v>
      </c>
      <c r="P179" s="136">
        <f t="shared" si="102"/>
        <v>0</v>
      </c>
      <c r="Q179" s="136">
        <f t="shared" si="103"/>
        <v>0</v>
      </c>
      <c r="R179" s="136">
        <f t="shared" si="104"/>
        <v>0</v>
      </c>
      <c r="S179" s="136">
        <f t="shared" si="105"/>
        <v>0</v>
      </c>
      <c r="T179" s="136">
        <f t="shared" si="106"/>
        <v>0</v>
      </c>
      <c r="U179" s="136">
        <f t="shared" si="107"/>
        <v>0</v>
      </c>
      <c r="V179" s="136">
        <f t="shared" si="108"/>
        <v>0</v>
      </c>
      <c r="W179" s="136">
        <f t="shared" si="109"/>
        <v>0</v>
      </c>
      <c r="X179" s="136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2">
        <v>39924</v>
      </c>
      <c r="E180" s="138" t="s">
        <v>334</v>
      </c>
      <c r="G180" s="43">
        <v>6.2</v>
      </c>
      <c r="H180" s="136" t="str">
        <f t="shared" si="95"/>
        <v>P, S, T &amp; D Plant - Customer</v>
      </c>
      <c r="I180" s="42">
        <f>'DepExp. Class.'!J$180</f>
        <v>0</v>
      </c>
      <c r="J180" s="136">
        <f t="shared" si="96"/>
        <v>0</v>
      </c>
      <c r="K180" s="136">
        <f t="shared" si="97"/>
        <v>0</v>
      </c>
      <c r="L180" s="136">
        <f t="shared" si="98"/>
        <v>0</v>
      </c>
      <c r="M180" s="136">
        <f t="shared" si="99"/>
        <v>0</v>
      </c>
      <c r="N180" s="136">
        <f t="shared" si="100"/>
        <v>0</v>
      </c>
      <c r="O180" s="136">
        <f t="shared" si="101"/>
        <v>0</v>
      </c>
      <c r="P180" s="136">
        <f t="shared" si="102"/>
        <v>0</v>
      </c>
      <c r="Q180" s="136">
        <f t="shared" si="103"/>
        <v>0</v>
      </c>
      <c r="R180" s="136">
        <f t="shared" si="104"/>
        <v>0</v>
      </c>
      <c r="S180" s="136">
        <f t="shared" si="105"/>
        <v>0</v>
      </c>
      <c r="T180" s="136">
        <f t="shared" si="106"/>
        <v>0</v>
      </c>
      <c r="U180" s="136">
        <f t="shared" si="107"/>
        <v>0</v>
      </c>
      <c r="V180" s="136">
        <f t="shared" si="108"/>
        <v>0</v>
      </c>
      <c r="W180" s="136">
        <f t="shared" si="109"/>
        <v>0</v>
      </c>
      <c r="X180" s="136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8"/>
      <c r="G181" s="43"/>
      <c r="H181" s="136"/>
      <c r="I181" s="42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6"/>
      <c r="I183" s="42">
        <f>'DepExp. Class.'!J$183</f>
        <v>26838.172611921545</v>
      </c>
      <c r="J183" s="136">
        <f>SUM(J147:J180)</f>
        <v>21315.289624496509</v>
      </c>
      <c r="K183" s="136">
        <f t="shared" ref="K183:X183" si="114">SUM(K147:K180)</f>
        <v>5271.1707478885419</v>
      </c>
      <c r="L183" s="136">
        <f t="shared" si="114"/>
        <v>13.859619030539907</v>
      </c>
      <c r="M183" s="136">
        <f t="shared" si="114"/>
        <v>150.99482613024585</v>
      </c>
      <c r="N183" s="136">
        <f t="shared" si="114"/>
        <v>86.857794375704458</v>
      </c>
      <c r="O183" s="136">
        <f t="shared" si="114"/>
        <v>0</v>
      </c>
      <c r="P183" s="136">
        <f t="shared" si="114"/>
        <v>0</v>
      </c>
      <c r="Q183" s="136">
        <f t="shared" si="114"/>
        <v>0</v>
      </c>
      <c r="R183" s="136">
        <f t="shared" si="114"/>
        <v>0</v>
      </c>
      <c r="S183" s="136">
        <f t="shared" si="114"/>
        <v>0</v>
      </c>
      <c r="T183" s="136">
        <f t="shared" si="114"/>
        <v>0</v>
      </c>
      <c r="U183" s="136">
        <f t="shared" si="114"/>
        <v>0</v>
      </c>
      <c r="V183" s="136">
        <f t="shared" si="114"/>
        <v>0</v>
      </c>
      <c r="W183" s="136">
        <f t="shared" si="114"/>
        <v>0</v>
      </c>
      <c r="X183" s="136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363</v>
      </c>
      <c r="E185" s="44"/>
      <c r="G185" s="43"/>
      <c r="H185" s="136"/>
      <c r="I185" s="42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6"/>
      <c r="I187" s="42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6"/>
      <c r="I188" s="42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9">
        <v>37400</v>
      </c>
      <c r="E189" s="138" t="s">
        <v>125</v>
      </c>
      <c r="G189" s="43">
        <v>6.2</v>
      </c>
      <c r="H189" s="136" t="str">
        <f t="shared" ref="H189:H222" si="115">VLOOKUP($G189,alloc,3)</f>
        <v>P, S, T &amp; D Plant - Customer</v>
      </c>
      <c r="I189" s="42">
        <f>'DepExp. Class.'!J$189</f>
        <v>0</v>
      </c>
      <c r="J189" s="136">
        <f t="shared" ref="J189:J222" si="116">$I189*VLOOKUP($G189,alloc,6)</f>
        <v>0</v>
      </c>
      <c r="K189" s="136">
        <f t="shared" ref="K189:K222" si="117">$I189*VLOOKUP($G189,alloc,7)</f>
        <v>0</v>
      </c>
      <c r="L189" s="136">
        <f t="shared" ref="L189:L222" si="118">$I189*VLOOKUP($G189,alloc,8)</f>
        <v>0</v>
      </c>
      <c r="M189" s="136">
        <f t="shared" ref="M189:M222" si="119">$I189*VLOOKUP($G189,alloc,9)</f>
        <v>0</v>
      </c>
      <c r="N189" s="136">
        <f t="shared" ref="N189:N222" si="120">$I189*VLOOKUP($G189,alloc,10)</f>
        <v>0</v>
      </c>
      <c r="O189" s="136">
        <f t="shared" ref="O189:O222" si="121">$I189*VLOOKUP($G189,alloc,11)</f>
        <v>0</v>
      </c>
      <c r="P189" s="136">
        <f t="shared" ref="P189:P222" si="122">$I189*VLOOKUP($G189,alloc,12)</f>
        <v>0</v>
      </c>
      <c r="Q189" s="136">
        <f t="shared" ref="Q189:Q222" si="123">$I189*VLOOKUP($G189,alloc,13)</f>
        <v>0</v>
      </c>
      <c r="R189" s="136">
        <f t="shared" ref="R189:R222" si="124">$I189*VLOOKUP($G189,alloc,14)</f>
        <v>0</v>
      </c>
      <c r="S189" s="136">
        <f t="shared" ref="S189:S222" si="125">$I189*VLOOKUP($G189,alloc,15)</f>
        <v>0</v>
      </c>
      <c r="T189" s="136">
        <f t="shared" ref="T189:T222" si="126">$I189*VLOOKUP($G189,alloc,16)</f>
        <v>0</v>
      </c>
      <c r="U189" s="136">
        <f t="shared" ref="U189:U222" si="127">$I189*VLOOKUP($G189,alloc,17)</f>
        <v>0</v>
      </c>
      <c r="V189" s="136">
        <f t="shared" ref="V189:V222" si="128">$I189*VLOOKUP($G189,alloc,18)</f>
        <v>0</v>
      </c>
      <c r="W189" s="136">
        <f t="shared" ref="W189:W222" si="129">$I189*VLOOKUP($G189,alloc,19)</f>
        <v>0</v>
      </c>
      <c r="X189" s="136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9">
        <v>39000</v>
      </c>
      <c r="E190" s="138" t="s">
        <v>149</v>
      </c>
      <c r="G190" s="43">
        <v>6.2</v>
      </c>
      <c r="H190" s="136" t="str">
        <f t="shared" si="115"/>
        <v>P, S, T &amp; D Plant - Customer</v>
      </c>
      <c r="I190" s="42">
        <f>'DepExp. Class.'!J$190</f>
        <v>5305.2816973516983</v>
      </c>
      <c r="J190" s="136">
        <f t="shared" si="116"/>
        <v>4213.5363518885788</v>
      </c>
      <c r="K190" s="136">
        <f t="shared" si="117"/>
        <v>1041.9876977751699</v>
      </c>
      <c r="L190" s="136">
        <f t="shared" si="118"/>
        <v>2.7397239088599092</v>
      </c>
      <c r="M190" s="136">
        <f t="shared" si="119"/>
        <v>29.848160642195101</v>
      </c>
      <c r="N190" s="136">
        <f t="shared" si="120"/>
        <v>17.169763136893756</v>
      </c>
      <c r="O190" s="136">
        <f t="shared" si="121"/>
        <v>0</v>
      </c>
      <c r="P190" s="136">
        <f t="shared" si="122"/>
        <v>0</v>
      </c>
      <c r="Q190" s="136">
        <f t="shared" si="123"/>
        <v>0</v>
      </c>
      <c r="R190" s="136">
        <f t="shared" si="124"/>
        <v>0</v>
      </c>
      <c r="S190" s="136">
        <f t="shared" si="125"/>
        <v>0</v>
      </c>
      <c r="T190" s="136">
        <f t="shared" si="126"/>
        <v>0</v>
      </c>
      <c r="U190" s="136">
        <f t="shared" si="127"/>
        <v>0</v>
      </c>
      <c r="V190" s="136">
        <f t="shared" si="128"/>
        <v>0</v>
      </c>
      <c r="W190" s="136">
        <f t="shared" si="129"/>
        <v>0</v>
      </c>
      <c r="X190" s="136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9">
        <v>36602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'DepExp. Class.'!J$191</f>
        <v>0</v>
      </c>
      <c r="J191" s="136">
        <f t="shared" si="116"/>
        <v>0</v>
      </c>
      <c r="K191" s="136">
        <f t="shared" si="117"/>
        <v>0</v>
      </c>
      <c r="L191" s="136">
        <f t="shared" si="118"/>
        <v>0</v>
      </c>
      <c r="M191" s="136">
        <f t="shared" si="119"/>
        <v>0</v>
      </c>
      <c r="N191" s="136">
        <f t="shared" si="120"/>
        <v>0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9">
        <v>37503</v>
      </c>
      <c r="E192" s="138" t="s">
        <v>291</v>
      </c>
      <c r="G192" s="43">
        <v>6.2</v>
      </c>
      <c r="H192" s="136" t="str">
        <f t="shared" si="115"/>
        <v>P, S, T &amp; D Plant - Customer</v>
      </c>
      <c r="I192" s="42">
        <f>'DepExp. Class.'!J$192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9">
        <v>39004</v>
      </c>
      <c r="E193" s="138" t="s">
        <v>306</v>
      </c>
      <c r="G193" s="43">
        <v>6.2</v>
      </c>
      <c r="H193" s="136" t="str">
        <f t="shared" si="115"/>
        <v>P, S, T &amp; D Plant - Customer</v>
      </c>
      <c r="I193" s="42">
        <f>'DepExp. Class.'!J$193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9">
        <v>39009</v>
      </c>
      <c r="E194" s="138" t="s">
        <v>307</v>
      </c>
      <c r="G194" s="43">
        <v>6.2</v>
      </c>
      <c r="H194" s="136" t="str">
        <f t="shared" si="115"/>
        <v>P, S, T &amp; D Plant - Customer</v>
      </c>
      <c r="I194" s="42">
        <f>'DepExp. Class.'!J$194</f>
        <v>11014.045296925917</v>
      </c>
      <c r="J194" s="136">
        <f t="shared" si="116"/>
        <v>8747.5242385547353</v>
      </c>
      <c r="K194" s="136">
        <f t="shared" si="117"/>
        <v>2163.2215510562119</v>
      </c>
      <c r="L194" s="136">
        <f t="shared" si="118"/>
        <v>5.6878116855353813</v>
      </c>
      <c r="M194" s="136">
        <f t="shared" si="119"/>
        <v>61.966359582218573</v>
      </c>
      <c r="N194" s="136">
        <f t="shared" si="120"/>
        <v>35.645336047214279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9">
        <v>39100</v>
      </c>
      <c r="E195" s="138" t="s">
        <v>308</v>
      </c>
      <c r="G195" s="43">
        <v>6.2</v>
      </c>
      <c r="H195" s="136" t="str">
        <f t="shared" si="115"/>
        <v>P, S, T &amp; D Plant - Customer</v>
      </c>
      <c r="I195" s="42">
        <f>'DepExp. Class.'!J$195</f>
        <v>15615.715768098447</v>
      </c>
      <c r="J195" s="136">
        <f t="shared" si="116"/>
        <v>12402.241728745028</v>
      </c>
      <c r="K195" s="136">
        <f t="shared" si="117"/>
        <v>3067.0159758782843</v>
      </c>
      <c r="L195" s="136">
        <f t="shared" si="118"/>
        <v>8.0641806193206254</v>
      </c>
      <c r="M195" s="136">
        <f t="shared" si="119"/>
        <v>87.85591781520867</v>
      </c>
      <c r="N195" s="136">
        <f t="shared" si="120"/>
        <v>50.53796504060228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9">
        <v>39102</v>
      </c>
      <c r="E196" s="138" t="s">
        <v>309</v>
      </c>
      <c r="G196" s="43">
        <v>6.2</v>
      </c>
      <c r="H196" s="136" t="str">
        <f t="shared" si="115"/>
        <v>P, S, T &amp; D Plant - Customer</v>
      </c>
      <c r="I196" s="42">
        <f>'DepExp. Class.'!J$196</f>
        <v>0</v>
      </c>
      <c r="J196" s="136">
        <f t="shared" si="116"/>
        <v>0</v>
      </c>
      <c r="K196" s="136">
        <f t="shared" si="117"/>
        <v>0</v>
      </c>
      <c r="L196" s="136">
        <f t="shared" si="118"/>
        <v>0</v>
      </c>
      <c r="M196" s="136">
        <f t="shared" si="119"/>
        <v>0</v>
      </c>
      <c r="N196" s="136">
        <f t="shared" si="120"/>
        <v>0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6">
        <v>39103</v>
      </c>
      <c r="E197" s="138" t="s">
        <v>310</v>
      </c>
      <c r="G197" s="43">
        <v>6.2</v>
      </c>
      <c r="H197" s="136" t="str">
        <f t="shared" si="115"/>
        <v>P, S, T &amp; D Plant - Customer</v>
      </c>
      <c r="I197" s="42">
        <f>'DepExp. Class.'!J$197</f>
        <v>0</v>
      </c>
      <c r="J197" s="136">
        <f t="shared" si="116"/>
        <v>0</v>
      </c>
      <c r="K197" s="136">
        <f t="shared" si="117"/>
        <v>0</v>
      </c>
      <c r="L197" s="136">
        <f t="shared" si="118"/>
        <v>0</v>
      </c>
      <c r="M197" s="136">
        <f t="shared" si="119"/>
        <v>0</v>
      </c>
      <c r="N197" s="136">
        <f t="shared" si="120"/>
        <v>0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9">
        <v>39200</v>
      </c>
      <c r="E198" s="138" t="s">
        <v>311</v>
      </c>
      <c r="G198" s="43">
        <v>6.2</v>
      </c>
      <c r="H198" s="136" t="str">
        <f t="shared" si="115"/>
        <v>P, S, T &amp; D Plant - Customer</v>
      </c>
      <c r="I198" s="42">
        <f>'DepExp. Class.'!J$198</f>
        <v>25.175778630395254</v>
      </c>
      <c r="J198" s="136">
        <f t="shared" si="116"/>
        <v>19.994990746527716</v>
      </c>
      <c r="K198" s="136">
        <f t="shared" si="117"/>
        <v>4.9446670528122638</v>
      </c>
      <c r="L198" s="136">
        <f t="shared" si="118"/>
        <v>1.3001134826127929E-2</v>
      </c>
      <c r="M198" s="136">
        <f t="shared" si="119"/>
        <v>0.14164199522666079</v>
      </c>
      <c r="N198" s="136">
        <f t="shared" si="120"/>
        <v>8.1477701002481265E-2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9">
        <v>39201</v>
      </c>
      <c r="E199" s="138" t="s">
        <v>312</v>
      </c>
      <c r="G199" s="43">
        <v>6.2</v>
      </c>
      <c r="H199" s="136" t="str">
        <f t="shared" si="115"/>
        <v>P, S, T &amp; D Plant - Customer</v>
      </c>
      <c r="I199" s="42">
        <f>'DepExp. Class.'!J$199</f>
        <v>0</v>
      </c>
      <c r="J199" s="136">
        <f t="shared" si="116"/>
        <v>0</v>
      </c>
      <c r="K199" s="136">
        <f t="shared" si="117"/>
        <v>0</v>
      </c>
      <c r="L199" s="136">
        <f t="shared" si="118"/>
        <v>0</v>
      </c>
      <c r="M199" s="136">
        <f t="shared" si="119"/>
        <v>0</v>
      </c>
      <c r="N199" s="136">
        <f t="shared" si="120"/>
        <v>0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9">
        <v>39202</v>
      </c>
      <c r="E200" s="138" t="s">
        <v>313</v>
      </c>
      <c r="G200" s="43">
        <v>6.2</v>
      </c>
      <c r="H200" s="136" t="str">
        <f t="shared" si="115"/>
        <v>P, S, T &amp; D Plant - Customer</v>
      </c>
      <c r="I200" s="42">
        <f>'DepExp. Class.'!J$200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9">
        <v>39300</v>
      </c>
      <c r="E201" s="138" t="s">
        <v>198</v>
      </c>
      <c r="G201" s="43">
        <v>6.2</v>
      </c>
      <c r="H201" s="136" t="str">
        <f t="shared" si="115"/>
        <v>P, S, T &amp; D Plant - Customer</v>
      </c>
      <c r="I201" s="42">
        <f>'DepExp. Class.'!J$201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9">
        <v>39400</v>
      </c>
      <c r="E202" s="138" t="s">
        <v>314</v>
      </c>
      <c r="G202" s="43">
        <v>6.2</v>
      </c>
      <c r="H202" s="136" t="str">
        <f t="shared" si="115"/>
        <v>P, S, T &amp; D Plant - Customer</v>
      </c>
      <c r="I202" s="42">
        <f>'DepExp. Class.'!J$202</f>
        <v>4792.1619312103003</v>
      </c>
      <c r="J202" s="136">
        <f t="shared" si="116"/>
        <v>3806.0087386821765</v>
      </c>
      <c r="K202" s="136">
        <f t="shared" si="117"/>
        <v>941.20803812552219</v>
      </c>
      <c r="L202" s="136">
        <f t="shared" si="118"/>
        <v>2.4747414684160876</v>
      </c>
      <c r="M202" s="136">
        <f t="shared" si="119"/>
        <v>26.961286375722249</v>
      </c>
      <c r="N202" s="136">
        <f t="shared" si="120"/>
        <v>15.509126558462116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9">
        <v>39600</v>
      </c>
      <c r="E203" s="138" t="s">
        <v>315</v>
      </c>
      <c r="G203" s="43">
        <v>6.2</v>
      </c>
      <c r="H203" s="136" t="str">
        <f t="shared" si="115"/>
        <v>P, S, T &amp; D Plant - Customer</v>
      </c>
      <c r="I203" s="42">
        <f>'DepExp. Class.'!J$203</f>
        <v>83.191652431478374</v>
      </c>
      <c r="J203" s="136">
        <f t="shared" si="116"/>
        <v>66.07209036019573</v>
      </c>
      <c r="K203" s="136">
        <f t="shared" si="117"/>
        <v>16.339316804696665</v>
      </c>
      <c r="L203" s="136">
        <f t="shared" si="118"/>
        <v>4.296136796993448E-2</v>
      </c>
      <c r="M203" s="136">
        <f t="shared" si="119"/>
        <v>0.46804636351429846</v>
      </c>
      <c r="N203" s="136">
        <f t="shared" si="120"/>
        <v>0.26923753510172654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9">
        <v>39603</v>
      </c>
      <c r="E204" s="138" t="s">
        <v>316</v>
      </c>
      <c r="G204" s="43">
        <v>6.2</v>
      </c>
      <c r="H204" s="136" t="str">
        <f t="shared" si="115"/>
        <v>P, S, T &amp; D Plant - Customer</v>
      </c>
      <c r="I204" s="42">
        <f>'DepExp. Class.'!J$204</f>
        <v>0</v>
      </c>
      <c r="J204" s="136">
        <f t="shared" si="116"/>
        <v>0</v>
      </c>
      <c r="K204" s="136">
        <f t="shared" si="117"/>
        <v>0</v>
      </c>
      <c r="L204" s="136">
        <f t="shared" si="118"/>
        <v>0</v>
      </c>
      <c r="M204" s="136">
        <f t="shared" si="119"/>
        <v>0</v>
      </c>
      <c r="N204" s="136">
        <f t="shared" si="120"/>
        <v>0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7">
        <v>39604</v>
      </c>
      <c r="E205" s="138" t="s">
        <v>317</v>
      </c>
      <c r="G205" s="43">
        <v>6.2</v>
      </c>
      <c r="H205" s="136" t="str">
        <f t="shared" si="115"/>
        <v>P, S, T &amp; D Plant - Customer</v>
      </c>
      <c r="I205" s="42">
        <f>'DepExp. Class.'!J$205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7">
        <v>39605</v>
      </c>
      <c r="E206" s="141" t="s">
        <v>318</v>
      </c>
      <c r="G206" s="43">
        <v>6.2</v>
      </c>
      <c r="H206" s="136" t="str">
        <f t="shared" si="115"/>
        <v>P, S, T &amp; D Plant - Customer</v>
      </c>
      <c r="I206" s="42">
        <f>'DepExp. Class.'!J$206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39700</v>
      </c>
      <c r="E207" s="138" t="s">
        <v>319</v>
      </c>
      <c r="G207" s="43">
        <v>6.2</v>
      </c>
      <c r="H207" s="136" t="str">
        <f t="shared" si="115"/>
        <v>P, S, T &amp; D Plant - Customer</v>
      </c>
      <c r="I207" s="42">
        <f>'DepExp. Class.'!J$207</f>
        <v>5224.4200499835961</v>
      </c>
      <c r="J207" s="136">
        <f t="shared" si="116"/>
        <v>4149.3147873995204</v>
      </c>
      <c r="K207" s="136">
        <f t="shared" si="117"/>
        <v>1026.1060073040576</v>
      </c>
      <c r="L207" s="136">
        <f t="shared" si="118"/>
        <v>2.697965789076227</v>
      </c>
      <c r="M207" s="136">
        <f t="shared" si="119"/>
        <v>29.393223170799292</v>
      </c>
      <c r="N207" s="136">
        <f t="shared" si="120"/>
        <v>16.908066320141799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39701</v>
      </c>
      <c r="E208" s="138" t="s">
        <v>320</v>
      </c>
      <c r="G208" s="43">
        <v>6.2</v>
      </c>
      <c r="H208" s="136" t="str">
        <f t="shared" si="115"/>
        <v>P, S, T &amp; D Plant - Customer</v>
      </c>
      <c r="I208" s="42">
        <f>'DepExp. Class.'!J$208</f>
        <v>0</v>
      </c>
      <c r="J208" s="136">
        <f t="shared" si="116"/>
        <v>0</v>
      </c>
      <c r="K208" s="136">
        <f t="shared" si="117"/>
        <v>0</v>
      </c>
      <c r="L208" s="136">
        <f t="shared" si="118"/>
        <v>0</v>
      </c>
      <c r="M208" s="136">
        <f t="shared" si="119"/>
        <v>0</v>
      </c>
      <c r="N208" s="136">
        <f t="shared" si="120"/>
        <v>0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39702</v>
      </c>
      <c r="E209" s="138" t="s">
        <v>321</v>
      </c>
      <c r="G209" s="43">
        <v>6.2</v>
      </c>
      <c r="H209" s="136" t="str">
        <f t="shared" si="115"/>
        <v>P, S, T &amp; D Plant - Customer</v>
      </c>
      <c r="I209" s="42">
        <f>'DepExp. Class.'!J$209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39705</v>
      </c>
      <c r="E210" s="138" t="s">
        <v>322</v>
      </c>
      <c r="G210" s="43">
        <v>6.2</v>
      </c>
      <c r="H210" s="136" t="str">
        <f t="shared" si="115"/>
        <v>P, S, T &amp; D Plant - Customer</v>
      </c>
      <c r="I210" s="42">
        <f>'DepExp. Class.'!J$210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39800</v>
      </c>
      <c r="E211" s="138" t="s">
        <v>323</v>
      </c>
      <c r="G211" s="43">
        <v>6.2</v>
      </c>
      <c r="H211" s="136" t="str">
        <f t="shared" si="115"/>
        <v>P, S, T &amp; D Plant - Customer</v>
      </c>
      <c r="I211" s="42">
        <f>'DepExp. Class.'!J$211</f>
        <v>1022.2289534893594</v>
      </c>
      <c r="J211" s="136">
        <f t="shared" si="116"/>
        <v>811.8699630276958</v>
      </c>
      <c r="K211" s="136">
        <f t="shared" si="117"/>
        <v>200.77161866394437</v>
      </c>
      <c r="L211" s="136">
        <f t="shared" si="118"/>
        <v>0.52789376021289569</v>
      </c>
      <c r="M211" s="136">
        <f t="shared" si="119"/>
        <v>5.7511845284453518</v>
      </c>
      <c r="N211" s="136">
        <f t="shared" si="120"/>
        <v>3.308293509060686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39900</v>
      </c>
      <c r="E212" s="138" t="s">
        <v>324</v>
      </c>
      <c r="G212" s="43">
        <v>6.2</v>
      </c>
      <c r="H212" s="136" t="str">
        <f t="shared" si="115"/>
        <v>P, S, T &amp; D Plant - Customer</v>
      </c>
      <c r="I212" s="42">
        <f>'DepExp. Class.'!J$212</f>
        <v>769.00885493420117</v>
      </c>
      <c r="J212" s="136">
        <f t="shared" si="116"/>
        <v>610.7586646731578</v>
      </c>
      <c r="K212" s="136">
        <f t="shared" si="117"/>
        <v>151.03774163803618</v>
      </c>
      <c r="L212" s="136">
        <f t="shared" si="118"/>
        <v>0.39712725283558936</v>
      </c>
      <c r="M212" s="136">
        <f t="shared" si="119"/>
        <v>4.3265374294459278</v>
      </c>
      <c r="N212" s="136">
        <f t="shared" si="120"/>
        <v>2.4887839407255559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39901</v>
      </c>
      <c r="E213" s="138" t="s">
        <v>325</v>
      </c>
      <c r="G213" s="43">
        <v>6.2</v>
      </c>
      <c r="H213" s="136" t="str">
        <f t="shared" si="115"/>
        <v>P, S, T &amp; D Plant - Customer</v>
      </c>
      <c r="I213" s="42">
        <f>'DepExp. Class.'!J$213</f>
        <v>104464.81604524521</v>
      </c>
      <c r="J213" s="136">
        <f t="shared" si="116"/>
        <v>82967.5642143031</v>
      </c>
      <c r="K213" s="136">
        <f t="shared" si="117"/>
        <v>20517.487926009315</v>
      </c>
      <c r="L213" s="136">
        <f t="shared" si="118"/>
        <v>53.947136171238348</v>
      </c>
      <c r="M213" s="136">
        <f t="shared" si="119"/>
        <v>587.73177159138049</v>
      </c>
      <c r="N213" s="136">
        <f t="shared" si="120"/>
        <v>338.08499717015775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39902</v>
      </c>
      <c r="E214" s="138" t="s">
        <v>326</v>
      </c>
      <c r="G214" s="43">
        <v>6.2</v>
      </c>
      <c r="H214" s="136" t="str">
        <f t="shared" si="115"/>
        <v>P, S, T &amp; D Plant - Customer</v>
      </c>
      <c r="I214" s="42">
        <f>'DepExp. Class.'!J$214</f>
        <v>60475.384628126812</v>
      </c>
      <c r="J214" s="136">
        <f t="shared" si="116"/>
        <v>48030.480954904859</v>
      </c>
      <c r="K214" s="136">
        <f t="shared" si="117"/>
        <v>11877.711758865795</v>
      </c>
      <c r="L214" s="136">
        <f t="shared" si="118"/>
        <v>31.230359972381009</v>
      </c>
      <c r="M214" s="136">
        <f t="shared" si="119"/>
        <v>340.24187559728045</v>
      </c>
      <c r="N214" s="136">
        <f t="shared" si="120"/>
        <v>195.71967878648323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39903</v>
      </c>
      <c r="E215" s="138" t="s">
        <v>327</v>
      </c>
      <c r="G215" s="43">
        <v>6.2</v>
      </c>
      <c r="H215" s="136" t="str">
        <f t="shared" si="115"/>
        <v>P, S, T &amp; D Plant - Customer</v>
      </c>
      <c r="I215" s="42">
        <f>'DepExp. Class.'!J$215</f>
        <v>8328.1771004049424</v>
      </c>
      <c r="J215" s="136">
        <f t="shared" si="116"/>
        <v>6614.3663917109398</v>
      </c>
      <c r="K215" s="136">
        <f t="shared" si="117"/>
        <v>1635.7016608272972</v>
      </c>
      <c r="L215" s="136">
        <f t="shared" si="118"/>
        <v>4.3007906499269968</v>
      </c>
      <c r="M215" s="136">
        <f t="shared" si="119"/>
        <v>46.855338157373318</v>
      </c>
      <c r="N215" s="136">
        <f t="shared" si="120"/>
        <v>26.952919059403566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39904</v>
      </c>
      <c r="E216" s="138" t="s">
        <v>328</v>
      </c>
      <c r="G216" s="43">
        <v>6.2</v>
      </c>
      <c r="H216" s="136" t="str">
        <f t="shared" si="115"/>
        <v>P, S, T &amp; D Plant - Customer</v>
      </c>
      <c r="I216" s="42">
        <f>'DepExp. Class.'!J$216</f>
        <v>0</v>
      </c>
      <c r="J216" s="136">
        <f t="shared" si="116"/>
        <v>0</v>
      </c>
      <c r="K216" s="136">
        <f t="shared" si="117"/>
        <v>0</v>
      </c>
      <c r="L216" s="136">
        <f t="shared" si="118"/>
        <v>0</v>
      </c>
      <c r="M216" s="136">
        <f t="shared" si="119"/>
        <v>0</v>
      </c>
      <c r="N216" s="136">
        <f t="shared" si="120"/>
        <v>0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39905</v>
      </c>
      <c r="E217" s="138" t="s">
        <v>329</v>
      </c>
      <c r="G217" s="43">
        <v>6.2</v>
      </c>
      <c r="H217" s="136" t="str">
        <f t="shared" si="115"/>
        <v>P, S, T &amp; D Plant - Customer</v>
      </c>
      <c r="I217" s="42">
        <f>'DepExp. Class.'!J$217</f>
        <v>0</v>
      </c>
      <c r="J217" s="136">
        <f t="shared" si="116"/>
        <v>0</v>
      </c>
      <c r="K217" s="136">
        <f t="shared" si="117"/>
        <v>0</v>
      </c>
      <c r="L217" s="136">
        <f t="shared" si="118"/>
        <v>0</v>
      </c>
      <c r="M217" s="136">
        <f t="shared" si="119"/>
        <v>0</v>
      </c>
      <c r="N217" s="136">
        <f t="shared" si="120"/>
        <v>0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39906</v>
      </c>
      <c r="E218" s="138" t="s">
        <v>330</v>
      </c>
      <c r="G218" s="43">
        <v>6.2</v>
      </c>
      <c r="H218" s="136" t="str">
        <f t="shared" si="115"/>
        <v>P, S, T &amp; D Plant - Customer</v>
      </c>
      <c r="I218" s="42">
        <f>'DepExp. Class.'!J$218</f>
        <v>8447.0365696637291</v>
      </c>
      <c r="J218" s="136">
        <f t="shared" si="116"/>
        <v>6708.7664109857087</v>
      </c>
      <c r="K218" s="136">
        <f t="shared" si="117"/>
        <v>1659.0463410529608</v>
      </c>
      <c r="L218" s="136">
        <f t="shared" si="118"/>
        <v>4.3621713924208878</v>
      </c>
      <c r="M218" s="136">
        <f t="shared" si="119"/>
        <v>47.524056000207807</v>
      </c>
      <c r="N218" s="136">
        <f t="shared" si="120"/>
        <v>27.337590232428933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39907</v>
      </c>
      <c r="E219" s="138" t="s">
        <v>331</v>
      </c>
      <c r="G219" s="43">
        <v>6.2</v>
      </c>
      <c r="H219" s="136" t="str">
        <f t="shared" si="115"/>
        <v>P, S, T &amp; D Plant - Customer</v>
      </c>
      <c r="I219" s="42">
        <f>'DepExp. Class.'!J$219</f>
        <v>1593.5195360811717</v>
      </c>
      <c r="J219" s="136">
        <f t="shared" si="116"/>
        <v>1265.5977336838353</v>
      </c>
      <c r="K219" s="136">
        <f t="shared" si="117"/>
        <v>312.97635968884225</v>
      </c>
      <c r="L219" s="136">
        <f t="shared" si="118"/>
        <v>0.82291644841710632</v>
      </c>
      <c r="M219" s="136">
        <f t="shared" si="119"/>
        <v>8.9653348894121763</v>
      </c>
      <c r="N219" s="136">
        <f t="shared" si="120"/>
        <v>5.1571913706645098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39908</v>
      </c>
      <c r="E220" s="138" t="s">
        <v>332</v>
      </c>
      <c r="G220" s="43">
        <v>6.2</v>
      </c>
      <c r="H220" s="136" t="str">
        <f t="shared" si="115"/>
        <v>P, S, T &amp; D Plant - Customer</v>
      </c>
      <c r="I220" s="42">
        <f>'DepExp. Class.'!J$220</f>
        <v>280815.27247848548</v>
      </c>
      <c r="J220" s="136">
        <f t="shared" si="116"/>
        <v>223027.81006788759</v>
      </c>
      <c r="K220" s="136">
        <f t="shared" si="117"/>
        <v>55153.727165143333</v>
      </c>
      <c r="L220" s="136">
        <f t="shared" si="118"/>
        <v>145.01705279219493</v>
      </c>
      <c r="M220" s="136">
        <f t="shared" si="119"/>
        <v>1579.9009066575443</v>
      </c>
      <c r="N220" s="136">
        <f t="shared" si="120"/>
        <v>908.81728600475594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39909</v>
      </c>
      <c r="E221" s="138" t="s">
        <v>333</v>
      </c>
      <c r="G221" s="43">
        <v>6.2</v>
      </c>
      <c r="H221" s="136" t="str">
        <f t="shared" si="115"/>
        <v>P, S, T &amp; D Plant - Customer</v>
      </c>
      <c r="I221" s="42">
        <f>'DepExp. Class.'!J$221</f>
        <v>0</v>
      </c>
      <c r="J221" s="136">
        <f t="shared" si="116"/>
        <v>0</v>
      </c>
      <c r="K221" s="136">
        <f t="shared" si="117"/>
        <v>0</v>
      </c>
      <c r="L221" s="136">
        <f t="shared" si="118"/>
        <v>0</v>
      </c>
      <c r="M221" s="136">
        <f t="shared" si="119"/>
        <v>0</v>
      </c>
      <c r="N221" s="136">
        <f t="shared" si="120"/>
        <v>0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39924</v>
      </c>
      <c r="E222" s="138" t="s">
        <v>334</v>
      </c>
      <c r="G222" s="43">
        <v>6.2</v>
      </c>
      <c r="H222" s="136" t="str">
        <f t="shared" si="115"/>
        <v>P, S, T &amp; D Plant - Customer</v>
      </c>
      <c r="I222" s="42">
        <f>'DepExp. Class.'!J$222</f>
        <v>0</v>
      </c>
      <c r="J222" s="136">
        <f t="shared" si="116"/>
        <v>0</v>
      </c>
      <c r="K222" s="136">
        <f t="shared" si="117"/>
        <v>0</v>
      </c>
      <c r="L222" s="136">
        <f t="shared" si="118"/>
        <v>0</v>
      </c>
      <c r="M222" s="136">
        <f t="shared" si="119"/>
        <v>0</v>
      </c>
      <c r="N222" s="136">
        <f t="shared" si="120"/>
        <v>0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7"/>
      <c r="E223" s="138"/>
      <c r="G223" s="43"/>
      <c r="H223" s="136"/>
      <c r="I223" s="42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6"/>
      <c r="I224" s="42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6"/>
      <c r="I225" s="42">
        <f>'DepExp. Class.'!J$225</f>
        <v>507975.43634106277</v>
      </c>
      <c r="J225" s="136">
        <f>SUM(J189:J222)</f>
        <v>403441.90732755361</v>
      </c>
      <c r="K225" s="136">
        <f t="shared" ref="K225:X225" si="133">SUM(K189:K222)</f>
        <v>99769.28382588629</v>
      </c>
      <c r="L225" s="136">
        <f t="shared" si="133"/>
        <v>262.32583441363204</v>
      </c>
      <c r="M225" s="136">
        <f t="shared" si="133"/>
        <v>2857.9316407959745</v>
      </c>
      <c r="N225" s="136">
        <f t="shared" si="133"/>
        <v>1643.9877124130985</v>
      </c>
      <c r="O225" s="136">
        <f t="shared" si="133"/>
        <v>0</v>
      </c>
      <c r="P225" s="136">
        <f t="shared" si="133"/>
        <v>0</v>
      </c>
      <c r="Q225" s="136">
        <f t="shared" si="133"/>
        <v>0</v>
      </c>
      <c r="R225" s="136">
        <f t="shared" si="133"/>
        <v>0</v>
      </c>
      <c r="S225" s="136">
        <f t="shared" si="133"/>
        <v>0</v>
      </c>
      <c r="T225" s="136">
        <f t="shared" si="133"/>
        <v>0</v>
      </c>
      <c r="U225" s="136">
        <f t="shared" si="133"/>
        <v>0</v>
      </c>
      <c r="V225" s="136">
        <f t="shared" si="133"/>
        <v>0</v>
      </c>
      <c r="W225" s="136">
        <f t="shared" si="133"/>
        <v>0</v>
      </c>
      <c r="X225" s="136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6"/>
      <c r="I226" s="42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365</v>
      </c>
      <c r="E227" s="44"/>
      <c r="G227" s="43"/>
      <c r="H227" s="136"/>
      <c r="I227" s="42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9">
        <v>37400</v>
      </c>
      <c r="E231" s="138" t="s">
        <v>125</v>
      </c>
      <c r="G231" s="43">
        <v>6.2</v>
      </c>
      <c r="H231" s="136" t="str">
        <f t="shared" ref="H231:H264" si="134">VLOOKUP($G231,alloc,3)</f>
        <v>P, S, T &amp; D Plant - Customer</v>
      </c>
      <c r="I231" s="42">
        <f>'DepExp. Class.'!J$231</f>
        <v>0</v>
      </c>
      <c r="J231" s="136">
        <f t="shared" ref="J231:J264" si="135">$I231*VLOOKUP($G231,alloc,6)</f>
        <v>0</v>
      </c>
      <c r="K231" s="136">
        <f t="shared" ref="K231:K264" si="136">$I231*VLOOKUP($G231,alloc,7)</f>
        <v>0</v>
      </c>
      <c r="L231" s="136">
        <f t="shared" ref="L231:L264" si="137">$I231*VLOOKUP($G231,alloc,8)</f>
        <v>0</v>
      </c>
      <c r="M231" s="136">
        <f t="shared" ref="M231:M264" si="138">$I231*VLOOKUP($G231,alloc,9)</f>
        <v>0</v>
      </c>
      <c r="N231" s="136">
        <f t="shared" ref="N231:N264" si="139">$I231*VLOOKUP($G231,alloc,10)</f>
        <v>0</v>
      </c>
      <c r="O231" s="136">
        <f t="shared" ref="O231:O264" si="140">$I231*VLOOKUP($G231,alloc,11)</f>
        <v>0</v>
      </c>
      <c r="P231" s="136">
        <f t="shared" ref="P231:P264" si="141">$I231*VLOOKUP($G231,alloc,12)</f>
        <v>0</v>
      </c>
      <c r="Q231" s="136">
        <f t="shared" ref="Q231:Q264" si="142">$I231*VLOOKUP($G231,alloc,13)</f>
        <v>0</v>
      </c>
      <c r="R231" s="136">
        <f t="shared" ref="R231:R264" si="143">$I231*VLOOKUP($G231,alloc,14)</f>
        <v>0</v>
      </c>
      <c r="S231" s="136">
        <f t="shared" ref="S231:S264" si="144">$I231*VLOOKUP($G231,alloc,15)</f>
        <v>0</v>
      </c>
      <c r="T231" s="136">
        <f t="shared" ref="T231:T264" si="145">$I231*VLOOKUP($G231,alloc,16)</f>
        <v>0</v>
      </c>
      <c r="U231" s="136">
        <f t="shared" ref="U231:U264" si="146">$I231*VLOOKUP($G231,alloc,17)</f>
        <v>0</v>
      </c>
      <c r="V231" s="136">
        <f t="shared" ref="V231:V264" si="147">$I231*VLOOKUP($G231,alloc,18)</f>
        <v>0</v>
      </c>
      <c r="W231" s="136">
        <f t="shared" ref="W231:W264" si="148">$I231*VLOOKUP($G231,alloc,19)</f>
        <v>0</v>
      </c>
      <c r="X231" s="136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39001</v>
      </c>
      <c r="E232" s="138" t="s">
        <v>304</v>
      </c>
      <c r="G232" s="43">
        <v>6.2</v>
      </c>
      <c r="H232" s="136" t="str">
        <f t="shared" si="134"/>
        <v>P, S, T &amp; D Plant - Customer</v>
      </c>
      <c r="I232" s="42">
        <f>'DepExp. Class.'!J$232</f>
        <v>0</v>
      </c>
      <c r="J232" s="136">
        <f t="shared" si="135"/>
        <v>0</v>
      </c>
      <c r="K232" s="136">
        <f t="shared" si="136"/>
        <v>0</v>
      </c>
      <c r="L232" s="136">
        <f t="shared" si="137"/>
        <v>0</v>
      </c>
      <c r="M232" s="136">
        <f t="shared" si="138"/>
        <v>0</v>
      </c>
      <c r="N232" s="136">
        <f t="shared" si="139"/>
        <v>0</v>
      </c>
      <c r="O232" s="136">
        <f t="shared" si="140"/>
        <v>0</v>
      </c>
      <c r="P232" s="136">
        <f t="shared" si="141"/>
        <v>0</v>
      </c>
      <c r="Q232" s="136">
        <f t="shared" si="142"/>
        <v>0</v>
      </c>
      <c r="R232" s="136">
        <f t="shared" si="143"/>
        <v>0</v>
      </c>
      <c r="S232" s="136">
        <f t="shared" si="144"/>
        <v>0</v>
      </c>
      <c r="T232" s="136">
        <f t="shared" si="145"/>
        <v>0</v>
      </c>
      <c r="U232" s="136">
        <f t="shared" si="146"/>
        <v>0</v>
      </c>
      <c r="V232" s="136">
        <f t="shared" si="147"/>
        <v>0</v>
      </c>
      <c r="W232" s="136">
        <f t="shared" si="148"/>
        <v>0</v>
      </c>
      <c r="X232" s="136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36602</v>
      </c>
      <c r="E233" s="138" t="s">
        <v>149</v>
      </c>
      <c r="G233" s="43">
        <v>6.2</v>
      </c>
      <c r="H233" s="136" t="str">
        <f t="shared" si="134"/>
        <v>P, S, T &amp; D Plant - Customer</v>
      </c>
      <c r="I233" s="42">
        <f>'DepExp. Class.'!J$233</f>
        <v>16799.633091378011</v>
      </c>
      <c r="J233" s="136">
        <f t="shared" si="135"/>
        <v>13342.527082821369</v>
      </c>
      <c r="K233" s="136">
        <f t="shared" si="136"/>
        <v>3299.5441160251153</v>
      </c>
      <c r="L233" s="136">
        <f t="shared" si="137"/>
        <v>8.6755725833555601</v>
      </c>
      <c r="M233" s="136">
        <f t="shared" si="138"/>
        <v>94.516780794448024</v>
      </c>
      <c r="N233" s="136">
        <f t="shared" si="139"/>
        <v>54.369539153721014</v>
      </c>
      <c r="O233" s="136">
        <f t="shared" si="140"/>
        <v>0</v>
      </c>
      <c r="P233" s="136">
        <f t="shared" si="141"/>
        <v>0</v>
      </c>
      <c r="Q233" s="136">
        <f t="shared" si="142"/>
        <v>0</v>
      </c>
      <c r="R233" s="136">
        <f t="shared" si="143"/>
        <v>0</v>
      </c>
      <c r="S233" s="136">
        <f t="shared" si="144"/>
        <v>0</v>
      </c>
      <c r="T233" s="136">
        <f t="shared" si="145"/>
        <v>0</v>
      </c>
      <c r="U233" s="136">
        <f t="shared" si="146"/>
        <v>0</v>
      </c>
      <c r="V233" s="136">
        <f t="shared" si="147"/>
        <v>0</v>
      </c>
      <c r="W233" s="136">
        <f t="shared" si="148"/>
        <v>0</v>
      </c>
      <c r="X233" s="136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37503</v>
      </c>
      <c r="E234" s="138" t="s">
        <v>291</v>
      </c>
      <c r="G234" s="43">
        <v>6.2</v>
      </c>
      <c r="H234" s="136" t="str">
        <f t="shared" si="134"/>
        <v>P, S, T &amp; D Plant - Customer</v>
      </c>
      <c r="I234" s="42">
        <f>'DepExp. Class.'!J$234</f>
        <v>0</v>
      </c>
      <c r="J234" s="136">
        <f t="shared" si="135"/>
        <v>0</v>
      </c>
      <c r="K234" s="136">
        <f t="shared" si="136"/>
        <v>0</v>
      </c>
      <c r="L234" s="136">
        <f t="shared" si="137"/>
        <v>0</v>
      </c>
      <c r="M234" s="136">
        <f t="shared" si="138"/>
        <v>0</v>
      </c>
      <c r="N234" s="136">
        <f t="shared" si="139"/>
        <v>0</v>
      </c>
      <c r="O234" s="136">
        <f t="shared" si="140"/>
        <v>0</v>
      </c>
      <c r="P234" s="136">
        <f t="shared" si="141"/>
        <v>0</v>
      </c>
      <c r="Q234" s="136">
        <f t="shared" si="142"/>
        <v>0</v>
      </c>
      <c r="R234" s="136">
        <f t="shared" si="143"/>
        <v>0</v>
      </c>
      <c r="S234" s="136">
        <f t="shared" si="144"/>
        <v>0</v>
      </c>
      <c r="T234" s="136">
        <f t="shared" si="145"/>
        <v>0</v>
      </c>
      <c r="U234" s="136">
        <f t="shared" si="146"/>
        <v>0</v>
      </c>
      <c r="V234" s="136">
        <f t="shared" si="147"/>
        <v>0</v>
      </c>
      <c r="W234" s="136">
        <f t="shared" si="148"/>
        <v>0</v>
      </c>
      <c r="X234" s="136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39004</v>
      </c>
      <c r="E235" s="138" t="s">
        <v>306</v>
      </c>
      <c r="G235" s="43">
        <v>6.2</v>
      </c>
      <c r="H235" s="136" t="str">
        <f t="shared" si="134"/>
        <v>P, S, T &amp; D Plant - Customer</v>
      </c>
      <c r="I235" s="42">
        <f>'DepExp. Class.'!J$235</f>
        <v>0</v>
      </c>
      <c r="J235" s="136">
        <f t="shared" si="135"/>
        <v>0</v>
      </c>
      <c r="K235" s="136">
        <f t="shared" si="136"/>
        <v>0</v>
      </c>
      <c r="L235" s="136">
        <f t="shared" si="137"/>
        <v>0</v>
      </c>
      <c r="M235" s="136">
        <f t="shared" si="138"/>
        <v>0</v>
      </c>
      <c r="N235" s="136">
        <f t="shared" si="139"/>
        <v>0</v>
      </c>
      <c r="O235" s="136">
        <f t="shared" si="140"/>
        <v>0</v>
      </c>
      <c r="P235" s="136">
        <f t="shared" si="141"/>
        <v>0</v>
      </c>
      <c r="Q235" s="136">
        <f t="shared" si="142"/>
        <v>0</v>
      </c>
      <c r="R235" s="136">
        <f t="shared" si="143"/>
        <v>0</v>
      </c>
      <c r="S235" s="136">
        <f t="shared" si="144"/>
        <v>0</v>
      </c>
      <c r="T235" s="136">
        <f t="shared" si="145"/>
        <v>0</v>
      </c>
      <c r="U235" s="136">
        <f t="shared" si="146"/>
        <v>0</v>
      </c>
      <c r="V235" s="136">
        <f t="shared" si="147"/>
        <v>0</v>
      </c>
      <c r="W235" s="136">
        <f t="shared" si="148"/>
        <v>0</v>
      </c>
      <c r="X235" s="136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39009</v>
      </c>
      <c r="E236" s="138" t="s">
        <v>307</v>
      </c>
      <c r="G236" s="43">
        <v>6.2</v>
      </c>
      <c r="H236" s="136" t="str">
        <f t="shared" si="134"/>
        <v>P, S, T &amp; D Plant - Customer</v>
      </c>
      <c r="I236" s="42">
        <f>'DepExp. Class.'!J$236</f>
        <v>5316.5079922040231</v>
      </c>
      <c r="J236" s="136">
        <f t="shared" si="135"/>
        <v>4222.4524479897345</v>
      </c>
      <c r="K236" s="136">
        <f t="shared" si="136"/>
        <v>1044.1926063540222</v>
      </c>
      <c r="L236" s="136">
        <f t="shared" si="137"/>
        <v>2.7455213292740179</v>
      </c>
      <c r="M236" s="136">
        <f t="shared" si="138"/>
        <v>29.911321143613172</v>
      </c>
      <c r="N236" s="136">
        <f t="shared" si="139"/>
        <v>17.206095387378319</v>
      </c>
      <c r="O236" s="136">
        <f t="shared" si="140"/>
        <v>0</v>
      </c>
      <c r="P236" s="136">
        <f t="shared" si="141"/>
        <v>0</v>
      </c>
      <c r="Q236" s="136">
        <f t="shared" si="142"/>
        <v>0</v>
      </c>
      <c r="R236" s="136">
        <f t="shared" si="143"/>
        <v>0</v>
      </c>
      <c r="S236" s="136">
        <f t="shared" si="144"/>
        <v>0</v>
      </c>
      <c r="T236" s="136">
        <f t="shared" si="145"/>
        <v>0</v>
      </c>
      <c r="U236" s="136">
        <f t="shared" si="146"/>
        <v>0</v>
      </c>
      <c r="V236" s="136">
        <f t="shared" si="147"/>
        <v>0</v>
      </c>
      <c r="W236" s="136">
        <f t="shared" si="148"/>
        <v>0</v>
      </c>
      <c r="X236" s="136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39100</v>
      </c>
      <c r="E237" s="138" t="s">
        <v>308</v>
      </c>
      <c r="G237" s="43">
        <v>6.2</v>
      </c>
      <c r="H237" s="136" t="str">
        <f t="shared" si="134"/>
        <v>P, S, T &amp; D Plant - Customer</v>
      </c>
      <c r="I237" s="42">
        <f>'DepExp. Class.'!J$237</f>
        <v>3461.4918428058236</v>
      </c>
      <c r="J237" s="136">
        <f t="shared" si="135"/>
        <v>2749.1700805837991</v>
      </c>
      <c r="K237" s="136">
        <f t="shared" si="136"/>
        <v>679.85681475749652</v>
      </c>
      <c r="L237" s="136">
        <f t="shared" si="137"/>
        <v>1.7875642620056671</v>
      </c>
      <c r="M237" s="136">
        <f t="shared" si="138"/>
        <v>19.474774475649664</v>
      </c>
      <c r="N237" s="136">
        <f t="shared" si="139"/>
        <v>11.202608726871892</v>
      </c>
      <c r="O237" s="136">
        <f t="shared" si="140"/>
        <v>0</v>
      </c>
      <c r="P237" s="136">
        <f t="shared" si="141"/>
        <v>0</v>
      </c>
      <c r="Q237" s="136">
        <f t="shared" si="142"/>
        <v>0</v>
      </c>
      <c r="R237" s="136">
        <f t="shared" si="143"/>
        <v>0</v>
      </c>
      <c r="S237" s="136">
        <f t="shared" si="144"/>
        <v>0</v>
      </c>
      <c r="T237" s="136">
        <f t="shared" si="145"/>
        <v>0</v>
      </c>
      <c r="U237" s="136">
        <f t="shared" si="146"/>
        <v>0</v>
      </c>
      <c r="V237" s="136">
        <f t="shared" si="147"/>
        <v>0</v>
      </c>
      <c r="W237" s="136">
        <f t="shared" si="148"/>
        <v>0</v>
      </c>
      <c r="X237" s="136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39102</v>
      </c>
      <c r="E238" s="138" t="s">
        <v>309</v>
      </c>
      <c r="G238" s="43">
        <v>6.2</v>
      </c>
      <c r="H238" s="136" t="str">
        <f t="shared" si="134"/>
        <v>P, S, T &amp; D Plant - Customer</v>
      </c>
      <c r="I238" s="42">
        <f>'DepExp. Class.'!J$238</f>
        <v>0</v>
      </c>
      <c r="J238" s="136">
        <f t="shared" si="135"/>
        <v>0</v>
      </c>
      <c r="K238" s="136">
        <f t="shared" si="136"/>
        <v>0</v>
      </c>
      <c r="L238" s="136">
        <f t="shared" si="137"/>
        <v>0</v>
      </c>
      <c r="M238" s="136">
        <f t="shared" si="138"/>
        <v>0</v>
      </c>
      <c r="N238" s="136">
        <f t="shared" si="139"/>
        <v>0</v>
      </c>
      <c r="O238" s="136">
        <f t="shared" si="140"/>
        <v>0</v>
      </c>
      <c r="P238" s="136">
        <f t="shared" si="141"/>
        <v>0</v>
      </c>
      <c r="Q238" s="136">
        <f t="shared" si="142"/>
        <v>0</v>
      </c>
      <c r="R238" s="136">
        <f t="shared" si="143"/>
        <v>0</v>
      </c>
      <c r="S238" s="136">
        <f t="shared" si="144"/>
        <v>0</v>
      </c>
      <c r="T238" s="136">
        <f t="shared" si="145"/>
        <v>0</v>
      </c>
      <c r="U238" s="136">
        <f t="shared" si="146"/>
        <v>0</v>
      </c>
      <c r="V238" s="136">
        <f t="shared" si="147"/>
        <v>0</v>
      </c>
      <c r="W238" s="136">
        <f t="shared" si="148"/>
        <v>0</v>
      </c>
      <c r="X238" s="136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6">
        <v>39103</v>
      </c>
      <c r="E239" s="138" t="s">
        <v>310</v>
      </c>
      <c r="G239" s="43">
        <v>6.2</v>
      </c>
      <c r="H239" s="136" t="str">
        <f t="shared" si="134"/>
        <v>P, S, T &amp; D Plant - Customer</v>
      </c>
      <c r="I239" s="42">
        <f>'DepExp. Class.'!J$239</f>
        <v>0</v>
      </c>
      <c r="J239" s="136">
        <f t="shared" si="135"/>
        <v>0</v>
      </c>
      <c r="K239" s="136">
        <f t="shared" si="136"/>
        <v>0</v>
      </c>
      <c r="L239" s="136">
        <f t="shared" si="137"/>
        <v>0</v>
      </c>
      <c r="M239" s="136">
        <f t="shared" si="138"/>
        <v>0</v>
      </c>
      <c r="N239" s="136">
        <f t="shared" si="139"/>
        <v>0</v>
      </c>
      <c r="O239" s="136">
        <f t="shared" si="140"/>
        <v>0</v>
      </c>
      <c r="P239" s="136">
        <f t="shared" si="141"/>
        <v>0</v>
      </c>
      <c r="Q239" s="136">
        <f t="shared" si="142"/>
        <v>0</v>
      </c>
      <c r="R239" s="136">
        <f t="shared" si="143"/>
        <v>0</v>
      </c>
      <c r="S239" s="136">
        <f t="shared" si="144"/>
        <v>0</v>
      </c>
      <c r="T239" s="136">
        <f t="shared" si="145"/>
        <v>0</v>
      </c>
      <c r="U239" s="136">
        <f t="shared" si="146"/>
        <v>0</v>
      </c>
      <c r="V239" s="136">
        <f t="shared" si="147"/>
        <v>0</v>
      </c>
      <c r="W239" s="136">
        <f t="shared" si="148"/>
        <v>0</v>
      </c>
      <c r="X239" s="136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9">
        <v>39200</v>
      </c>
      <c r="E240" s="138" t="s">
        <v>311</v>
      </c>
      <c r="G240" s="43">
        <v>6.2</v>
      </c>
      <c r="H240" s="136" t="str">
        <f t="shared" si="134"/>
        <v>P, S, T &amp; D Plant - Customer</v>
      </c>
      <c r="I240" s="42">
        <f>'DepExp. Class.'!J$240</f>
        <v>0</v>
      </c>
      <c r="J240" s="136">
        <f t="shared" si="135"/>
        <v>0</v>
      </c>
      <c r="K240" s="136">
        <f t="shared" si="136"/>
        <v>0</v>
      </c>
      <c r="L240" s="136">
        <f t="shared" si="137"/>
        <v>0</v>
      </c>
      <c r="M240" s="136">
        <f t="shared" si="138"/>
        <v>0</v>
      </c>
      <c r="N240" s="136">
        <f t="shared" si="139"/>
        <v>0</v>
      </c>
      <c r="O240" s="136">
        <f t="shared" si="140"/>
        <v>0</v>
      </c>
      <c r="P240" s="136">
        <f t="shared" si="141"/>
        <v>0</v>
      </c>
      <c r="Q240" s="136">
        <f t="shared" si="142"/>
        <v>0</v>
      </c>
      <c r="R240" s="136">
        <f t="shared" si="143"/>
        <v>0</v>
      </c>
      <c r="S240" s="136">
        <f t="shared" si="144"/>
        <v>0</v>
      </c>
      <c r="T240" s="136">
        <f t="shared" si="145"/>
        <v>0</v>
      </c>
      <c r="U240" s="136">
        <f t="shared" si="146"/>
        <v>0</v>
      </c>
      <c r="V240" s="136">
        <f t="shared" si="147"/>
        <v>0</v>
      </c>
      <c r="W240" s="136">
        <f t="shared" si="148"/>
        <v>0</v>
      </c>
      <c r="X240" s="136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39201</v>
      </c>
      <c r="E241" s="138" t="s">
        <v>312</v>
      </c>
      <c r="G241" s="43">
        <v>6.2</v>
      </c>
      <c r="H241" s="136" t="str">
        <f t="shared" si="134"/>
        <v>P, S, T &amp; D Plant - Customer</v>
      </c>
      <c r="I241" s="42">
        <f>'DepExp. Class.'!J$241</f>
        <v>0</v>
      </c>
      <c r="J241" s="136">
        <f t="shared" si="135"/>
        <v>0</v>
      </c>
      <c r="K241" s="136">
        <f t="shared" si="136"/>
        <v>0</v>
      </c>
      <c r="L241" s="136">
        <f t="shared" si="137"/>
        <v>0</v>
      </c>
      <c r="M241" s="136">
        <f t="shared" si="138"/>
        <v>0</v>
      </c>
      <c r="N241" s="136">
        <f t="shared" si="139"/>
        <v>0</v>
      </c>
      <c r="O241" s="136">
        <f t="shared" si="140"/>
        <v>0</v>
      </c>
      <c r="P241" s="136">
        <f t="shared" si="141"/>
        <v>0</v>
      </c>
      <c r="Q241" s="136">
        <f t="shared" si="142"/>
        <v>0</v>
      </c>
      <c r="R241" s="136">
        <f t="shared" si="143"/>
        <v>0</v>
      </c>
      <c r="S241" s="136">
        <f t="shared" si="144"/>
        <v>0</v>
      </c>
      <c r="T241" s="136">
        <f t="shared" si="145"/>
        <v>0</v>
      </c>
      <c r="U241" s="136">
        <f t="shared" si="146"/>
        <v>0</v>
      </c>
      <c r="V241" s="136">
        <f t="shared" si="147"/>
        <v>0</v>
      </c>
      <c r="W241" s="136">
        <f t="shared" si="148"/>
        <v>0</v>
      </c>
      <c r="X241" s="136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39202</v>
      </c>
      <c r="E242" s="138" t="s">
        <v>313</v>
      </c>
      <c r="G242" s="43">
        <v>6.2</v>
      </c>
      <c r="H242" s="136" t="str">
        <f t="shared" si="134"/>
        <v>P, S, T &amp; D Plant - Customer</v>
      </c>
      <c r="I242" s="42">
        <f>'DepExp. Class.'!J$242</f>
        <v>0</v>
      </c>
      <c r="J242" s="136">
        <f t="shared" si="135"/>
        <v>0</v>
      </c>
      <c r="K242" s="136">
        <f t="shared" si="136"/>
        <v>0</v>
      </c>
      <c r="L242" s="136">
        <f t="shared" si="137"/>
        <v>0</v>
      </c>
      <c r="M242" s="136">
        <f t="shared" si="138"/>
        <v>0</v>
      </c>
      <c r="N242" s="136">
        <f t="shared" si="139"/>
        <v>0</v>
      </c>
      <c r="O242" s="136">
        <f t="shared" si="140"/>
        <v>0</v>
      </c>
      <c r="P242" s="136">
        <f t="shared" si="141"/>
        <v>0</v>
      </c>
      <c r="Q242" s="136">
        <f t="shared" si="142"/>
        <v>0</v>
      </c>
      <c r="R242" s="136">
        <f t="shared" si="143"/>
        <v>0</v>
      </c>
      <c r="S242" s="136">
        <f t="shared" si="144"/>
        <v>0</v>
      </c>
      <c r="T242" s="136">
        <f t="shared" si="145"/>
        <v>0</v>
      </c>
      <c r="U242" s="136">
        <f t="shared" si="146"/>
        <v>0</v>
      </c>
      <c r="V242" s="136">
        <f t="shared" si="147"/>
        <v>0</v>
      </c>
      <c r="W242" s="136">
        <f t="shared" si="148"/>
        <v>0</v>
      </c>
      <c r="X242" s="136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39300</v>
      </c>
      <c r="E243" s="138" t="s">
        <v>198</v>
      </c>
      <c r="G243" s="43">
        <v>6.2</v>
      </c>
      <c r="H243" s="136" t="str">
        <f t="shared" si="134"/>
        <v>P, S, T &amp; D Plant - Customer</v>
      </c>
      <c r="I243" s="42">
        <f>'DepExp. Class.'!J$243</f>
        <v>0</v>
      </c>
      <c r="J243" s="136">
        <f t="shared" si="135"/>
        <v>0</v>
      </c>
      <c r="K243" s="136">
        <f t="shared" si="136"/>
        <v>0</v>
      </c>
      <c r="L243" s="136">
        <f t="shared" si="137"/>
        <v>0</v>
      </c>
      <c r="M243" s="136">
        <f t="shared" si="138"/>
        <v>0</v>
      </c>
      <c r="N243" s="136">
        <f t="shared" si="139"/>
        <v>0</v>
      </c>
      <c r="O243" s="136">
        <f t="shared" si="140"/>
        <v>0</v>
      </c>
      <c r="P243" s="136">
        <f t="shared" si="141"/>
        <v>0</v>
      </c>
      <c r="Q243" s="136">
        <f t="shared" si="142"/>
        <v>0</v>
      </c>
      <c r="R243" s="136">
        <f t="shared" si="143"/>
        <v>0</v>
      </c>
      <c r="S243" s="136">
        <f t="shared" si="144"/>
        <v>0</v>
      </c>
      <c r="T243" s="136">
        <f t="shared" si="145"/>
        <v>0</v>
      </c>
      <c r="U243" s="136">
        <f t="shared" si="146"/>
        <v>0</v>
      </c>
      <c r="V243" s="136">
        <f t="shared" si="147"/>
        <v>0</v>
      </c>
      <c r="W243" s="136">
        <f t="shared" si="148"/>
        <v>0</v>
      </c>
      <c r="X243" s="136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39400</v>
      </c>
      <c r="E244" s="138" t="s">
        <v>314</v>
      </c>
      <c r="G244" s="43">
        <v>6.2</v>
      </c>
      <c r="H244" s="136" t="str">
        <f t="shared" si="134"/>
        <v>P, S, T &amp; D Plant - Customer</v>
      </c>
      <c r="I244" s="42">
        <f>'DepExp. Class.'!J$244</f>
        <v>0</v>
      </c>
      <c r="J244" s="136">
        <f t="shared" si="135"/>
        <v>0</v>
      </c>
      <c r="K244" s="136">
        <f t="shared" si="136"/>
        <v>0</v>
      </c>
      <c r="L244" s="136">
        <f t="shared" si="137"/>
        <v>0</v>
      </c>
      <c r="M244" s="136">
        <f t="shared" si="138"/>
        <v>0</v>
      </c>
      <c r="N244" s="136">
        <f t="shared" si="139"/>
        <v>0</v>
      </c>
      <c r="O244" s="136">
        <f t="shared" si="140"/>
        <v>0</v>
      </c>
      <c r="P244" s="136">
        <f t="shared" si="141"/>
        <v>0</v>
      </c>
      <c r="Q244" s="136">
        <f t="shared" si="142"/>
        <v>0</v>
      </c>
      <c r="R244" s="136">
        <f t="shared" si="143"/>
        <v>0</v>
      </c>
      <c r="S244" s="136">
        <f t="shared" si="144"/>
        <v>0</v>
      </c>
      <c r="T244" s="136">
        <f t="shared" si="145"/>
        <v>0</v>
      </c>
      <c r="U244" s="136">
        <f t="shared" si="146"/>
        <v>0</v>
      </c>
      <c r="V244" s="136">
        <f t="shared" si="147"/>
        <v>0</v>
      </c>
      <c r="W244" s="136">
        <f t="shared" si="148"/>
        <v>0</v>
      </c>
      <c r="X244" s="136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39600</v>
      </c>
      <c r="E245" s="138" t="s">
        <v>315</v>
      </c>
      <c r="G245" s="43">
        <v>6.2</v>
      </c>
      <c r="H245" s="136" t="str">
        <f t="shared" si="134"/>
        <v>P, S, T &amp; D Plant - Customer</v>
      </c>
      <c r="I245" s="42">
        <f>'DepExp. Class.'!J$245</f>
        <v>0</v>
      </c>
      <c r="J245" s="136">
        <f t="shared" si="135"/>
        <v>0</v>
      </c>
      <c r="K245" s="136">
        <f t="shared" si="136"/>
        <v>0</v>
      </c>
      <c r="L245" s="136">
        <f t="shared" si="137"/>
        <v>0</v>
      </c>
      <c r="M245" s="136">
        <f t="shared" si="138"/>
        <v>0</v>
      </c>
      <c r="N245" s="136">
        <f t="shared" si="139"/>
        <v>0</v>
      </c>
      <c r="O245" s="136">
        <f t="shared" si="140"/>
        <v>0</v>
      </c>
      <c r="P245" s="136">
        <f t="shared" si="141"/>
        <v>0</v>
      </c>
      <c r="Q245" s="136">
        <f t="shared" si="142"/>
        <v>0</v>
      </c>
      <c r="R245" s="136">
        <f t="shared" si="143"/>
        <v>0</v>
      </c>
      <c r="S245" s="136">
        <f t="shared" si="144"/>
        <v>0</v>
      </c>
      <c r="T245" s="136">
        <f t="shared" si="145"/>
        <v>0</v>
      </c>
      <c r="U245" s="136">
        <f t="shared" si="146"/>
        <v>0</v>
      </c>
      <c r="V245" s="136">
        <f t="shared" si="147"/>
        <v>0</v>
      </c>
      <c r="W245" s="136">
        <f t="shared" si="148"/>
        <v>0</v>
      </c>
      <c r="X245" s="136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39603</v>
      </c>
      <c r="E246" s="138" t="s">
        <v>316</v>
      </c>
      <c r="G246" s="43">
        <v>6.2</v>
      </c>
      <c r="H246" s="136" t="str">
        <f t="shared" si="134"/>
        <v>P, S, T &amp; D Plant - Customer</v>
      </c>
      <c r="I246" s="42">
        <f>'DepExp. Class.'!J$246</f>
        <v>0</v>
      </c>
      <c r="J246" s="136">
        <f t="shared" si="135"/>
        <v>0</v>
      </c>
      <c r="K246" s="136">
        <f t="shared" si="136"/>
        <v>0</v>
      </c>
      <c r="L246" s="136">
        <f t="shared" si="137"/>
        <v>0</v>
      </c>
      <c r="M246" s="136">
        <f t="shared" si="138"/>
        <v>0</v>
      </c>
      <c r="N246" s="136">
        <f t="shared" si="139"/>
        <v>0</v>
      </c>
      <c r="O246" s="136">
        <f t="shared" si="140"/>
        <v>0</v>
      </c>
      <c r="P246" s="136">
        <f t="shared" si="141"/>
        <v>0</v>
      </c>
      <c r="Q246" s="136">
        <f t="shared" si="142"/>
        <v>0</v>
      </c>
      <c r="R246" s="136">
        <f t="shared" si="143"/>
        <v>0</v>
      </c>
      <c r="S246" s="136">
        <f t="shared" si="144"/>
        <v>0</v>
      </c>
      <c r="T246" s="136">
        <f t="shared" si="145"/>
        <v>0</v>
      </c>
      <c r="U246" s="136">
        <f t="shared" si="146"/>
        <v>0</v>
      </c>
      <c r="V246" s="136">
        <f t="shared" si="147"/>
        <v>0</v>
      </c>
      <c r="W246" s="136">
        <f t="shared" si="148"/>
        <v>0</v>
      </c>
      <c r="X246" s="136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7">
        <v>39604</v>
      </c>
      <c r="E247" s="138" t="s">
        <v>317</v>
      </c>
      <c r="G247" s="43">
        <v>6.2</v>
      </c>
      <c r="H247" s="136" t="str">
        <f t="shared" si="134"/>
        <v>P, S, T &amp; D Plant - Customer</v>
      </c>
      <c r="I247" s="42">
        <f>'DepExp. Class.'!J$247</f>
        <v>0</v>
      </c>
      <c r="J247" s="136">
        <f t="shared" si="135"/>
        <v>0</v>
      </c>
      <c r="K247" s="136">
        <f t="shared" si="136"/>
        <v>0</v>
      </c>
      <c r="L247" s="136">
        <f t="shared" si="137"/>
        <v>0</v>
      </c>
      <c r="M247" s="136">
        <f t="shared" si="138"/>
        <v>0</v>
      </c>
      <c r="N247" s="136">
        <f t="shared" si="139"/>
        <v>0</v>
      </c>
      <c r="O247" s="136">
        <f t="shared" si="140"/>
        <v>0</v>
      </c>
      <c r="P247" s="136">
        <f t="shared" si="141"/>
        <v>0</v>
      </c>
      <c r="Q247" s="136">
        <f t="shared" si="142"/>
        <v>0</v>
      </c>
      <c r="R247" s="136">
        <f t="shared" si="143"/>
        <v>0</v>
      </c>
      <c r="S247" s="136">
        <f t="shared" si="144"/>
        <v>0</v>
      </c>
      <c r="T247" s="136">
        <f t="shared" si="145"/>
        <v>0</v>
      </c>
      <c r="U247" s="136">
        <f t="shared" si="146"/>
        <v>0</v>
      </c>
      <c r="V247" s="136">
        <f t="shared" si="147"/>
        <v>0</v>
      </c>
      <c r="W247" s="136">
        <f t="shared" si="148"/>
        <v>0</v>
      </c>
      <c r="X247" s="136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39605</v>
      </c>
      <c r="E248" s="141" t="s">
        <v>318</v>
      </c>
      <c r="G248" s="43">
        <v>6.2</v>
      </c>
      <c r="H248" s="136" t="str">
        <f t="shared" si="134"/>
        <v>P, S, T &amp; D Plant - Customer</v>
      </c>
      <c r="I248" s="42">
        <f>'DepExp. Class.'!J$248</f>
        <v>0</v>
      </c>
      <c r="J248" s="136">
        <f t="shared" si="135"/>
        <v>0</v>
      </c>
      <c r="K248" s="136">
        <f t="shared" si="136"/>
        <v>0</v>
      </c>
      <c r="L248" s="136">
        <f t="shared" si="137"/>
        <v>0</v>
      </c>
      <c r="M248" s="136">
        <f t="shared" si="138"/>
        <v>0</v>
      </c>
      <c r="N248" s="136">
        <f t="shared" si="139"/>
        <v>0</v>
      </c>
      <c r="O248" s="136">
        <f t="shared" si="140"/>
        <v>0</v>
      </c>
      <c r="P248" s="136">
        <f t="shared" si="141"/>
        <v>0</v>
      </c>
      <c r="Q248" s="136">
        <f t="shared" si="142"/>
        <v>0</v>
      </c>
      <c r="R248" s="136">
        <f t="shared" si="143"/>
        <v>0</v>
      </c>
      <c r="S248" s="136">
        <f t="shared" si="144"/>
        <v>0</v>
      </c>
      <c r="T248" s="136">
        <f t="shared" si="145"/>
        <v>0</v>
      </c>
      <c r="U248" s="136">
        <f t="shared" si="146"/>
        <v>0</v>
      </c>
      <c r="V248" s="136">
        <f t="shared" si="147"/>
        <v>0</v>
      </c>
      <c r="W248" s="136">
        <f t="shared" si="148"/>
        <v>0</v>
      </c>
      <c r="X248" s="136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39700</v>
      </c>
      <c r="E249" s="138" t="s">
        <v>319</v>
      </c>
      <c r="G249" s="43">
        <v>6.2</v>
      </c>
      <c r="H249" s="136" t="str">
        <f t="shared" si="134"/>
        <v>P, S, T &amp; D Plant - Customer</v>
      </c>
      <c r="I249" s="42">
        <f>'DepExp. Class.'!J$249</f>
        <v>4484.5481455429899</v>
      </c>
      <c r="J249" s="136">
        <f t="shared" si="135"/>
        <v>3561.6971371138216</v>
      </c>
      <c r="K249" s="136">
        <f t="shared" si="136"/>
        <v>880.7909295502343</v>
      </c>
      <c r="L249" s="136">
        <f t="shared" si="137"/>
        <v>2.3158852772908665</v>
      </c>
      <c r="M249" s="136">
        <f t="shared" si="138"/>
        <v>25.230613771676552</v>
      </c>
      <c r="N249" s="136">
        <f t="shared" si="139"/>
        <v>14.513579829965602</v>
      </c>
      <c r="O249" s="136">
        <f t="shared" si="140"/>
        <v>0</v>
      </c>
      <c r="P249" s="136">
        <f t="shared" si="141"/>
        <v>0</v>
      </c>
      <c r="Q249" s="136">
        <f t="shared" si="142"/>
        <v>0</v>
      </c>
      <c r="R249" s="136">
        <f t="shared" si="143"/>
        <v>0</v>
      </c>
      <c r="S249" s="136">
        <f t="shared" si="144"/>
        <v>0</v>
      </c>
      <c r="T249" s="136">
        <f t="shared" si="145"/>
        <v>0</v>
      </c>
      <c r="U249" s="136">
        <f t="shared" si="146"/>
        <v>0</v>
      </c>
      <c r="V249" s="136">
        <f t="shared" si="147"/>
        <v>0</v>
      </c>
      <c r="W249" s="136">
        <f t="shared" si="148"/>
        <v>0</v>
      </c>
      <c r="X249" s="136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39701</v>
      </c>
      <c r="E250" s="138" t="s">
        <v>320</v>
      </c>
      <c r="G250" s="43">
        <v>6.2</v>
      </c>
      <c r="H250" s="136" t="str">
        <f t="shared" si="134"/>
        <v>P, S, T &amp; D Plant - Customer</v>
      </c>
      <c r="I250" s="42">
        <f>'DepExp. Class.'!J$250</f>
        <v>0</v>
      </c>
      <c r="J250" s="136">
        <f t="shared" si="135"/>
        <v>0</v>
      </c>
      <c r="K250" s="136">
        <f t="shared" si="136"/>
        <v>0</v>
      </c>
      <c r="L250" s="136">
        <f t="shared" si="137"/>
        <v>0</v>
      </c>
      <c r="M250" s="136">
        <f t="shared" si="138"/>
        <v>0</v>
      </c>
      <c r="N250" s="136">
        <f t="shared" si="139"/>
        <v>0</v>
      </c>
      <c r="O250" s="136">
        <f t="shared" si="140"/>
        <v>0</v>
      </c>
      <c r="P250" s="136">
        <f t="shared" si="141"/>
        <v>0</v>
      </c>
      <c r="Q250" s="136">
        <f t="shared" si="142"/>
        <v>0</v>
      </c>
      <c r="R250" s="136">
        <f t="shared" si="143"/>
        <v>0</v>
      </c>
      <c r="S250" s="136">
        <f t="shared" si="144"/>
        <v>0</v>
      </c>
      <c r="T250" s="136">
        <f t="shared" si="145"/>
        <v>0</v>
      </c>
      <c r="U250" s="136">
        <f t="shared" si="146"/>
        <v>0</v>
      </c>
      <c r="V250" s="136">
        <f t="shared" si="147"/>
        <v>0</v>
      </c>
      <c r="W250" s="136">
        <f t="shared" si="148"/>
        <v>0</v>
      </c>
      <c r="X250" s="136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39702</v>
      </c>
      <c r="E251" s="138" t="s">
        <v>321</v>
      </c>
      <c r="G251" s="43">
        <v>6.2</v>
      </c>
      <c r="H251" s="136" t="str">
        <f t="shared" si="134"/>
        <v>P, S, T &amp; D Plant - Customer</v>
      </c>
      <c r="I251" s="42">
        <f>'DepExp. Class.'!J$251</f>
        <v>0</v>
      </c>
      <c r="J251" s="136">
        <f t="shared" si="135"/>
        <v>0</v>
      </c>
      <c r="K251" s="136">
        <f t="shared" si="136"/>
        <v>0</v>
      </c>
      <c r="L251" s="136">
        <f t="shared" si="137"/>
        <v>0</v>
      </c>
      <c r="M251" s="136">
        <f t="shared" si="138"/>
        <v>0</v>
      </c>
      <c r="N251" s="136">
        <f t="shared" si="139"/>
        <v>0</v>
      </c>
      <c r="O251" s="136">
        <f t="shared" si="140"/>
        <v>0</v>
      </c>
      <c r="P251" s="136">
        <f t="shared" si="141"/>
        <v>0</v>
      </c>
      <c r="Q251" s="136">
        <f t="shared" si="142"/>
        <v>0</v>
      </c>
      <c r="R251" s="136">
        <f t="shared" si="143"/>
        <v>0</v>
      </c>
      <c r="S251" s="136">
        <f t="shared" si="144"/>
        <v>0</v>
      </c>
      <c r="T251" s="136">
        <f t="shared" si="145"/>
        <v>0</v>
      </c>
      <c r="U251" s="136">
        <f t="shared" si="146"/>
        <v>0</v>
      </c>
      <c r="V251" s="136">
        <f t="shared" si="147"/>
        <v>0</v>
      </c>
      <c r="W251" s="136">
        <f t="shared" si="148"/>
        <v>0</v>
      </c>
      <c r="X251" s="136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7">
        <v>39705</v>
      </c>
      <c r="E252" s="138" t="s">
        <v>322</v>
      </c>
      <c r="G252" s="43">
        <v>6.2</v>
      </c>
      <c r="H252" s="136" t="str">
        <f t="shared" si="134"/>
        <v>P, S, T &amp; D Plant - Customer</v>
      </c>
      <c r="I252" s="42">
        <f>'DepExp. Class.'!J$252</f>
        <v>0</v>
      </c>
      <c r="J252" s="136">
        <f t="shared" si="135"/>
        <v>0</v>
      </c>
      <c r="K252" s="136">
        <f t="shared" si="136"/>
        <v>0</v>
      </c>
      <c r="L252" s="136">
        <f t="shared" si="137"/>
        <v>0</v>
      </c>
      <c r="M252" s="136">
        <f t="shared" si="138"/>
        <v>0</v>
      </c>
      <c r="N252" s="136">
        <f t="shared" si="139"/>
        <v>0</v>
      </c>
      <c r="O252" s="136">
        <f t="shared" si="140"/>
        <v>0</v>
      </c>
      <c r="P252" s="136">
        <f t="shared" si="141"/>
        <v>0</v>
      </c>
      <c r="Q252" s="136">
        <f t="shared" si="142"/>
        <v>0</v>
      </c>
      <c r="R252" s="136">
        <f t="shared" si="143"/>
        <v>0</v>
      </c>
      <c r="S252" s="136">
        <f t="shared" si="144"/>
        <v>0</v>
      </c>
      <c r="T252" s="136">
        <f t="shared" si="145"/>
        <v>0</v>
      </c>
      <c r="U252" s="136">
        <f t="shared" si="146"/>
        <v>0</v>
      </c>
      <c r="V252" s="136">
        <f t="shared" si="147"/>
        <v>0</v>
      </c>
      <c r="W252" s="136">
        <f t="shared" si="148"/>
        <v>0</v>
      </c>
      <c r="X252" s="136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7">
        <v>39800</v>
      </c>
      <c r="E253" s="138" t="s">
        <v>323</v>
      </c>
      <c r="G253" s="43">
        <v>6.2</v>
      </c>
      <c r="H253" s="136" t="str">
        <f t="shared" si="134"/>
        <v>P, S, T &amp; D Plant - Customer</v>
      </c>
      <c r="I253" s="42">
        <f>'DepExp. Class.'!J$253</f>
        <v>123.89620184485304</v>
      </c>
      <c r="J253" s="136">
        <f t="shared" si="135"/>
        <v>98.400269790538488</v>
      </c>
      <c r="K253" s="136">
        <f t="shared" si="136"/>
        <v>24.333923340555081</v>
      </c>
      <c r="L253" s="136">
        <f t="shared" si="137"/>
        <v>6.3981783772333919E-2</v>
      </c>
      <c r="M253" s="136">
        <f t="shared" si="138"/>
        <v>0.69705511348605953</v>
      </c>
      <c r="N253" s="136">
        <f t="shared" si="139"/>
        <v>0.40097181650105407</v>
      </c>
      <c r="O253" s="136">
        <f t="shared" si="140"/>
        <v>0</v>
      </c>
      <c r="P253" s="136">
        <f t="shared" si="141"/>
        <v>0</v>
      </c>
      <c r="Q253" s="136">
        <f t="shared" si="142"/>
        <v>0</v>
      </c>
      <c r="R253" s="136">
        <f t="shared" si="143"/>
        <v>0</v>
      </c>
      <c r="S253" s="136">
        <f t="shared" si="144"/>
        <v>0</v>
      </c>
      <c r="T253" s="136">
        <f t="shared" si="145"/>
        <v>0</v>
      </c>
      <c r="U253" s="136">
        <f t="shared" si="146"/>
        <v>0</v>
      </c>
      <c r="V253" s="136">
        <f t="shared" si="147"/>
        <v>0</v>
      </c>
      <c r="W253" s="136">
        <f t="shared" si="148"/>
        <v>0</v>
      </c>
      <c r="X253" s="136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7">
        <v>39900</v>
      </c>
      <c r="E254" s="138" t="s">
        <v>324</v>
      </c>
      <c r="G254" s="43">
        <v>6.2</v>
      </c>
      <c r="H254" s="136" t="str">
        <f t="shared" si="134"/>
        <v>P, S, T &amp; D Plant - Customer</v>
      </c>
      <c r="I254" s="42">
        <f>'DepExp. Class.'!J$254</f>
        <v>3213.8603027600361</v>
      </c>
      <c r="J254" s="136">
        <f t="shared" si="135"/>
        <v>2552.4973013837944</v>
      </c>
      <c r="K254" s="136">
        <f t="shared" si="136"/>
        <v>631.22056261698651</v>
      </c>
      <c r="L254" s="136">
        <f t="shared" si="137"/>
        <v>1.6596837667644981</v>
      </c>
      <c r="M254" s="136">
        <f t="shared" si="138"/>
        <v>18.081569287120193</v>
      </c>
      <c r="N254" s="136">
        <f t="shared" si="139"/>
        <v>10.401185705369981</v>
      </c>
      <c r="O254" s="136">
        <f t="shared" si="140"/>
        <v>0</v>
      </c>
      <c r="P254" s="136">
        <f t="shared" si="141"/>
        <v>0</v>
      </c>
      <c r="Q254" s="136">
        <f t="shared" si="142"/>
        <v>0</v>
      </c>
      <c r="R254" s="136">
        <f t="shared" si="143"/>
        <v>0</v>
      </c>
      <c r="S254" s="136">
        <f t="shared" si="144"/>
        <v>0</v>
      </c>
      <c r="T254" s="136">
        <f t="shared" si="145"/>
        <v>0</v>
      </c>
      <c r="U254" s="136">
        <f t="shared" si="146"/>
        <v>0</v>
      </c>
      <c r="V254" s="136">
        <f t="shared" si="147"/>
        <v>0</v>
      </c>
      <c r="W254" s="136">
        <f t="shared" si="148"/>
        <v>0</v>
      </c>
      <c r="X254" s="136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7">
        <v>39901</v>
      </c>
      <c r="E255" s="138" t="s">
        <v>325</v>
      </c>
      <c r="G255" s="43">
        <v>6.2</v>
      </c>
      <c r="H255" s="136" t="str">
        <f t="shared" si="134"/>
        <v>P, S, T &amp; D Plant - Customer</v>
      </c>
      <c r="I255" s="42">
        <f>'DepExp. Class.'!J$255</f>
        <v>29637.939900815603</v>
      </c>
      <c r="J255" s="136">
        <f t="shared" si="135"/>
        <v>23538.907882971351</v>
      </c>
      <c r="K255" s="136">
        <f t="shared" si="136"/>
        <v>5821.0610719249125</v>
      </c>
      <c r="L255" s="136">
        <f t="shared" si="137"/>
        <v>15.305459198547565</v>
      </c>
      <c r="M255" s="136">
        <f t="shared" si="138"/>
        <v>166.74665771373904</v>
      </c>
      <c r="N255" s="136">
        <f t="shared" si="139"/>
        <v>95.918829007047506</v>
      </c>
      <c r="O255" s="136">
        <f t="shared" si="140"/>
        <v>0</v>
      </c>
      <c r="P255" s="136">
        <f t="shared" si="141"/>
        <v>0</v>
      </c>
      <c r="Q255" s="136">
        <f t="shared" si="142"/>
        <v>0</v>
      </c>
      <c r="R255" s="136">
        <f t="shared" si="143"/>
        <v>0</v>
      </c>
      <c r="S255" s="136">
        <f t="shared" si="144"/>
        <v>0</v>
      </c>
      <c r="T255" s="136">
        <f t="shared" si="145"/>
        <v>0</v>
      </c>
      <c r="U255" s="136">
        <f t="shared" si="146"/>
        <v>0</v>
      </c>
      <c r="V255" s="136">
        <f t="shared" si="147"/>
        <v>0</v>
      </c>
      <c r="W255" s="136">
        <f t="shared" si="148"/>
        <v>0</v>
      </c>
      <c r="X255" s="136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7">
        <v>39902</v>
      </c>
      <c r="E256" s="138" t="s">
        <v>326</v>
      </c>
      <c r="G256" s="43">
        <v>6.2</v>
      </c>
      <c r="H256" s="136" t="str">
        <f t="shared" si="134"/>
        <v>P, S, T &amp; D Plant - Customer</v>
      </c>
      <c r="I256" s="42">
        <f>'DepExp. Class.'!J$256</f>
        <v>6242.5612587412816</v>
      </c>
      <c r="J256" s="136">
        <f t="shared" si="135"/>
        <v>4957.9382006666729</v>
      </c>
      <c r="K256" s="136">
        <f t="shared" si="136"/>
        <v>1226.074769500611</v>
      </c>
      <c r="L256" s="136">
        <f t="shared" si="137"/>
        <v>3.2237485790120357</v>
      </c>
      <c r="M256" s="136">
        <f t="shared" si="138"/>
        <v>35.121409549782349</v>
      </c>
      <c r="N256" s="136">
        <f t="shared" si="139"/>
        <v>20.203130445201641</v>
      </c>
      <c r="O256" s="136">
        <f t="shared" si="140"/>
        <v>0</v>
      </c>
      <c r="P256" s="136">
        <f t="shared" si="141"/>
        <v>0</v>
      </c>
      <c r="Q256" s="136">
        <f t="shared" si="142"/>
        <v>0</v>
      </c>
      <c r="R256" s="136">
        <f t="shared" si="143"/>
        <v>0</v>
      </c>
      <c r="S256" s="136">
        <f t="shared" si="144"/>
        <v>0</v>
      </c>
      <c r="T256" s="136">
        <f t="shared" si="145"/>
        <v>0</v>
      </c>
      <c r="U256" s="136">
        <f t="shared" si="146"/>
        <v>0</v>
      </c>
      <c r="V256" s="136">
        <f t="shared" si="147"/>
        <v>0</v>
      </c>
      <c r="W256" s="136">
        <f t="shared" si="148"/>
        <v>0</v>
      </c>
      <c r="X256" s="136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7">
        <v>39903</v>
      </c>
      <c r="E257" s="138" t="s">
        <v>327</v>
      </c>
      <c r="G257" s="43">
        <v>6.2</v>
      </c>
      <c r="H257" s="136" t="str">
        <f t="shared" si="134"/>
        <v>P, S, T &amp; D Plant - Customer</v>
      </c>
      <c r="I257" s="42">
        <f>'DepExp. Class.'!J$257</f>
        <v>1687.5006687303585</v>
      </c>
      <c r="J257" s="136">
        <f t="shared" si="135"/>
        <v>1340.2389952414796</v>
      </c>
      <c r="K257" s="136">
        <f t="shared" si="136"/>
        <v>331.43479217741537</v>
      </c>
      <c r="L257" s="136">
        <f t="shared" si="137"/>
        <v>0.87144965943005626</v>
      </c>
      <c r="M257" s="136">
        <f t="shared" si="138"/>
        <v>9.4940841820366675</v>
      </c>
      <c r="N257" s="136">
        <f t="shared" si="139"/>
        <v>5.4613474699964311</v>
      </c>
      <c r="O257" s="136">
        <f t="shared" si="140"/>
        <v>0</v>
      </c>
      <c r="P257" s="136">
        <f t="shared" si="141"/>
        <v>0</v>
      </c>
      <c r="Q257" s="136">
        <f t="shared" si="142"/>
        <v>0</v>
      </c>
      <c r="R257" s="136">
        <f t="shared" si="143"/>
        <v>0</v>
      </c>
      <c r="S257" s="136">
        <f t="shared" si="144"/>
        <v>0</v>
      </c>
      <c r="T257" s="136">
        <f t="shared" si="145"/>
        <v>0</v>
      </c>
      <c r="U257" s="136">
        <f t="shared" si="146"/>
        <v>0</v>
      </c>
      <c r="V257" s="136">
        <f t="shared" si="147"/>
        <v>0</v>
      </c>
      <c r="W257" s="136">
        <f t="shared" si="148"/>
        <v>0</v>
      </c>
      <c r="X257" s="136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7">
        <v>39904</v>
      </c>
      <c r="E258" s="138" t="s">
        <v>328</v>
      </c>
      <c r="G258" s="43">
        <v>6.2</v>
      </c>
      <c r="H258" s="136" t="str">
        <f t="shared" si="134"/>
        <v>P, S, T &amp; D Plant - Customer</v>
      </c>
      <c r="I258" s="42">
        <f>'DepExp. Class.'!J$258</f>
        <v>0</v>
      </c>
      <c r="J258" s="136">
        <f t="shared" si="135"/>
        <v>0</v>
      </c>
      <c r="K258" s="136">
        <f t="shared" si="136"/>
        <v>0</v>
      </c>
      <c r="L258" s="136">
        <f t="shared" si="137"/>
        <v>0</v>
      </c>
      <c r="M258" s="136">
        <f t="shared" si="138"/>
        <v>0</v>
      </c>
      <c r="N258" s="136">
        <f t="shared" si="139"/>
        <v>0</v>
      </c>
      <c r="O258" s="136">
        <f t="shared" si="140"/>
        <v>0</v>
      </c>
      <c r="P258" s="136">
        <f t="shared" si="141"/>
        <v>0</v>
      </c>
      <c r="Q258" s="136">
        <f t="shared" si="142"/>
        <v>0</v>
      </c>
      <c r="R258" s="136">
        <f t="shared" si="143"/>
        <v>0</v>
      </c>
      <c r="S258" s="136">
        <f t="shared" si="144"/>
        <v>0</v>
      </c>
      <c r="T258" s="136">
        <f t="shared" si="145"/>
        <v>0</v>
      </c>
      <c r="U258" s="136">
        <f t="shared" si="146"/>
        <v>0</v>
      </c>
      <c r="V258" s="136">
        <f t="shared" si="147"/>
        <v>0</v>
      </c>
      <c r="W258" s="136">
        <f t="shared" si="148"/>
        <v>0</v>
      </c>
      <c r="X258" s="136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7">
        <v>39905</v>
      </c>
      <c r="E259" s="138" t="s">
        <v>329</v>
      </c>
      <c r="G259" s="43">
        <v>6.2</v>
      </c>
      <c r="H259" s="136" t="str">
        <f t="shared" si="134"/>
        <v>P, S, T &amp; D Plant - Customer</v>
      </c>
      <c r="I259" s="42">
        <f>'DepExp. Class.'!J$259</f>
        <v>0</v>
      </c>
      <c r="J259" s="136">
        <f t="shared" si="135"/>
        <v>0</v>
      </c>
      <c r="K259" s="136">
        <f t="shared" si="136"/>
        <v>0</v>
      </c>
      <c r="L259" s="136">
        <f t="shared" si="137"/>
        <v>0</v>
      </c>
      <c r="M259" s="136">
        <f t="shared" si="138"/>
        <v>0</v>
      </c>
      <c r="N259" s="136">
        <f t="shared" si="139"/>
        <v>0</v>
      </c>
      <c r="O259" s="136">
        <f t="shared" si="140"/>
        <v>0</v>
      </c>
      <c r="P259" s="136">
        <f t="shared" si="141"/>
        <v>0</v>
      </c>
      <c r="Q259" s="136">
        <f t="shared" si="142"/>
        <v>0</v>
      </c>
      <c r="R259" s="136">
        <f t="shared" si="143"/>
        <v>0</v>
      </c>
      <c r="S259" s="136">
        <f t="shared" si="144"/>
        <v>0</v>
      </c>
      <c r="T259" s="136">
        <f t="shared" si="145"/>
        <v>0</v>
      </c>
      <c r="U259" s="136">
        <f t="shared" si="146"/>
        <v>0</v>
      </c>
      <c r="V259" s="136">
        <f t="shared" si="147"/>
        <v>0</v>
      </c>
      <c r="W259" s="136">
        <f t="shared" si="148"/>
        <v>0</v>
      </c>
      <c r="X259" s="136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7">
        <v>39906</v>
      </c>
      <c r="E260" s="138" t="s">
        <v>330</v>
      </c>
      <c r="G260" s="43">
        <v>6.2</v>
      </c>
      <c r="H260" s="136" t="str">
        <f t="shared" si="134"/>
        <v>P, S, T &amp; D Plant - Customer</v>
      </c>
      <c r="I260" s="42">
        <f>'DepExp. Class.'!J$260</f>
        <v>4197.6085521273526</v>
      </c>
      <c r="J260" s="136">
        <f t="shared" si="135"/>
        <v>3333.8052971279371</v>
      </c>
      <c r="K260" s="136">
        <f t="shared" si="136"/>
        <v>824.43435069166912</v>
      </c>
      <c r="L260" s="136">
        <f t="shared" si="137"/>
        <v>2.1677055369253764</v>
      </c>
      <c r="M260" s="136">
        <f t="shared" si="138"/>
        <v>23.6162566899119</v>
      </c>
      <c r="N260" s="136">
        <f t="shared" si="139"/>
        <v>13.584942080908393</v>
      </c>
      <c r="O260" s="136">
        <f t="shared" si="140"/>
        <v>0</v>
      </c>
      <c r="P260" s="136">
        <f t="shared" si="141"/>
        <v>0</v>
      </c>
      <c r="Q260" s="136">
        <f t="shared" si="142"/>
        <v>0</v>
      </c>
      <c r="R260" s="136">
        <f t="shared" si="143"/>
        <v>0</v>
      </c>
      <c r="S260" s="136">
        <f t="shared" si="144"/>
        <v>0</v>
      </c>
      <c r="T260" s="136">
        <f t="shared" si="145"/>
        <v>0</v>
      </c>
      <c r="U260" s="136">
        <f t="shared" si="146"/>
        <v>0</v>
      </c>
      <c r="V260" s="136">
        <f t="shared" si="147"/>
        <v>0</v>
      </c>
      <c r="W260" s="136">
        <f t="shared" si="148"/>
        <v>0</v>
      </c>
      <c r="X260" s="136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7">
        <v>39907</v>
      </c>
      <c r="E261" s="138" t="s">
        <v>331</v>
      </c>
      <c r="G261" s="43">
        <v>6.2</v>
      </c>
      <c r="H261" s="136" t="str">
        <f t="shared" si="134"/>
        <v>P, S, T &amp; D Plant - Customer</v>
      </c>
      <c r="I261" s="42">
        <f>'DepExp. Class.'!J$261</f>
        <v>519.67801101759426</v>
      </c>
      <c r="J261" s="136">
        <f t="shared" si="135"/>
        <v>412.73627219320645</v>
      </c>
      <c r="K261" s="136">
        <f t="shared" si="136"/>
        <v>102.06773648888588</v>
      </c>
      <c r="L261" s="136">
        <f t="shared" si="137"/>
        <v>0.26836921259136698</v>
      </c>
      <c r="M261" s="136">
        <f t="shared" si="138"/>
        <v>2.9237717504826595</v>
      </c>
      <c r="N261" s="136">
        <f t="shared" si="139"/>
        <v>1.6818613724278266</v>
      </c>
      <c r="O261" s="136">
        <f t="shared" si="140"/>
        <v>0</v>
      </c>
      <c r="P261" s="136">
        <f t="shared" si="141"/>
        <v>0</v>
      </c>
      <c r="Q261" s="136">
        <f t="shared" si="142"/>
        <v>0</v>
      </c>
      <c r="R261" s="136">
        <f t="shared" si="143"/>
        <v>0</v>
      </c>
      <c r="S261" s="136">
        <f t="shared" si="144"/>
        <v>0</v>
      </c>
      <c r="T261" s="136">
        <f t="shared" si="145"/>
        <v>0</v>
      </c>
      <c r="U261" s="136">
        <f t="shared" si="146"/>
        <v>0</v>
      </c>
      <c r="V261" s="136">
        <f t="shared" si="147"/>
        <v>0</v>
      </c>
      <c r="W261" s="136">
        <f t="shared" si="148"/>
        <v>0</v>
      </c>
      <c r="X261" s="136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7">
        <v>39908</v>
      </c>
      <c r="E262" s="138" t="s">
        <v>332</v>
      </c>
      <c r="G262" s="43">
        <v>6.2</v>
      </c>
      <c r="H262" s="136" t="str">
        <f t="shared" si="134"/>
        <v>P, S, T &amp; D Plant - Customer</v>
      </c>
      <c r="I262" s="42">
        <f>'DepExp. Class.'!J$262</f>
        <v>279739.53930564329</v>
      </c>
      <c r="J262" s="136">
        <f t="shared" si="135"/>
        <v>222173.44623062602</v>
      </c>
      <c r="K262" s="136">
        <f t="shared" si="136"/>
        <v>54942.447011490091</v>
      </c>
      <c r="L262" s="136">
        <f t="shared" si="137"/>
        <v>144.46152868220079</v>
      </c>
      <c r="M262" s="136">
        <f t="shared" si="138"/>
        <v>1573.8487008779416</v>
      </c>
      <c r="N262" s="136">
        <f t="shared" si="139"/>
        <v>905.33583396698396</v>
      </c>
      <c r="O262" s="136">
        <f t="shared" si="140"/>
        <v>0</v>
      </c>
      <c r="P262" s="136">
        <f t="shared" si="141"/>
        <v>0</v>
      </c>
      <c r="Q262" s="136">
        <f t="shared" si="142"/>
        <v>0</v>
      </c>
      <c r="R262" s="136">
        <f t="shared" si="143"/>
        <v>0</v>
      </c>
      <c r="S262" s="136">
        <f t="shared" si="144"/>
        <v>0</v>
      </c>
      <c r="T262" s="136">
        <f t="shared" si="145"/>
        <v>0</v>
      </c>
      <c r="U262" s="136">
        <f t="shared" si="146"/>
        <v>0</v>
      </c>
      <c r="V262" s="136">
        <f t="shared" si="147"/>
        <v>0</v>
      </c>
      <c r="W262" s="136">
        <f t="shared" si="148"/>
        <v>0</v>
      </c>
      <c r="X262" s="136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7">
        <v>39909</v>
      </c>
      <c r="E263" s="138" t="s">
        <v>333</v>
      </c>
      <c r="G263" s="43">
        <v>6.2</v>
      </c>
      <c r="H263" s="136" t="str">
        <f t="shared" si="134"/>
        <v>P, S, T &amp; D Plant - Customer</v>
      </c>
      <c r="I263" s="42">
        <f>'DepExp. Class.'!J$263</f>
        <v>0</v>
      </c>
      <c r="J263" s="136">
        <f t="shared" si="135"/>
        <v>0</v>
      </c>
      <c r="K263" s="136">
        <f t="shared" si="136"/>
        <v>0</v>
      </c>
      <c r="L263" s="136">
        <f t="shared" si="137"/>
        <v>0</v>
      </c>
      <c r="M263" s="136">
        <f t="shared" si="138"/>
        <v>0</v>
      </c>
      <c r="N263" s="136">
        <f t="shared" si="139"/>
        <v>0</v>
      </c>
      <c r="O263" s="136">
        <f t="shared" si="140"/>
        <v>0</v>
      </c>
      <c r="P263" s="136">
        <f t="shared" si="141"/>
        <v>0</v>
      </c>
      <c r="Q263" s="136">
        <f t="shared" si="142"/>
        <v>0</v>
      </c>
      <c r="R263" s="136">
        <f t="shared" si="143"/>
        <v>0</v>
      </c>
      <c r="S263" s="136">
        <f t="shared" si="144"/>
        <v>0</v>
      </c>
      <c r="T263" s="136">
        <f t="shared" si="145"/>
        <v>0</v>
      </c>
      <c r="U263" s="136">
        <f t="shared" si="146"/>
        <v>0</v>
      </c>
      <c r="V263" s="136">
        <f t="shared" si="147"/>
        <v>0</v>
      </c>
      <c r="W263" s="136">
        <f t="shared" si="148"/>
        <v>0</v>
      </c>
      <c r="X263" s="136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7">
        <v>39924</v>
      </c>
      <c r="E264" s="138" t="s">
        <v>334</v>
      </c>
      <c r="G264" s="43">
        <v>6.2</v>
      </c>
      <c r="H264" s="136" t="str">
        <f t="shared" si="134"/>
        <v>P, S, T &amp; D Plant - Customer</v>
      </c>
      <c r="I264" s="42">
        <f>'DepExp. Class.'!J$264</f>
        <v>0</v>
      </c>
      <c r="J264" s="136">
        <f t="shared" si="135"/>
        <v>0</v>
      </c>
      <c r="K264" s="136">
        <f t="shared" si="136"/>
        <v>0</v>
      </c>
      <c r="L264" s="136">
        <f t="shared" si="137"/>
        <v>0</v>
      </c>
      <c r="M264" s="136">
        <f t="shared" si="138"/>
        <v>0</v>
      </c>
      <c r="N264" s="136">
        <f t="shared" si="139"/>
        <v>0</v>
      </c>
      <c r="O264" s="136">
        <f t="shared" si="140"/>
        <v>0</v>
      </c>
      <c r="P264" s="136">
        <f t="shared" si="141"/>
        <v>0</v>
      </c>
      <c r="Q264" s="136">
        <f t="shared" si="142"/>
        <v>0</v>
      </c>
      <c r="R264" s="136">
        <f t="shared" si="143"/>
        <v>0</v>
      </c>
      <c r="S264" s="136">
        <f t="shared" si="144"/>
        <v>0</v>
      </c>
      <c r="T264" s="136">
        <f t="shared" si="145"/>
        <v>0</v>
      </c>
      <c r="U264" s="136">
        <f t="shared" si="146"/>
        <v>0</v>
      </c>
      <c r="V264" s="136">
        <f t="shared" si="147"/>
        <v>0</v>
      </c>
      <c r="W264" s="136">
        <f t="shared" si="148"/>
        <v>0</v>
      </c>
      <c r="X264" s="136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7"/>
      <c r="E265" s="138"/>
      <c r="G265" s="43"/>
      <c r="H265" s="136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8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6"/>
      <c r="I267" s="42">
        <f>'DepExp. Class.'!J$267</f>
        <v>355424.76527361118</v>
      </c>
      <c r="J267" s="136">
        <f>SUM(J231:J264)</f>
        <v>282283.81719850976</v>
      </c>
      <c r="K267" s="136">
        <f t="shared" ref="K267:X267" si="151">SUM(K231:K264)</f>
        <v>69807.45868491799</v>
      </c>
      <c r="L267" s="136">
        <f t="shared" si="151"/>
        <v>183.54646987117013</v>
      </c>
      <c r="M267" s="136">
        <f t="shared" si="151"/>
        <v>1999.662995349888</v>
      </c>
      <c r="N267" s="136">
        <f t="shared" si="151"/>
        <v>1150.2799249623736</v>
      </c>
      <c r="O267" s="136">
        <f t="shared" si="151"/>
        <v>0</v>
      </c>
      <c r="P267" s="136">
        <f t="shared" si="151"/>
        <v>0</v>
      </c>
      <c r="Q267" s="136">
        <f t="shared" si="151"/>
        <v>0</v>
      </c>
      <c r="R267" s="136">
        <f t="shared" si="151"/>
        <v>0</v>
      </c>
      <c r="S267" s="136">
        <f t="shared" si="151"/>
        <v>0</v>
      </c>
      <c r="T267" s="136">
        <f t="shared" si="151"/>
        <v>0</v>
      </c>
      <c r="U267" s="136">
        <f t="shared" si="151"/>
        <v>0</v>
      </c>
      <c r="V267" s="136">
        <f t="shared" si="151"/>
        <v>0</v>
      </c>
      <c r="W267" s="136">
        <f t="shared" si="151"/>
        <v>0</v>
      </c>
      <c r="X267" s="136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6"/>
      <c r="I269" s="42">
        <f>'DepExp. Class.'!J$269</f>
        <v>14582495.033614883</v>
      </c>
      <c r="J269" s="42">
        <f>J133+J143+J183+J225+J267</f>
        <v>11092482.723902578</v>
      </c>
      <c r="K269" s="42">
        <f t="shared" ref="K269:X269" si="152">K133+K143+K183+K225+K267</f>
        <v>3300972.2282501883</v>
      </c>
      <c r="L269" s="42">
        <f t="shared" si="152"/>
        <v>10404.077766829485</v>
      </c>
      <c r="M269" s="42">
        <f t="shared" si="152"/>
        <v>113409.57880061038</v>
      </c>
      <c r="N269" s="42">
        <f t="shared" si="152"/>
        <v>65226.424894676064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9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9"/>
      <c r="H273" s="44"/>
      <c r="I273" s="44"/>
      <c r="J273" s="42"/>
      <c r="K273" s="132"/>
      <c r="L273" s="132"/>
      <c r="M273" s="132"/>
      <c r="N273" s="45"/>
      <c r="O273" s="45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44"/>
      <c r="AB273" s="44"/>
      <c r="AC273" s="44"/>
      <c r="AD273" s="44"/>
      <c r="AE273" s="44"/>
      <c r="AF273" s="44"/>
      <c r="AG273" s="44"/>
    </row>
    <row r="274" spans="1:33">
      <c r="A274" s="132" t="s">
        <v>303</v>
      </c>
      <c r="B274" s="44"/>
      <c r="C274" s="132" t="s">
        <v>301</v>
      </c>
      <c r="D274" s="44"/>
      <c r="E274" s="44"/>
      <c r="F274" s="44"/>
      <c r="G274" s="131" t="s">
        <v>38</v>
      </c>
      <c r="H274" s="149" t="s">
        <v>38</v>
      </c>
      <c r="I274" s="45" t="s">
        <v>1</v>
      </c>
      <c r="J274" s="3" t="s">
        <v>56</v>
      </c>
      <c r="K274" s="3" t="s">
        <v>519</v>
      </c>
      <c r="L274" s="3" t="s">
        <v>519</v>
      </c>
      <c r="M274" s="69" t="s">
        <v>180</v>
      </c>
      <c r="N274" s="69" t="s">
        <v>180</v>
      </c>
      <c r="O274" s="45"/>
      <c r="P274" s="45"/>
      <c r="Q274" s="45"/>
      <c r="R274" s="45"/>
      <c r="S274" s="45"/>
      <c r="T274" s="132"/>
      <c r="U274" s="132"/>
      <c r="V274" s="132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3" t="s">
        <v>302</v>
      </c>
      <c r="B275" s="134"/>
      <c r="C275" s="133" t="s">
        <v>302</v>
      </c>
      <c r="D275" s="44"/>
      <c r="E275" s="44"/>
      <c r="F275" s="44"/>
      <c r="G275" s="131" t="s">
        <v>39</v>
      </c>
      <c r="H275" s="149" t="s">
        <v>21</v>
      </c>
      <c r="I275" s="45" t="s">
        <v>2</v>
      </c>
      <c r="J275" s="3" t="s">
        <v>520</v>
      </c>
      <c r="K275" s="69" t="s">
        <v>420</v>
      </c>
      <c r="L275" s="69" t="s">
        <v>518</v>
      </c>
      <c r="M275" s="69" t="s">
        <v>420</v>
      </c>
      <c r="N275" s="69" t="s">
        <v>518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335</v>
      </c>
      <c r="E276" s="44"/>
      <c r="G276" s="129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6"/>
      <c r="I277" s="42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7">
        <v>30100</v>
      </c>
      <c r="D278" s="44"/>
      <c r="E278" s="138" t="s">
        <v>336</v>
      </c>
      <c r="G278" s="43">
        <v>99</v>
      </c>
      <c r="H278" s="136" t="str">
        <f>VLOOKUP($G278,alloc,3)</f>
        <v>-</v>
      </c>
      <c r="I278" s="42">
        <f>'DepExp. Class.'!K$14</f>
        <v>0</v>
      </c>
      <c r="J278" s="136">
        <f>$I278*VLOOKUP($G278,alloc,6)</f>
        <v>0</v>
      </c>
      <c r="K278" s="136">
        <f>$I278*VLOOKUP($G278,alloc,7)</f>
        <v>0</v>
      </c>
      <c r="L278" s="136">
        <f>$I278*VLOOKUP($G278,alloc,8)</f>
        <v>0</v>
      </c>
      <c r="M278" s="136">
        <f>$I278*VLOOKUP($G278,alloc,9)</f>
        <v>0</v>
      </c>
      <c r="N278" s="136">
        <f>$I278*VLOOKUP($G278,alloc,10)</f>
        <v>0</v>
      </c>
      <c r="O278" s="136">
        <f>$I278*VLOOKUP($G278,alloc,11)</f>
        <v>0</v>
      </c>
      <c r="P278" s="136">
        <f>$I278*VLOOKUP($G278,alloc,12)</f>
        <v>0</v>
      </c>
      <c r="Q278" s="136">
        <f>$I278*VLOOKUP($G278,alloc,13)</f>
        <v>0</v>
      </c>
      <c r="R278" s="136">
        <f>$I278*VLOOKUP($G278,alloc,14)</f>
        <v>0</v>
      </c>
      <c r="S278" s="136">
        <f>$I278*VLOOKUP($G278,alloc,15)</f>
        <v>0</v>
      </c>
      <c r="T278" s="136">
        <f>$I278*VLOOKUP($G278,alloc,16)</f>
        <v>0</v>
      </c>
      <c r="U278" s="136">
        <f>$I278*VLOOKUP($G278,alloc,17)</f>
        <v>0</v>
      </c>
      <c r="V278" s="136">
        <f>$I278*VLOOKUP($G278,alloc,18)</f>
        <v>0</v>
      </c>
      <c r="W278" s="136">
        <f>$I278*VLOOKUP($G278,alloc,19)</f>
        <v>0</v>
      </c>
      <c r="X278" s="136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7">
        <v>30200</v>
      </c>
      <c r="D279" s="44"/>
      <c r="E279" s="138" t="s">
        <v>197</v>
      </c>
      <c r="G279" s="43">
        <v>99</v>
      </c>
      <c r="H279" s="136" t="str">
        <f>VLOOKUP($G279,alloc,3)</f>
        <v>-</v>
      </c>
      <c r="I279" s="42">
        <f>'DepExp. Class.'!K$15</f>
        <v>0</v>
      </c>
      <c r="J279" s="136">
        <f>$I279*VLOOKUP($G279,alloc,6)</f>
        <v>0</v>
      </c>
      <c r="K279" s="136">
        <f>$I279*VLOOKUP($G279,alloc,7)</f>
        <v>0</v>
      </c>
      <c r="L279" s="136">
        <f>$I279*VLOOKUP($G279,alloc,8)</f>
        <v>0</v>
      </c>
      <c r="M279" s="136">
        <f>$I279*VLOOKUP($G279,alloc,9)</f>
        <v>0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9">
        <v>30300</v>
      </c>
      <c r="D280" s="44"/>
      <c r="E280" s="138" t="s">
        <v>337</v>
      </c>
      <c r="G280" s="43">
        <v>99</v>
      </c>
      <c r="H280" s="136" t="str">
        <f>VLOOKUP($G280,alloc,3)</f>
        <v>-</v>
      </c>
      <c r="I280" s="42">
        <f>'DepExp. Class.'!K$16</f>
        <v>0</v>
      </c>
      <c r="J280" s="136">
        <f>$I280*VLOOKUP($G280,alloc,6)</f>
        <v>0</v>
      </c>
      <c r="K280" s="136">
        <f>$I280*VLOOKUP($G280,alloc,7)</f>
        <v>0</v>
      </c>
      <c r="L280" s="136">
        <f>$I280*VLOOKUP($G280,alloc,8)</f>
        <v>0</v>
      </c>
      <c r="M280" s="136">
        <f>$I280*VLOOKUP($G280,alloc,9)</f>
        <v>0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6"/>
      <c r="I281" s="42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338</v>
      </c>
      <c r="E282" s="44"/>
      <c r="G282" s="43"/>
      <c r="H282" s="44"/>
      <c r="I282" s="42">
        <f>'DepExp. Class.'!K$18</f>
        <v>0</v>
      </c>
      <c r="J282" s="136">
        <f>SUM(J277:J280)</f>
        <v>0</v>
      </c>
      <c r="K282" s="136">
        <f t="shared" ref="K282:X282" si="154">SUM(K277:K280)</f>
        <v>0</v>
      </c>
      <c r="L282" s="136">
        <f t="shared" si="154"/>
        <v>0</v>
      </c>
      <c r="M282" s="136">
        <f t="shared" si="154"/>
        <v>0</v>
      </c>
      <c r="N282" s="136">
        <f t="shared" si="154"/>
        <v>0</v>
      </c>
      <c r="O282" s="136">
        <f t="shared" si="154"/>
        <v>0</v>
      </c>
      <c r="P282" s="136">
        <f t="shared" si="154"/>
        <v>0</v>
      </c>
      <c r="Q282" s="136">
        <f t="shared" si="154"/>
        <v>0</v>
      </c>
      <c r="R282" s="136">
        <f t="shared" si="154"/>
        <v>0</v>
      </c>
      <c r="S282" s="136">
        <f t="shared" si="154"/>
        <v>0</v>
      </c>
      <c r="T282" s="136">
        <f t="shared" si="154"/>
        <v>0</v>
      </c>
      <c r="U282" s="136">
        <f t="shared" si="154"/>
        <v>0</v>
      </c>
      <c r="V282" s="136">
        <f t="shared" si="154"/>
        <v>0</v>
      </c>
      <c r="W282" s="136">
        <f t="shared" si="154"/>
        <v>0</v>
      </c>
      <c r="X282" s="136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347</v>
      </c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6" t="str">
        <f t="shared" ref="H285:H292" si="155">VLOOKUP($G285,alloc,3)</f>
        <v>Peak Day</v>
      </c>
      <c r="I285" s="42">
        <f>'DepExp. Class.'!K$21</f>
        <v>0</v>
      </c>
      <c r="J285" s="136">
        <f t="shared" ref="J285:J292" si="156">$I285*VLOOKUP($G285,alloc,6)</f>
        <v>0</v>
      </c>
      <c r="K285" s="136">
        <f t="shared" ref="K285:K292" si="157">$I285*VLOOKUP($G285,alloc,7)</f>
        <v>0</v>
      </c>
      <c r="L285" s="136">
        <f t="shared" ref="L285:L292" si="158">$I285*VLOOKUP($G285,alloc,8)</f>
        <v>0</v>
      </c>
      <c r="M285" s="136">
        <f t="shared" ref="M285:M292" si="159">$I285*VLOOKUP($G285,alloc,9)</f>
        <v>0</v>
      </c>
      <c r="N285" s="136">
        <f t="shared" ref="N285:N292" si="160">$I285*VLOOKUP($G285,alloc,10)</f>
        <v>0</v>
      </c>
      <c r="O285" s="136">
        <f t="shared" ref="O285:O292" si="161">$I285*VLOOKUP($G285,alloc,11)</f>
        <v>0</v>
      </c>
      <c r="P285" s="136">
        <f t="shared" ref="P285:P292" si="162">$I285*VLOOKUP($G285,alloc,12)</f>
        <v>0</v>
      </c>
      <c r="Q285" s="136">
        <f t="shared" ref="Q285:Q292" si="163">$I285*VLOOKUP($G285,alloc,13)</f>
        <v>0</v>
      </c>
      <c r="R285" s="136">
        <f t="shared" ref="R285:R292" si="164">$I285*VLOOKUP($G285,alloc,14)</f>
        <v>0</v>
      </c>
      <c r="S285" s="136">
        <f t="shared" ref="S285:S292" si="165">$I285*VLOOKUP($G285,alloc,15)</f>
        <v>0</v>
      </c>
      <c r="T285" s="136">
        <f t="shared" ref="T285:T292" si="166">$I285*VLOOKUP($G285,alloc,16)</f>
        <v>0</v>
      </c>
      <c r="U285" s="136">
        <f t="shared" ref="U285:U292" si="167">$I285*VLOOKUP($G285,alloc,17)</f>
        <v>0</v>
      </c>
      <c r="V285" s="136">
        <f t="shared" ref="V285:V292" si="168">$I285*VLOOKUP($G285,alloc,18)</f>
        <v>0</v>
      </c>
      <c r="W285" s="136">
        <f t="shared" ref="W285:W292" si="169">$I285*VLOOKUP($G285,alloc,19)</f>
        <v>0</v>
      </c>
      <c r="X285" s="136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7">
        <v>32520</v>
      </c>
      <c r="D286" s="44"/>
      <c r="E286" s="138" t="s">
        <v>339</v>
      </c>
      <c r="G286" s="43">
        <v>3</v>
      </c>
      <c r="H286" s="136" t="str">
        <f t="shared" si="155"/>
        <v>Peak Day</v>
      </c>
      <c r="I286" s="42">
        <f>'DepExp. Class.'!K$22</f>
        <v>0</v>
      </c>
      <c r="J286" s="136">
        <f t="shared" si="156"/>
        <v>0</v>
      </c>
      <c r="K286" s="136">
        <f t="shared" si="157"/>
        <v>0</v>
      </c>
      <c r="L286" s="136">
        <f t="shared" si="158"/>
        <v>0</v>
      </c>
      <c r="M286" s="136">
        <f t="shared" si="159"/>
        <v>0</v>
      </c>
      <c r="N286" s="136">
        <f t="shared" si="160"/>
        <v>0</v>
      </c>
      <c r="O286" s="136">
        <f t="shared" si="161"/>
        <v>0</v>
      </c>
      <c r="P286" s="136">
        <f t="shared" si="162"/>
        <v>0</v>
      </c>
      <c r="Q286" s="136">
        <f t="shared" si="163"/>
        <v>0</v>
      </c>
      <c r="R286" s="136">
        <f t="shared" si="164"/>
        <v>0</v>
      </c>
      <c r="S286" s="136">
        <f t="shared" si="165"/>
        <v>0</v>
      </c>
      <c r="T286" s="136">
        <f t="shared" si="166"/>
        <v>0</v>
      </c>
      <c r="U286" s="136">
        <f t="shared" si="167"/>
        <v>0</v>
      </c>
      <c r="V286" s="136">
        <f t="shared" si="168"/>
        <v>0</v>
      </c>
      <c r="W286" s="136">
        <f t="shared" si="169"/>
        <v>0</v>
      </c>
      <c r="X286" s="136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7">
        <v>32540</v>
      </c>
      <c r="D287" s="44"/>
      <c r="E287" s="138" t="s">
        <v>340</v>
      </c>
      <c r="G287" s="43">
        <v>3</v>
      </c>
      <c r="H287" s="136" t="str">
        <f t="shared" si="155"/>
        <v>Peak Day</v>
      </c>
      <c r="I287" s="42">
        <f>'DepExp. Class.'!K$23</f>
        <v>0</v>
      </c>
      <c r="J287" s="136">
        <f t="shared" si="156"/>
        <v>0</v>
      </c>
      <c r="K287" s="136">
        <f t="shared" si="157"/>
        <v>0</v>
      </c>
      <c r="L287" s="136">
        <f t="shared" si="158"/>
        <v>0</v>
      </c>
      <c r="M287" s="136">
        <f t="shared" si="159"/>
        <v>0</v>
      </c>
      <c r="N287" s="136">
        <f t="shared" si="160"/>
        <v>0</v>
      </c>
      <c r="O287" s="136">
        <f t="shared" si="161"/>
        <v>0</v>
      </c>
      <c r="P287" s="136">
        <f t="shared" si="162"/>
        <v>0</v>
      </c>
      <c r="Q287" s="136">
        <f t="shared" si="163"/>
        <v>0</v>
      </c>
      <c r="R287" s="136">
        <f t="shared" si="164"/>
        <v>0</v>
      </c>
      <c r="S287" s="136">
        <f t="shared" si="165"/>
        <v>0</v>
      </c>
      <c r="T287" s="136">
        <f t="shared" si="166"/>
        <v>0</v>
      </c>
      <c r="U287" s="136">
        <f t="shared" si="167"/>
        <v>0</v>
      </c>
      <c r="V287" s="136">
        <f t="shared" si="168"/>
        <v>0</v>
      </c>
      <c r="W287" s="136">
        <f t="shared" si="169"/>
        <v>0</v>
      </c>
      <c r="X287" s="136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7">
        <v>33100</v>
      </c>
      <c r="D288" s="44"/>
      <c r="E288" s="138" t="s">
        <v>341</v>
      </c>
      <c r="G288" s="43">
        <v>3</v>
      </c>
      <c r="H288" s="136" t="str">
        <f t="shared" si="155"/>
        <v>Peak Day</v>
      </c>
      <c r="I288" s="42">
        <f>'DepExp. Class.'!K$24</f>
        <v>0</v>
      </c>
      <c r="J288" s="136">
        <f t="shared" si="156"/>
        <v>0</v>
      </c>
      <c r="K288" s="136">
        <f t="shared" si="157"/>
        <v>0</v>
      </c>
      <c r="L288" s="136">
        <f t="shared" si="158"/>
        <v>0</v>
      </c>
      <c r="M288" s="136">
        <f t="shared" si="159"/>
        <v>0</v>
      </c>
      <c r="N288" s="136">
        <f t="shared" si="160"/>
        <v>0</v>
      </c>
      <c r="O288" s="136">
        <f t="shared" si="161"/>
        <v>0</v>
      </c>
      <c r="P288" s="136">
        <f t="shared" si="162"/>
        <v>0</v>
      </c>
      <c r="Q288" s="136">
        <f t="shared" si="163"/>
        <v>0</v>
      </c>
      <c r="R288" s="136">
        <f t="shared" si="164"/>
        <v>0</v>
      </c>
      <c r="S288" s="136">
        <f t="shared" si="165"/>
        <v>0</v>
      </c>
      <c r="T288" s="136">
        <f t="shared" si="166"/>
        <v>0</v>
      </c>
      <c r="U288" s="136">
        <f t="shared" si="167"/>
        <v>0</v>
      </c>
      <c r="V288" s="136">
        <f t="shared" si="168"/>
        <v>0</v>
      </c>
      <c r="W288" s="136">
        <f t="shared" si="169"/>
        <v>0</v>
      </c>
      <c r="X288" s="136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7">
        <v>33201</v>
      </c>
      <c r="D289" s="44"/>
      <c r="E289" s="138" t="s">
        <v>342</v>
      </c>
      <c r="G289" s="43">
        <v>3</v>
      </c>
      <c r="H289" s="136" t="str">
        <f t="shared" si="155"/>
        <v>Peak Day</v>
      </c>
      <c r="I289" s="42">
        <f>'DepExp. Class.'!K$25</f>
        <v>0</v>
      </c>
      <c r="J289" s="136">
        <f t="shared" si="156"/>
        <v>0</v>
      </c>
      <c r="K289" s="136">
        <f t="shared" si="157"/>
        <v>0</v>
      </c>
      <c r="L289" s="136">
        <f t="shared" si="158"/>
        <v>0</v>
      </c>
      <c r="M289" s="136">
        <f t="shared" si="159"/>
        <v>0</v>
      </c>
      <c r="N289" s="136">
        <f t="shared" si="160"/>
        <v>0</v>
      </c>
      <c r="O289" s="136">
        <f t="shared" si="161"/>
        <v>0</v>
      </c>
      <c r="P289" s="136">
        <f t="shared" si="162"/>
        <v>0</v>
      </c>
      <c r="Q289" s="136">
        <f t="shared" si="163"/>
        <v>0</v>
      </c>
      <c r="R289" s="136">
        <f t="shared" si="164"/>
        <v>0</v>
      </c>
      <c r="S289" s="136">
        <f t="shared" si="165"/>
        <v>0</v>
      </c>
      <c r="T289" s="136">
        <f t="shared" si="166"/>
        <v>0</v>
      </c>
      <c r="U289" s="136">
        <f t="shared" si="167"/>
        <v>0</v>
      </c>
      <c r="V289" s="136">
        <f t="shared" si="168"/>
        <v>0</v>
      </c>
      <c r="W289" s="136">
        <f t="shared" si="169"/>
        <v>0</v>
      </c>
      <c r="X289" s="136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7">
        <v>33202</v>
      </c>
      <c r="D290" s="44"/>
      <c r="E290" s="138" t="s">
        <v>343</v>
      </c>
      <c r="G290" s="43">
        <v>3</v>
      </c>
      <c r="H290" s="136" t="str">
        <f t="shared" si="155"/>
        <v>Peak Day</v>
      </c>
      <c r="I290" s="42">
        <f>'DepExp. Class.'!K$26</f>
        <v>0</v>
      </c>
      <c r="J290" s="136">
        <f t="shared" si="156"/>
        <v>0</v>
      </c>
      <c r="K290" s="136">
        <f t="shared" si="157"/>
        <v>0</v>
      </c>
      <c r="L290" s="136">
        <f t="shared" si="158"/>
        <v>0</v>
      </c>
      <c r="M290" s="136">
        <f t="shared" si="159"/>
        <v>0</v>
      </c>
      <c r="N290" s="136">
        <f t="shared" si="160"/>
        <v>0</v>
      </c>
      <c r="O290" s="136">
        <f t="shared" si="161"/>
        <v>0</v>
      </c>
      <c r="P290" s="136">
        <f t="shared" si="162"/>
        <v>0</v>
      </c>
      <c r="Q290" s="136">
        <f t="shared" si="163"/>
        <v>0</v>
      </c>
      <c r="R290" s="136">
        <f t="shared" si="164"/>
        <v>0</v>
      </c>
      <c r="S290" s="136">
        <f t="shared" si="165"/>
        <v>0</v>
      </c>
      <c r="T290" s="136">
        <f t="shared" si="166"/>
        <v>0</v>
      </c>
      <c r="U290" s="136">
        <f t="shared" si="167"/>
        <v>0</v>
      </c>
      <c r="V290" s="136">
        <f t="shared" si="168"/>
        <v>0</v>
      </c>
      <c r="W290" s="136">
        <f t="shared" si="169"/>
        <v>0</v>
      </c>
      <c r="X290" s="136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7">
        <v>33400</v>
      </c>
      <c r="D291" s="44"/>
      <c r="E291" s="138" t="s">
        <v>344</v>
      </c>
      <c r="G291" s="43">
        <v>3</v>
      </c>
      <c r="H291" s="136" t="str">
        <f t="shared" si="155"/>
        <v>Peak Day</v>
      </c>
      <c r="I291" s="42">
        <f>'DepExp. Class.'!K$27</f>
        <v>0</v>
      </c>
      <c r="J291" s="136">
        <f t="shared" si="156"/>
        <v>0</v>
      </c>
      <c r="K291" s="136">
        <f t="shared" si="157"/>
        <v>0</v>
      </c>
      <c r="L291" s="136">
        <f t="shared" si="158"/>
        <v>0</v>
      </c>
      <c r="M291" s="136">
        <f t="shared" si="159"/>
        <v>0</v>
      </c>
      <c r="N291" s="136">
        <f t="shared" si="160"/>
        <v>0</v>
      </c>
      <c r="O291" s="136">
        <f t="shared" si="161"/>
        <v>0</v>
      </c>
      <c r="P291" s="136">
        <f t="shared" si="162"/>
        <v>0</v>
      </c>
      <c r="Q291" s="136">
        <f t="shared" si="163"/>
        <v>0</v>
      </c>
      <c r="R291" s="136">
        <f t="shared" si="164"/>
        <v>0</v>
      </c>
      <c r="S291" s="136">
        <f t="shared" si="165"/>
        <v>0</v>
      </c>
      <c r="T291" s="136">
        <f t="shared" si="166"/>
        <v>0</v>
      </c>
      <c r="U291" s="136">
        <f t="shared" si="167"/>
        <v>0</v>
      </c>
      <c r="V291" s="136">
        <f t="shared" si="168"/>
        <v>0</v>
      </c>
      <c r="W291" s="136">
        <f t="shared" si="169"/>
        <v>0</v>
      </c>
      <c r="X291" s="136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7">
        <v>33600</v>
      </c>
      <c r="D292" s="44"/>
      <c r="E292" s="138" t="s">
        <v>345</v>
      </c>
      <c r="G292" s="43">
        <v>3</v>
      </c>
      <c r="H292" s="136" t="str">
        <f t="shared" si="155"/>
        <v>Peak Day</v>
      </c>
      <c r="I292" s="42">
        <f>'DepExp. Class.'!K$28</f>
        <v>0</v>
      </c>
      <c r="J292" s="136">
        <f t="shared" si="156"/>
        <v>0</v>
      </c>
      <c r="K292" s="136">
        <f t="shared" si="157"/>
        <v>0</v>
      </c>
      <c r="L292" s="136">
        <f t="shared" si="158"/>
        <v>0</v>
      </c>
      <c r="M292" s="136">
        <f t="shared" si="159"/>
        <v>0</v>
      </c>
      <c r="N292" s="136">
        <f t="shared" si="160"/>
        <v>0</v>
      </c>
      <c r="O292" s="136">
        <f t="shared" si="161"/>
        <v>0</v>
      </c>
      <c r="P292" s="136">
        <f t="shared" si="162"/>
        <v>0</v>
      </c>
      <c r="Q292" s="136">
        <f t="shared" si="163"/>
        <v>0</v>
      </c>
      <c r="R292" s="136">
        <f t="shared" si="164"/>
        <v>0</v>
      </c>
      <c r="S292" s="136">
        <f t="shared" si="165"/>
        <v>0</v>
      </c>
      <c r="T292" s="136">
        <f t="shared" si="166"/>
        <v>0</v>
      </c>
      <c r="U292" s="136">
        <f t="shared" si="167"/>
        <v>0</v>
      </c>
      <c r="V292" s="136">
        <f t="shared" si="168"/>
        <v>0</v>
      </c>
      <c r="W292" s="136">
        <f t="shared" si="169"/>
        <v>0</v>
      </c>
      <c r="X292" s="136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6"/>
      <c r="I293" s="42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346</v>
      </c>
      <c r="E294" s="44"/>
      <c r="G294" s="43"/>
      <c r="H294" s="136"/>
      <c r="I294" s="42">
        <f>'DepExp. Class.'!K$30</f>
        <v>0</v>
      </c>
      <c r="J294" s="136">
        <f>SUM(J285:J292)</f>
        <v>0</v>
      </c>
      <c r="K294" s="136">
        <f t="shared" ref="K294:X294" si="172">SUM(K285:K292)</f>
        <v>0</v>
      </c>
      <c r="L294" s="136">
        <f t="shared" si="172"/>
        <v>0</v>
      </c>
      <c r="M294" s="136">
        <f t="shared" si="172"/>
        <v>0</v>
      </c>
      <c r="N294" s="136">
        <f t="shared" si="172"/>
        <v>0</v>
      </c>
      <c r="O294" s="136">
        <f t="shared" si="172"/>
        <v>0</v>
      </c>
      <c r="P294" s="136">
        <f t="shared" si="172"/>
        <v>0</v>
      </c>
      <c r="Q294" s="136">
        <f t="shared" si="172"/>
        <v>0</v>
      </c>
      <c r="R294" s="136">
        <f t="shared" si="172"/>
        <v>0</v>
      </c>
      <c r="S294" s="136">
        <f t="shared" si="172"/>
        <v>0</v>
      </c>
      <c r="T294" s="136">
        <f t="shared" si="172"/>
        <v>0</v>
      </c>
      <c r="U294" s="136">
        <f t="shared" si="172"/>
        <v>0</v>
      </c>
      <c r="V294" s="136">
        <f t="shared" si="172"/>
        <v>0</v>
      </c>
      <c r="W294" s="136">
        <f t="shared" si="172"/>
        <v>0</v>
      </c>
      <c r="X294" s="136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6"/>
      <c r="I295" s="42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359</v>
      </c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7">
        <v>35010</v>
      </c>
      <c r="D298" s="44"/>
      <c r="E298" s="138" t="s">
        <v>287</v>
      </c>
      <c r="G298" s="43">
        <v>3</v>
      </c>
      <c r="H298" s="136" t="str">
        <f t="shared" ref="H298:H314" si="173">VLOOKUP($G298,alloc,3)</f>
        <v>Peak Day</v>
      </c>
      <c r="I298" s="42">
        <f>'DepExp. Class.'!K$34</f>
        <v>0</v>
      </c>
      <c r="J298" s="136">
        <f t="shared" ref="J298:J314" si="174">$I298*VLOOKUP($G298,alloc,6)</f>
        <v>0</v>
      </c>
      <c r="K298" s="136">
        <f t="shared" ref="K298:K314" si="175">$I298*VLOOKUP($G298,alloc,7)</f>
        <v>0</v>
      </c>
      <c r="L298" s="136">
        <f t="shared" ref="L298:L314" si="176">$I298*VLOOKUP($G298,alloc,8)</f>
        <v>0</v>
      </c>
      <c r="M298" s="136">
        <f t="shared" ref="M298:M314" si="177">$I298*VLOOKUP($G298,alloc,9)</f>
        <v>0</v>
      </c>
      <c r="N298" s="136">
        <f t="shared" ref="N298:N314" si="178">$I298*VLOOKUP($G298,alloc,10)</f>
        <v>0</v>
      </c>
      <c r="O298" s="136">
        <f t="shared" ref="O298:O314" si="179">$I298*VLOOKUP($G298,alloc,11)</f>
        <v>0</v>
      </c>
      <c r="P298" s="136">
        <f t="shared" ref="P298:P314" si="180">$I298*VLOOKUP($G298,alloc,12)</f>
        <v>0</v>
      </c>
      <c r="Q298" s="136">
        <f t="shared" ref="Q298:Q314" si="181">$I298*VLOOKUP($G298,alloc,13)</f>
        <v>0</v>
      </c>
      <c r="R298" s="136">
        <f t="shared" ref="R298:R314" si="182">$I298*VLOOKUP($G298,alloc,14)</f>
        <v>0</v>
      </c>
      <c r="S298" s="136">
        <f t="shared" ref="S298:S314" si="183">$I298*VLOOKUP($G298,alloc,15)</f>
        <v>0</v>
      </c>
      <c r="T298" s="136">
        <f t="shared" ref="T298:T314" si="184">$I298*VLOOKUP($G298,alloc,16)</f>
        <v>0</v>
      </c>
      <c r="U298" s="136">
        <f t="shared" ref="U298:U314" si="185">$I298*VLOOKUP($G298,alloc,17)</f>
        <v>0</v>
      </c>
      <c r="V298" s="136">
        <f t="shared" ref="V298:V314" si="186">$I298*VLOOKUP($G298,alloc,18)</f>
        <v>0</v>
      </c>
      <c r="W298" s="136">
        <f t="shared" ref="W298:W314" si="187">$I298*VLOOKUP($G298,alloc,19)</f>
        <v>0</v>
      </c>
      <c r="X298" s="136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7">
        <v>35020</v>
      </c>
      <c r="D299" s="44"/>
      <c r="E299" s="138" t="s">
        <v>147</v>
      </c>
      <c r="G299" s="43">
        <v>3</v>
      </c>
      <c r="H299" s="136" t="str">
        <f t="shared" si="173"/>
        <v>Peak Day</v>
      </c>
      <c r="I299" s="42">
        <f>'DepExp. Class.'!K$35</f>
        <v>0</v>
      </c>
      <c r="J299" s="136">
        <f t="shared" si="174"/>
        <v>0</v>
      </c>
      <c r="K299" s="136">
        <f t="shared" si="175"/>
        <v>0</v>
      </c>
      <c r="L299" s="136">
        <f t="shared" si="176"/>
        <v>0</v>
      </c>
      <c r="M299" s="136">
        <f t="shared" si="177"/>
        <v>0</v>
      </c>
      <c r="N299" s="136">
        <f t="shared" si="178"/>
        <v>0</v>
      </c>
      <c r="O299" s="136">
        <f t="shared" si="179"/>
        <v>0</v>
      </c>
      <c r="P299" s="136">
        <f t="shared" si="180"/>
        <v>0</v>
      </c>
      <c r="Q299" s="136">
        <f t="shared" si="181"/>
        <v>0</v>
      </c>
      <c r="R299" s="136">
        <f t="shared" si="182"/>
        <v>0</v>
      </c>
      <c r="S299" s="136">
        <f t="shared" si="183"/>
        <v>0</v>
      </c>
      <c r="T299" s="136">
        <f t="shared" si="184"/>
        <v>0</v>
      </c>
      <c r="U299" s="136">
        <f t="shared" si="185"/>
        <v>0</v>
      </c>
      <c r="V299" s="136">
        <f t="shared" si="186"/>
        <v>0</v>
      </c>
      <c r="W299" s="136">
        <f t="shared" si="187"/>
        <v>0</v>
      </c>
      <c r="X299" s="136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7">
        <v>35100</v>
      </c>
      <c r="D300" s="44"/>
      <c r="E300" s="138" t="s">
        <v>81</v>
      </c>
      <c r="G300" s="43">
        <v>3</v>
      </c>
      <c r="H300" s="136" t="str">
        <f t="shared" si="173"/>
        <v>Peak Day</v>
      </c>
      <c r="I300" s="42">
        <f>'DepExp. Class.'!K$36</f>
        <v>149.60018650000001</v>
      </c>
      <c r="J300" s="136">
        <f t="shared" si="174"/>
        <v>80.791481947674399</v>
      </c>
      <c r="K300" s="136">
        <f t="shared" si="175"/>
        <v>45.081367721289133</v>
      </c>
      <c r="L300" s="136">
        <f t="shared" si="176"/>
        <v>0</v>
      </c>
      <c r="M300" s="136">
        <f t="shared" si="177"/>
        <v>23.727336831036496</v>
      </c>
      <c r="N300" s="136">
        <f t="shared" si="178"/>
        <v>0</v>
      </c>
      <c r="O300" s="136">
        <f t="shared" si="179"/>
        <v>0</v>
      </c>
      <c r="P300" s="136">
        <f t="shared" si="180"/>
        <v>0</v>
      </c>
      <c r="Q300" s="136">
        <f t="shared" si="181"/>
        <v>0</v>
      </c>
      <c r="R300" s="136">
        <f t="shared" si="182"/>
        <v>0</v>
      </c>
      <c r="S300" s="136">
        <f t="shared" si="183"/>
        <v>0</v>
      </c>
      <c r="T300" s="136">
        <f t="shared" si="184"/>
        <v>0</v>
      </c>
      <c r="U300" s="136">
        <f t="shared" si="185"/>
        <v>0</v>
      </c>
      <c r="V300" s="136">
        <f t="shared" si="186"/>
        <v>0</v>
      </c>
      <c r="W300" s="136">
        <f t="shared" si="187"/>
        <v>0</v>
      </c>
      <c r="X300" s="136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7">
        <v>35102</v>
      </c>
      <c r="D301" s="44"/>
      <c r="E301" s="138" t="s">
        <v>348</v>
      </c>
      <c r="G301" s="43">
        <v>3</v>
      </c>
      <c r="H301" s="136" t="str">
        <f t="shared" si="173"/>
        <v>Peak Day</v>
      </c>
      <c r="I301" s="42">
        <f>'DepExp. Class.'!K$37</f>
        <v>965.54619000000014</v>
      </c>
      <c r="J301" s="136">
        <f t="shared" si="174"/>
        <v>521.44258241971374</v>
      </c>
      <c r="K301" s="136">
        <f t="shared" si="175"/>
        <v>290.96315894819895</v>
      </c>
      <c r="L301" s="136">
        <f t="shared" si="176"/>
        <v>0</v>
      </c>
      <c r="M301" s="136">
        <f t="shared" si="177"/>
        <v>153.14044863208755</v>
      </c>
      <c r="N301" s="136">
        <f t="shared" si="178"/>
        <v>0</v>
      </c>
      <c r="O301" s="136">
        <f t="shared" si="179"/>
        <v>0</v>
      </c>
      <c r="P301" s="136">
        <f t="shared" si="180"/>
        <v>0</v>
      </c>
      <c r="Q301" s="136">
        <f t="shared" si="181"/>
        <v>0</v>
      </c>
      <c r="R301" s="136">
        <f t="shared" si="182"/>
        <v>0</v>
      </c>
      <c r="S301" s="136">
        <f t="shared" si="183"/>
        <v>0</v>
      </c>
      <c r="T301" s="136">
        <f t="shared" si="184"/>
        <v>0</v>
      </c>
      <c r="U301" s="136">
        <f t="shared" si="185"/>
        <v>0</v>
      </c>
      <c r="V301" s="136">
        <f t="shared" si="186"/>
        <v>0</v>
      </c>
      <c r="W301" s="136">
        <f t="shared" si="187"/>
        <v>0</v>
      </c>
      <c r="X301" s="136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7">
        <v>35103</v>
      </c>
      <c r="D302" s="44"/>
      <c r="E302" s="138" t="s">
        <v>349</v>
      </c>
      <c r="G302" s="43">
        <v>3</v>
      </c>
      <c r="H302" s="136" t="str">
        <f t="shared" si="173"/>
        <v>Peak Day</v>
      </c>
      <c r="I302" s="42">
        <f>'DepExp. Class.'!K$38</f>
        <v>106.43654800000003</v>
      </c>
      <c r="J302" s="136">
        <f t="shared" si="174"/>
        <v>57.480987474001452</v>
      </c>
      <c r="K302" s="136">
        <f t="shared" si="175"/>
        <v>32.074192363206997</v>
      </c>
      <c r="L302" s="136">
        <f t="shared" si="176"/>
        <v>0</v>
      </c>
      <c r="M302" s="136">
        <f t="shared" si="177"/>
        <v>16.881368162791592</v>
      </c>
      <c r="N302" s="136">
        <f t="shared" si="178"/>
        <v>0</v>
      </c>
      <c r="O302" s="136">
        <f t="shared" si="179"/>
        <v>0</v>
      </c>
      <c r="P302" s="136">
        <f t="shared" si="180"/>
        <v>0</v>
      </c>
      <c r="Q302" s="136">
        <f t="shared" si="181"/>
        <v>0</v>
      </c>
      <c r="R302" s="136">
        <f t="shared" si="182"/>
        <v>0</v>
      </c>
      <c r="S302" s="136">
        <f t="shared" si="183"/>
        <v>0</v>
      </c>
      <c r="T302" s="136">
        <f t="shared" si="184"/>
        <v>0</v>
      </c>
      <c r="U302" s="136">
        <f t="shared" si="185"/>
        <v>0</v>
      </c>
      <c r="V302" s="136">
        <f t="shared" si="186"/>
        <v>0</v>
      </c>
      <c r="W302" s="136">
        <f t="shared" si="187"/>
        <v>0</v>
      </c>
      <c r="X302" s="136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7">
        <v>35104</v>
      </c>
      <c r="D303" s="44"/>
      <c r="E303" s="138" t="s">
        <v>350</v>
      </c>
      <c r="G303" s="43">
        <v>3</v>
      </c>
      <c r="H303" s="136" t="str">
        <f t="shared" si="173"/>
        <v>Peak Day</v>
      </c>
      <c r="I303" s="42">
        <f>'DepExp. Class.'!K$39</f>
        <v>893.37644500000022</v>
      </c>
      <c r="J303" s="136">
        <f t="shared" si="174"/>
        <v>482.46735928163463</v>
      </c>
      <c r="K303" s="136">
        <f t="shared" si="175"/>
        <v>269.21511913077092</v>
      </c>
      <c r="L303" s="136">
        <f t="shared" si="176"/>
        <v>0</v>
      </c>
      <c r="M303" s="136">
        <f t="shared" si="177"/>
        <v>141.69396658759484</v>
      </c>
      <c r="N303" s="136">
        <f t="shared" si="178"/>
        <v>0</v>
      </c>
      <c r="O303" s="136">
        <f t="shared" si="179"/>
        <v>0</v>
      </c>
      <c r="P303" s="136">
        <f t="shared" si="180"/>
        <v>0</v>
      </c>
      <c r="Q303" s="136">
        <f t="shared" si="181"/>
        <v>0</v>
      </c>
      <c r="R303" s="136">
        <f t="shared" si="182"/>
        <v>0</v>
      </c>
      <c r="S303" s="136">
        <f t="shared" si="183"/>
        <v>0</v>
      </c>
      <c r="T303" s="136">
        <f t="shared" si="184"/>
        <v>0</v>
      </c>
      <c r="U303" s="136">
        <f t="shared" si="185"/>
        <v>0</v>
      </c>
      <c r="V303" s="136">
        <f t="shared" si="186"/>
        <v>0</v>
      </c>
      <c r="W303" s="136">
        <f t="shared" si="187"/>
        <v>0</v>
      </c>
      <c r="X303" s="136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7">
        <v>35200</v>
      </c>
      <c r="D304" s="44"/>
      <c r="E304" s="138" t="s">
        <v>351</v>
      </c>
      <c r="G304" s="43">
        <v>3</v>
      </c>
      <c r="H304" s="136" t="str">
        <f t="shared" si="173"/>
        <v>Peak Day</v>
      </c>
      <c r="I304" s="42">
        <f>'DepExp. Class.'!K$40</f>
        <v>88388.796291309234</v>
      </c>
      <c r="J304" s="136">
        <f t="shared" si="174"/>
        <v>47734.311079525156</v>
      </c>
      <c r="K304" s="136">
        <f t="shared" si="175"/>
        <v>26635.580618414726</v>
      </c>
      <c r="L304" s="136">
        <f t="shared" si="176"/>
        <v>0</v>
      </c>
      <c r="M304" s="136">
        <f t="shared" si="177"/>
        <v>14018.904593369365</v>
      </c>
      <c r="N304" s="136">
        <f t="shared" si="178"/>
        <v>0</v>
      </c>
      <c r="O304" s="136">
        <f t="shared" si="179"/>
        <v>0</v>
      </c>
      <c r="P304" s="136">
        <f t="shared" si="180"/>
        <v>0</v>
      </c>
      <c r="Q304" s="136">
        <f t="shared" si="181"/>
        <v>0</v>
      </c>
      <c r="R304" s="136">
        <f t="shared" si="182"/>
        <v>0</v>
      </c>
      <c r="S304" s="136">
        <f t="shared" si="183"/>
        <v>0</v>
      </c>
      <c r="T304" s="136">
        <f t="shared" si="184"/>
        <v>0</v>
      </c>
      <c r="U304" s="136">
        <f t="shared" si="185"/>
        <v>0</v>
      </c>
      <c r="V304" s="136">
        <f t="shared" si="186"/>
        <v>0</v>
      </c>
      <c r="W304" s="136">
        <f t="shared" si="187"/>
        <v>0</v>
      </c>
      <c r="X304" s="136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7">
        <v>35201</v>
      </c>
      <c r="D305" s="44"/>
      <c r="E305" s="138" t="s">
        <v>352</v>
      </c>
      <c r="G305" s="43">
        <v>3</v>
      </c>
      <c r="H305" s="136" t="str">
        <f t="shared" si="173"/>
        <v>Peak Day</v>
      </c>
      <c r="I305" s="42">
        <f>'DepExp. Class.'!K$41</f>
        <v>12834.988977000003</v>
      </c>
      <c r="J305" s="136">
        <f t="shared" si="174"/>
        <v>6931.5273228880333</v>
      </c>
      <c r="K305" s="136">
        <f t="shared" si="175"/>
        <v>3867.7682916580434</v>
      </c>
      <c r="L305" s="136">
        <f t="shared" si="176"/>
        <v>0</v>
      </c>
      <c r="M305" s="136">
        <f t="shared" si="177"/>
        <v>2035.6933624539272</v>
      </c>
      <c r="N305" s="136">
        <f t="shared" si="178"/>
        <v>0</v>
      </c>
      <c r="O305" s="136">
        <f t="shared" si="179"/>
        <v>0</v>
      </c>
      <c r="P305" s="136">
        <f t="shared" si="180"/>
        <v>0</v>
      </c>
      <c r="Q305" s="136">
        <f t="shared" si="181"/>
        <v>0</v>
      </c>
      <c r="R305" s="136">
        <f t="shared" si="182"/>
        <v>0</v>
      </c>
      <c r="S305" s="136">
        <f t="shared" si="183"/>
        <v>0</v>
      </c>
      <c r="T305" s="136">
        <f t="shared" si="184"/>
        <v>0</v>
      </c>
      <c r="U305" s="136">
        <f t="shared" si="185"/>
        <v>0</v>
      </c>
      <c r="V305" s="136">
        <f t="shared" si="186"/>
        <v>0</v>
      </c>
      <c r="W305" s="136">
        <f t="shared" si="187"/>
        <v>0</v>
      </c>
      <c r="X305" s="136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7">
        <v>35202</v>
      </c>
      <c r="D306" s="44"/>
      <c r="E306" s="138" t="s">
        <v>353</v>
      </c>
      <c r="G306" s="43">
        <v>3</v>
      </c>
      <c r="H306" s="136" t="str">
        <f t="shared" si="173"/>
        <v>Peak Day</v>
      </c>
      <c r="I306" s="42">
        <f>'DepExp. Class.'!K$42</f>
        <v>1933.5576989999997</v>
      </c>
      <c r="J306" s="136">
        <f t="shared" si="174"/>
        <v>1044.2165587376812</v>
      </c>
      <c r="K306" s="136">
        <f t="shared" si="175"/>
        <v>582.66923109048844</v>
      </c>
      <c r="L306" s="136">
        <f t="shared" si="176"/>
        <v>0</v>
      </c>
      <c r="M306" s="136">
        <f t="shared" si="177"/>
        <v>306.67190917183029</v>
      </c>
      <c r="N306" s="136">
        <f t="shared" si="178"/>
        <v>0</v>
      </c>
      <c r="O306" s="136">
        <f t="shared" si="179"/>
        <v>0</v>
      </c>
      <c r="P306" s="136">
        <f t="shared" si="180"/>
        <v>0</v>
      </c>
      <c r="Q306" s="136">
        <f t="shared" si="181"/>
        <v>0</v>
      </c>
      <c r="R306" s="136">
        <f t="shared" si="182"/>
        <v>0</v>
      </c>
      <c r="S306" s="136">
        <f t="shared" si="183"/>
        <v>0</v>
      </c>
      <c r="T306" s="136">
        <f t="shared" si="184"/>
        <v>0</v>
      </c>
      <c r="U306" s="136">
        <f t="shared" si="185"/>
        <v>0</v>
      </c>
      <c r="V306" s="136">
        <f t="shared" si="186"/>
        <v>0</v>
      </c>
      <c r="W306" s="136">
        <f t="shared" si="187"/>
        <v>0</v>
      </c>
      <c r="X306" s="136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7">
        <v>35203</v>
      </c>
      <c r="D307" s="44"/>
      <c r="E307" s="138" t="s">
        <v>354</v>
      </c>
      <c r="G307" s="43">
        <v>3</v>
      </c>
      <c r="H307" s="136" t="str">
        <f t="shared" si="173"/>
        <v>Peak Day</v>
      </c>
      <c r="I307" s="42">
        <f>'DepExp. Class.'!K$43</f>
        <v>15253.496639999999</v>
      </c>
      <c r="J307" s="136">
        <f t="shared" si="174"/>
        <v>8237.6407895017692</v>
      </c>
      <c r="K307" s="136">
        <f t="shared" si="175"/>
        <v>4596.5750922595817</v>
      </c>
      <c r="L307" s="136">
        <f t="shared" si="176"/>
        <v>0</v>
      </c>
      <c r="M307" s="136">
        <f t="shared" si="177"/>
        <v>2419.2807582386499</v>
      </c>
      <c r="N307" s="136">
        <f t="shared" si="178"/>
        <v>0</v>
      </c>
      <c r="O307" s="136">
        <f t="shared" si="179"/>
        <v>0</v>
      </c>
      <c r="P307" s="136">
        <f t="shared" si="180"/>
        <v>0</v>
      </c>
      <c r="Q307" s="136">
        <f t="shared" si="181"/>
        <v>0</v>
      </c>
      <c r="R307" s="136">
        <f t="shared" si="182"/>
        <v>0</v>
      </c>
      <c r="S307" s="136">
        <f t="shared" si="183"/>
        <v>0</v>
      </c>
      <c r="T307" s="136">
        <f t="shared" si="184"/>
        <v>0</v>
      </c>
      <c r="U307" s="136">
        <f t="shared" si="185"/>
        <v>0</v>
      </c>
      <c r="V307" s="136">
        <f t="shared" si="186"/>
        <v>0</v>
      </c>
      <c r="W307" s="136">
        <f t="shared" si="187"/>
        <v>0</v>
      </c>
      <c r="X307" s="136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7">
        <v>35210</v>
      </c>
      <c r="D308" s="44"/>
      <c r="E308" s="138" t="s">
        <v>355</v>
      </c>
      <c r="G308" s="43">
        <v>3</v>
      </c>
      <c r="H308" s="136" t="str">
        <f t="shared" si="173"/>
        <v>Peak Day</v>
      </c>
      <c r="I308" s="42">
        <f>'DepExp. Class.'!K$44</f>
        <v>312.42765749999995</v>
      </c>
      <c r="J308" s="136">
        <f t="shared" si="174"/>
        <v>168.72635015642473</v>
      </c>
      <c r="K308" s="136">
        <f t="shared" si="175"/>
        <v>94.148720289586493</v>
      </c>
      <c r="L308" s="136">
        <f t="shared" si="176"/>
        <v>0</v>
      </c>
      <c r="M308" s="136">
        <f t="shared" si="177"/>
        <v>49.552587053988766</v>
      </c>
      <c r="N308" s="136">
        <f t="shared" si="178"/>
        <v>0</v>
      </c>
      <c r="O308" s="136">
        <f t="shared" si="179"/>
        <v>0</v>
      </c>
      <c r="P308" s="136">
        <f t="shared" si="180"/>
        <v>0</v>
      </c>
      <c r="Q308" s="136">
        <f t="shared" si="181"/>
        <v>0</v>
      </c>
      <c r="R308" s="136">
        <f t="shared" si="182"/>
        <v>0</v>
      </c>
      <c r="S308" s="136">
        <f t="shared" si="183"/>
        <v>0</v>
      </c>
      <c r="T308" s="136">
        <f t="shared" si="184"/>
        <v>0</v>
      </c>
      <c r="U308" s="136">
        <f t="shared" si="185"/>
        <v>0</v>
      </c>
      <c r="V308" s="136">
        <f t="shared" si="186"/>
        <v>0</v>
      </c>
      <c r="W308" s="136">
        <f t="shared" si="187"/>
        <v>0</v>
      </c>
      <c r="X308" s="136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7">
        <v>35211</v>
      </c>
      <c r="D309" s="44"/>
      <c r="E309" s="138" t="s">
        <v>356</v>
      </c>
      <c r="G309" s="43">
        <v>3</v>
      </c>
      <c r="H309" s="136" t="str">
        <f t="shared" si="173"/>
        <v>Peak Day</v>
      </c>
      <c r="I309" s="42">
        <f>'DepExp. Class.'!K$45</f>
        <v>240.30278799999994</v>
      </c>
      <c r="J309" s="136">
        <f t="shared" si="174"/>
        <v>129.77536200249205</v>
      </c>
      <c r="K309" s="136">
        <f t="shared" si="175"/>
        <v>72.414203509559002</v>
      </c>
      <c r="L309" s="136">
        <f t="shared" si="176"/>
        <v>0</v>
      </c>
      <c r="M309" s="136">
        <f t="shared" si="177"/>
        <v>38.113222487948924</v>
      </c>
      <c r="N309" s="136">
        <f t="shared" si="178"/>
        <v>0</v>
      </c>
      <c r="O309" s="136">
        <f t="shared" si="179"/>
        <v>0</v>
      </c>
      <c r="P309" s="136">
        <f t="shared" si="180"/>
        <v>0</v>
      </c>
      <c r="Q309" s="136">
        <f t="shared" si="181"/>
        <v>0</v>
      </c>
      <c r="R309" s="136">
        <f t="shared" si="182"/>
        <v>0</v>
      </c>
      <c r="S309" s="136">
        <f t="shared" si="183"/>
        <v>0</v>
      </c>
      <c r="T309" s="136">
        <f t="shared" si="184"/>
        <v>0</v>
      </c>
      <c r="U309" s="136">
        <f t="shared" si="185"/>
        <v>0</v>
      </c>
      <c r="V309" s="136">
        <f t="shared" si="186"/>
        <v>0</v>
      </c>
      <c r="W309" s="136">
        <f t="shared" si="187"/>
        <v>0</v>
      </c>
      <c r="X309" s="136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7">
        <v>35301</v>
      </c>
      <c r="D310" s="44"/>
      <c r="E310" s="141" t="s">
        <v>342</v>
      </c>
      <c r="G310" s="43">
        <v>3</v>
      </c>
      <c r="H310" s="136" t="str">
        <f t="shared" si="173"/>
        <v>Peak Day</v>
      </c>
      <c r="I310" s="42">
        <f>'DepExp. Class.'!K$46</f>
        <v>722.91244500000005</v>
      </c>
      <c r="J310" s="136">
        <f t="shared" si="174"/>
        <v>390.40838862835682</v>
      </c>
      <c r="K310" s="136">
        <f t="shared" si="175"/>
        <v>217.84653165082256</v>
      </c>
      <c r="L310" s="136">
        <f t="shared" si="176"/>
        <v>0</v>
      </c>
      <c r="M310" s="136">
        <f t="shared" si="177"/>
        <v>114.65752472082076</v>
      </c>
      <c r="N310" s="136">
        <f t="shared" si="178"/>
        <v>0</v>
      </c>
      <c r="O310" s="136">
        <f t="shared" si="179"/>
        <v>0</v>
      </c>
      <c r="P310" s="136">
        <f t="shared" si="180"/>
        <v>0</v>
      </c>
      <c r="Q310" s="136">
        <f t="shared" si="181"/>
        <v>0</v>
      </c>
      <c r="R310" s="136">
        <f t="shared" si="182"/>
        <v>0</v>
      </c>
      <c r="S310" s="136">
        <f t="shared" si="183"/>
        <v>0</v>
      </c>
      <c r="T310" s="136">
        <f t="shared" si="184"/>
        <v>0</v>
      </c>
      <c r="U310" s="136">
        <f t="shared" si="185"/>
        <v>0</v>
      </c>
      <c r="V310" s="136">
        <f t="shared" si="186"/>
        <v>0</v>
      </c>
      <c r="W310" s="136">
        <f t="shared" si="187"/>
        <v>0</v>
      </c>
      <c r="X310" s="136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7">
        <v>35302</v>
      </c>
      <c r="D311" s="44"/>
      <c r="E311" s="138" t="s">
        <v>343</v>
      </c>
      <c r="G311" s="43">
        <v>3</v>
      </c>
      <c r="H311" s="136" t="str">
        <f t="shared" si="173"/>
        <v>Peak Day</v>
      </c>
      <c r="I311" s="42">
        <f>'DepExp. Class.'!K$47</f>
        <v>0</v>
      </c>
      <c r="J311" s="136">
        <f t="shared" si="174"/>
        <v>0</v>
      </c>
      <c r="K311" s="136">
        <f t="shared" si="175"/>
        <v>0</v>
      </c>
      <c r="L311" s="136">
        <f t="shared" si="176"/>
        <v>0</v>
      </c>
      <c r="M311" s="136">
        <f t="shared" si="177"/>
        <v>0</v>
      </c>
      <c r="N311" s="136">
        <f t="shared" si="178"/>
        <v>0</v>
      </c>
      <c r="O311" s="136">
        <f t="shared" si="179"/>
        <v>0</v>
      </c>
      <c r="P311" s="136">
        <f t="shared" si="180"/>
        <v>0</v>
      </c>
      <c r="Q311" s="136">
        <f t="shared" si="181"/>
        <v>0</v>
      </c>
      <c r="R311" s="136">
        <f t="shared" si="182"/>
        <v>0</v>
      </c>
      <c r="S311" s="136">
        <f t="shared" si="183"/>
        <v>0</v>
      </c>
      <c r="T311" s="136">
        <f t="shared" si="184"/>
        <v>0</v>
      </c>
      <c r="U311" s="136">
        <f t="shared" si="185"/>
        <v>0</v>
      </c>
      <c r="V311" s="136">
        <f t="shared" si="186"/>
        <v>0</v>
      </c>
      <c r="W311" s="136">
        <f t="shared" si="187"/>
        <v>0</v>
      </c>
      <c r="X311" s="136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7">
        <v>35400</v>
      </c>
      <c r="D312" s="44"/>
      <c r="E312" s="138" t="s">
        <v>126</v>
      </c>
      <c r="G312" s="43">
        <v>3</v>
      </c>
      <c r="H312" s="136" t="str">
        <f t="shared" si="173"/>
        <v>Peak Day</v>
      </c>
      <c r="I312" s="42">
        <f>'DepExp. Class.'!K$48</f>
        <v>8311.0144500000006</v>
      </c>
      <c r="J312" s="136">
        <f t="shared" si="174"/>
        <v>4488.3578664792376</v>
      </c>
      <c r="K312" s="136">
        <f t="shared" si="175"/>
        <v>2504.4881782777561</v>
      </c>
      <c r="L312" s="136">
        <f t="shared" si="176"/>
        <v>0</v>
      </c>
      <c r="M312" s="136">
        <f t="shared" si="177"/>
        <v>1318.1684052430078</v>
      </c>
      <c r="N312" s="136">
        <f t="shared" si="178"/>
        <v>0</v>
      </c>
      <c r="O312" s="136">
        <f t="shared" si="179"/>
        <v>0</v>
      </c>
      <c r="P312" s="136">
        <f t="shared" si="180"/>
        <v>0</v>
      </c>
      <c r="Q312" s="136">
        <f t="shared" si="181"/>
        <v>0</v>
      </c>
      <c r="R312" s="136">
        <f t="shared" si="182"/>
        <v>0</v>
      </c>
      <c r="S312" s="136">
        <f t="shared" si="183"/>
        <v>0</v>
      </c>
      <c r="T312" s="136">
        <f t="shared" si="184"/>
        <v>0</v>
      </c>
      <c r="U312" s="136">
        <f t="shared" si="185"/>
        <v>0</v>
      </c>
      <c r="V312" s="136">
        <f t="shared" si="186"/>
        <v>0</v>
      </c>
      <c r="W312" s="136">
        <f t="shared" si="187"/>
        <v>0</v>
      </c>
      <c r="X312" s="136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7">
        <v>35500</v>
      </c>
      <c r="D313" s="44"/>
      <c r="E313" s="138" t="s">
        <v>357</v>
      </c>
      <c r="G313" s="43">
        <v>3</v>
      </c>
      <c r="H313" s="136" t="str">
        <f t="shared" si="173"/>
        <v>Peak Day</v>
      </c>
      <c r="I313" s="42">
        <f>'DepExp. Class.'!K$49</f>
        <v>614.25172650000002</v>
      </c>
      <c r="J313" s="136">
        <f t="shared" si="174"/>
        <v>331.72623934431113</v>
      </c>
      <c r="K313" s="136">
        <f t="shared" si="175"/>
        <v>185.10209514867964</v>
      </c>
      <c r="L313" s="136">
        <f t="shared" si="176"/>
        <v>0</v>
      </c>
      <c r="M313" s="136">
        <f t="shared" si="177"/>
        <v>97.42339200700934</v>
      </c>
      <c r="N313" s="136">
        <f t="shared" si="178"/>
        <v>0</v>
      </c>
      <c r="O313" s="136">
        <f t="shared" si="179"/>
        <v>0</v>
      </c>
      <c r="P313" s="136">
        <f t="shared" si="180"/>
        <v>0</v>
      </c>
      <c r="Q313" s="136">
        <f t="shared" si="181"/>
        <v>0</v>
      </c>
      <c r="R313" s="136">
        <f t="shared" si="182"/>
        <v>0</v>
      </c>
      <c r="S313" s="136">
        <f t="shared" si="183"/>
        <v>0</v>
      </c>
      <c r="T313" s="136">
        <f t="shared" si="184"/>
        <v>0</v>
      </c>
      <c r="U313" s="136">
        <f t="shared" si="185"/>
        <v>0</v>
      </c>
      <c r="V313" s="136">
        <f t="shared" si="186"/>
        <v>0</v>
      </c>
      <c r="W313" s="136">
        <f t="shared" si="187"/>
        <v>0</v>
      </c>
      <c r="X313" s="136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7">
        <v>35600</v>
      </c>
      <c r="D314" s="44"/>
      <c r="E314" s="138" t="s">
        <v>345</v>
      </c>
      <c r="G314" s="43">
        <v>3</v>
      </c>
      <c r="H314" s="136" t="str">
        <f t="shared" si="173"/>
        <v>Peak Day</v>
      </c>
      <c r="I314" s="42">
        <f>'DepExp. Class.'!K$50</f>
        <v>4250.300362500001</v>
      </c>
      <c r="J314" s="136">
        <f t="shared" si="174"/>
        <v>2295.3719045605117</v>
      </c>
      <c r="K314" s="136">
        <f t="shared" si="175"/>
        <v>1280.8095902192679</v>
      </c>
      <c r="L314" s="136">
        <f t="shared" si="176"/>
        <v>0</v>
      </c>
      <c r="M314" s="136">
        <f t="shared" si="177"/>
        <v>674.11886772022206</v>
      </c>
      <c r="N314" s="136">
        <f t="shared" si="178"/>
        <v>0</v>
      </c>
      <c r="O314" s="136">
        <f t="shared" si="179"/>
        <v>0</v>
      </c>
      <c r="P314" s="136">
        <f t="shared" si="180"/>
        <v>0</v>
      </c>
      <c r="Q314" s="136">
        <f t="shared" si="181"/>
        <v>0</v>
      </c>
      <c r="R314" s="136">
        <f t="shared" si="182"/>
        <v>0</v>
      </c>
      <c r="S314" s="136">
        <f t="shared" si="183"/>
        <v>0</v>
      </c>
      <c r="T314" s="136">
        <f t="shared" si="184"/>
        <v>0</v>
      </c>
      <c r="U314" s="136">
        <f t="shared" si="185"/>
        <v>0</v>
      </c>
      <c r="V314" s="136">
        <f t="shared" si="186"/>
        <v>0</v>
      </c>
      <c r="W314" s="136">
        <f t="shared" si="187"/>
        <v>0</v>
      </c>
      <c r="X314" s="136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6"/>
      <c r="I315" s="42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358</v>
      </c>
      <c r="E316" s="44"/>
      <c r="G316" s="43"/>
      <c r="H316" s="136"/>
      <c r="I316" s="42">
        <f>'DepExp. Class.'!K$52</f>
        <v>134977.00840630924</v>
      </c>
      <c r="J316" s="136">
        <f>SUM(J298:J314)</f>
        <v>72894.244272946991</v>
      </c>
      <c r="K316" s="136">
        <f t="shared" ref="K316:X316" si="190">SUM(K298:K314)</f>
        <v>40674.736390681974</v>
      </c>
      <c r="L316" s="136">
        <f t="shared" si="190"/>
        <v>0</v>
      </c>
      <c r="M316" s="136">
        <f t="shared" si="190"/>
        <v>21408.027742680279</v>
      </c>
      <c r="N316" s="136">
        <f t="shared" si="190"/>
        <v>0</v>
      </c>
      <c r="O316" s="136">
        <f t="shared" si="190"/>
        <v>0</v>
      </c>
      <c r="P316" s="136">
        <f t="shared" si="190"/>
        <v>0</v>
      </c>
      <c r="Q316" s="136">
        <f t="shared" si="190"/>
        <v>0</v>
      </c>
      <c r="R316" s="136">
        <f t="shared" si="190"/>
        <v>0</v>
      </c>
      <c r="S316" s="136">
        <f t="shared" si="190"/>
        <v>0</v>
      </c>
      <c r="T316" s="136">
        <f t="shared" si="190"/>
        <v>0</v>
      </c>
      <c r="U316" s="136">
        <f t="shared" si="190"/>
        <v>0</v>
      </c>
      <c r="V316" s="136">
        <f t="shared" si="190"/>
        <v>0</v>
      </c>
      <c r="W316" s="136">
        <f t="shared" si="190"/>
        <v>0</v>
      </c>
      <c r="X316" s="136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6"/>
      <c r="I317" s="42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7">
        <v>36510</v>
      </c>
      <c r="E320" s="44" t="s">
        <v>125</v>
      </c>
      <c r="G320" s="43">
        <v>3</v>
      </c>
      <c r="H320" s="136" t="str">
        <f t="shared" ref="H320:H327" si="191">VLOOKUP($G320,alloc,3)</f>
        <v>Peak Day</v>
      </c>
      <c r="I320" s="42">
        <f>'DepExp. Class.'!K$56</f>
        <v>0</v>
      </c>
      <c r="J320" s="136">
        <f t="shared" ref="J320:J327" si="192">$I320*VLOOKUP($G320,alloc,6)</f>
        <v>0</v>
      </c>
      <c r="K320" s="136">
        <f t="shared" ref="K320:K327" si="193">$I320*VLOOKUP($G320,alloc,7)</f>
        <v>0</v>
      </c>
      <c r="L320" s="136">
        <f t="shared" ref="L320:L327" si="194">$I320*VLOOKUP($G320,alloc,8)</f>
        <v>0</v>
      </c>
      <c r="M320" s="136">
        <f t="shared" ref="M320:M327" si="195">$I320*VLOOKUP($G320,alloc,9)</f>
        <v>0</v>
      </c>
      <c r="N320" s="136">
        <f t="shared" ref="N320:N327" si="196">$I320*VLOOKUP($G320,alloc,10)</f>
        <v>0</v>
      </c>
      <c r="O320" s="136">
        <f t="shared" ref="O320:O327" si="197">$I320*VLOOKUP($G320,alloc,11)</f>
        <v>0</v>
      </c>
      <c r="P320" s="136">
        <f t="shared" ref="P320:P327" si="198">$I320*VLOOKUP($G320,alloc,12)</f>
        <v>0</v>
      </c>
      <c r="Q320" s="136">
        <f t="shared" ref="Q320:Q327" si="199">$I320*VLOOKUP($G320,alloc,13)</f>
        <v>0</v>
      </c>
      <c r="R320" s="136">
        <f t="shared" ref="R320:R327" si="200">$I320*VLOOKUP($G320,alloc,14)</f>
        <v>0</v>
      </c>
      <c r="S320" s="136">
        <f t="shared" ref="S320:S327" si="201">$I320*VLOOKUP($G320,alloc,15)</f>
        <v>0</v>
      </c>
      <c r="T320" s="136">
        <f t="shared" ref="T320:T327" si="202">$I320*VLOOKUP($G320,alloc,16)</f>
        <v>0</v>
      </c>
      <c r="U320" s="136">
        <f t="shared" ref="U320:U327" si="203">$I320*VLOOKUP($G320,alloc,17)</f>
        <v>0</v>
      </c>
      <c r="V320" s="136">
        <f t="shared" ref="V320:V327" si="204">$I320*VLOOKUP($G320,alloc,18)</f>
        <v>0</v>
      </c>
      <c r="W320" s="136">
        <f t="shared" ref="W320:W327" si="205">$I320*VLOOKUP($G320,alloc,19)</f>
        <v>0</v>
      </c>
      <c r="X320" s="136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7">
        <v>36520</v>
      </c>
      <c r="E321" s="44" t="s">
        <v>147</v>
      </c>
      <c r="G321" s="43">
        <v>3</v>
      </c>
      <c r="H321" s="136" t="str">
        <f t="shared" si="191"/>
        <v>Peak Day</v>
      </c>
      <c r="I321" s="42">
        <f>'DepExp. Class.'!K$57</f>
        <v>11541.367600000003</v>
      </c>
      <c r="J321" s="136">
        <f t="shared" si="192"/>
        <v>6232.9079523365062</v>
      </c>
      <c r="K321" s="136">
        <f t="shared" si="193"/>
        <v>3477.9410972336746</v>
      </c>
      <c r="L321" s="136">
        <f t="shared" si="194"/>
        <v>0</v>
      </c>
      <c r="M321" s="136">
        <f t="shared" si="195"/>
        <v>1830.5185504298242</v>
      </c>
      <c r="N321" s="136">
        <f t="shared" si="196"/>
        <v>0</v>
      </c>
      <c r="O321" s="136">
        <f t="shared" si="197"/>
        <v>0</v>
      </c>
      <c r="P321" s="136">
        <f t="shared" si="198"/>
        <v>0</v>
      </c>
      <c r="Q321" s="136">
        <f t="shared" si="199"/>
        <v>0</v>
      </c>
      <c r="R321" s="136">
        <f t="shared" si="200"/>
        <v>0</v>
      </c>
      <c r="S321" s="136">
        <f t="shared" si="201"/>
        <v>0</v>
      </c>
      <c r="T321" s="136">
        <f t="shared" si="202"/>
        <v>0</v>
      </c>
      <c r="U321" s="136">
        <f t="shared" si="203"/>
        <v>0</v>
      </c>
      <c r="V321" s="136">
        <f t="shared" si="204"/>
        <v>0</v>
      </c>
      <c r="W321" s="136">
        <f t="shared" si="205"/>
        <v>0</v>
      </c>
      <c r="X321" s="136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7">
        <v>36602</v>
      </c>
      <c r="E322" s="138" t="s">
        <v>149</v>
      </c>
      <c r="G322" s="43">
        <v>3</v>
      </c>
      <c r="H322" s="136" t="str">
        <f t="shared" si="191"/>
        <v>Peak Day</v>
      </c>
      <c r="I322" s="42">
        <f>'DepExp. Class.'!K$58</f>
        <v>872.23061599999994</v>
      </c>
      <c r="J322" s="136">
        <f t="shared" si="192"/>
        <v>471.04756829145339</v>
      </c>
      <c r="K322" s="136">
        <f t="shared" si="193"/>
        <v>262.84291522365538</v>
      </c>
      <c r="L322" s="136">
        <f t="shared" si="194"/>
        <v>0</v>
      </c>
      <c r="M322" s="136">
        <f t="shared" si="195"/>
        <v>138.34013248489131</v>
      </c>
      <c r="N322" s="136">
        <f t="shared" si="196"/>
        <v>0</v>
      </c>
      <c r="O322" s="136">
        <f t="shared" si="197"/>
        <v>0</v>
      </c>
      <c r="P322" s="136">
        <f t="shared" si="198"/>
        <v>0</v>
      </c>
      <c r="Q322" s="136">
        <f t="shared" si="199"/>
        <v>0</v>
      </c>
      <c r="R322" s="136">
        <f t="shared" si="200"/>
        <v>0</v>
      </c>
      <c r="S322" s="136">
        <f t="shared" si="201"/>
        <v>0</v>
      </c>
      <c r="T322" s="136">
        <f t="shared" si="202"/>
        <v>0</v>
      </c>
      <c r="U322" s="136">
        <f t="shared" si="203"/>
        <v>0</v>
      </c>
      <c r="V322" s="136">
        <f t="shared" si="204"/>
        <v>0</v>
      </c>
      <c r="W322" s="136">
        <f t="shared" si="205"/>
        <v>0</v>
      </c>
      <c r="X322" s="136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7">
        <v>36603</v>
      </c>
      <c r="E323" s="138" t="s">
        <v>283</v>
      </c>
      <c r="G323" s="43">
        <v>3</v>
      </c>
      <c r="H323" s="136" t="str">
        <f t="shared" si="191"/>
        <v>Peak Day</v>
      </c>
      <c r="I323" s="42">
        <f>'DepExp. Class.'!K$59</f>
        <v>1082.707962</v>
      </c>
      <c r="J323" s="136">
        <f t="shared" si="192"/>
        <v>584.71572003372023</v>
      </c>
      <c r="K323" s="136">
        <f t="shared" si="193"/>
        <v>326.26935107256389</v>
      </c>
      <c r="L323" s="136">
        <f t="shared" si="194"/>
        <v>0</v>
      </c>
      <c r="M323" s="136">
        <f t="shared" si="195"/>
        <v>171.72289089371597</v>
      </c>
      <c r="N323" s="136">
        <f t="shared" si="196"/>
        <v>0</v>
      </c>
      <c r="O323" s="136">
        <f t="shared" si="197"/>
        <v>0</v>
      </c>
      <c r="P323" s="136">
        <f t="shared" si="198"/>
        <v>0</v>
      </c>
      <c r="Q323" s="136">
        <f t="shared" si="199"/>
        <v>0</v>
      </c>
      <c r="R323" s="136">
        <f t="shared" si="200"/>
        <v>0</v>
      </c>
      <c r="S323" s="136">
        <f t="shared" si="201"/>
        <v>0</v>
      </c>
      <c r="T323" s="136">
        <f t="shared" si="202"/>
        <v>0</v>
      </c>
      <c r="U323" s="136">
        <f t="shared" si="203"/>
        <v>0</v>
      </c>
      <c r="V323" s="136">
        <f t="shared" si="204"/>
        <v>0</v>
      </c>
      <c r="W323" s="136">
        <f t="shared" si="205"/>
        <v>0</v>
      </c>
      <c r="X323" s="136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7">
        <v>36700</v>
      </c>
      <c r="E324" s="138" t="s">
        <v>284</v>
      </c>
      <c r="G324" s="43">
        <v>3</v>
      </c>
      <c r="H324" s="136" t="str">
        <f t="shared" si="191"/>
        <v>Peak Day</v>
      </c>
      <c r="I324" s="42">
        <f>'DepExp. Class.'!K$60</f>
        <v>9275.4399999999987</v>
      </c>
      <c r="J324" s="136">
        <f t="shared" si="192"/>
        <v>5009.1952480068394</v>
      </c>
      <c r="K324" s="136">
        <f t="shared" si="193"/>
        <v>2795.1136372196565</v>
      </c>
      <c r="L324" s="136">
        <f t="shared" si="194"/>
        <v>0</v>
      </c>
      <c r="M324" s="136">
        <f t="shared" si="195"/>
        <v>1471.1311147735041</v>
      </c>
      <c r="N324" s="136">
        <f t="shared" si="196"/>
        <v>0</v>
      </c>
      <c r="O324" s="136">
        <f t="shared" si="197"/>
        <v>0</v>
      </c>
      <c r="P324" s="136">
        <f t="shared" si="198"/>
        <v>0</v>
      </c>
      <c r="Q324" s="136">
        <f t="shared" si="199"/>
        <v>0</v>
      </c>
      <c r="R324" s="136">
        <f t="shared" si="200"/>
        <v>0</v>
      </c>
      <c r="S324" s="136">
        <f t="shared" si="201"/>
        <v>0</v>
      </c>
      <c r="T324" s="136">
        <f t="shared" si="202"/>
        <v>0</v>
      </c>
      <c r="U324" s="136">
        <f t="shared" si="203"/>
        <v>0</v>
      </c>
      <c r="V324" s="136">
        <f t="shared" si="204"/>
        <v>0</v>
      </c>
      <c r="W324" s="136">
        <f t="shared" si="205"/>
        <v>0</v>
      </c>
      <c r="X324" s="136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7">
        <v>36701</v>
      </c>
      <c r="E325" s="138" t="s">
        <v>285</v>
      </c>
      <c r="G325" s="43">
        <v>3</v>
      </c>
      <c r="H325" s="136" t="str">
        <f t="shared" si="191"/>
        <v>Peak Day</v>
      </c>
      <c r="I325" s="42">
        <f>'DepExp. Class.'!K$61</f>
        <v>524702.12300100015</v>
      </c>
      <c r="J325" s="136">
        <f t="shared" si="192"/>
        <v>283365.03509868105</v>
      </c>
      <c r="K325" s="136">
        <f t="shared" si="193"/>
        <v>158116.71031004476</v>
      </c>
      <c r="L325" s="136">
        <f t="shared" si="194"/>
        <v>0</v>
      </c>
      <c r="M325" s="136">
        <f t="shared" si="195"/>
        <v>83220.37759227441</v>
      </c>
      <c r="N325" s="136">
        <f t="shared" si="196"/>
        <v>0</v>
      </c>
      <c r="O325" s="136">
        <f t="shared" si="197"/>
        <v>0</v>
      </c>
      <c r="P325" s="136">
        <f t="shared" si="198"/>
        <v>0</v>
      </c>
      <c r="Q325" s="136">
        <f t="shared" si="199"/>
        <v>0</v>
      </c>
      <c r="R325" s="136">
        <f t="shared" si="200"/>
        <v>0</v>
      </c>
      <c r="S325" s="136">
        <f t="shared" si="201"/>
        <v>0</v>
      </c>
      <c r="T325" s="136">
        <f t="shared" si="202"/>
        <v>0</v>
      </c>
      <c r="U325" s="136">
        <f t="shared" si="203"/>
        <v>0</v>
      </c>
      <c r="V325" s="136">
        <f t="shared" si="204"/>
        <v>0</v>
      </c>
      <c r="W325" s="136">
        <f t="shared" si="205"/>
        <v>0</v>
      </c>
      <c r="X325" s="136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7">
        <v>36900</v>
      </c>
      <c r="E326" s="138" t="s">
        <v>286</v>
      </c>
      <c r="G326" s="43">
        <v>3</v>
      </c>
      <c r="H326" s="136" t="str">
        <f t="shared" si="191"/>
        <v>Peak Day</v>
      </c>
      <c r="I326" s="42">
        <f>'DepExp. Class.'!K$62</f>
        <v>13161.468231999999</v>
      </c>
      <c r="J326" s="136">
        <f t="shared" si="192"/>
        <v>7107.8422289969403</v>
      </c>
      <c r="K326" s="136">
        <f t="shared" si="193"/>
        <v>3966.1513999439908</v>
      </c>
      <c r="L326" s="136">
        <f t="shared" si="194"/>
        <v>0</v>
      </c>
      <c r="M326" s="136">
        <f t="shared" si="195"/>
        <v>2087.4746030590704</v>
      </c>
      <c r="N326" s="136">
        <f t="shared" si="196"/>
        <v>0</v>
      </c>
      <c r="O326" s="136">
        <f t="shared" si="197"/>
        <v>0</v>
      </c>
      <c r="P326" s="136">
        <f t="shared" si="198"/>
        <v>0</v>
      </c>
      <c r="Q326" s="136">
        <f t="shared" si="199"/>
        <v>0</v>
      </c>
      <c r="R326" s="136">
        <f t="shared" si="200"/>
        <v>0</v>
      </c>
      <c r="S326" s="136">
        <f t="shared" si="201"/>
        <v>0</v>
      </c>
      <c r="T326" s="136">
        <f t="shared" si="202"/>
        <v>0</v>
      </c>
      <c r="U326" s="136">
        <f t="shared" si="203"/>
        <v>0</v>
      </c>
      <c r="V326" s="136">
        <f t="shared" si="204"/>
        <v>0</v>
      </c>
      <c r="W326" s="136">
        <f t="shared" si="205"/>
        <v>0</v>
      </c>
      <c r="X326" s="136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7">
        <v>36901</v>
      </c>
      <c r="E327" s="138" t="s">
        <v>286</v>
      </c>
      <c r="G327" s="43">
        <v>3</v>
      </c>
      <c r="H327" s="136" t="str">
        <f t="shared" si="191"/>
        <v>Peak Day</v>
      </c>
      <c r="I327" s="42">
        <f>'DepExp. Class.'!K$63</f>
        <v>48575.248174000008</v>
      </c>
      <c r="J327" s="136">
        <f t="shared" si="192"/>
        <v>26233.030705169109</v>
      </c>
      <c r="K327" s="136">
        <f t="shared" si="193"/>
        <v>14637.940475328036</v>
      </c>
      <c r="L327" s="136">
        <f t="shared" si="194"/>
        <v>0</v>
      </c>
      <c r="M327" s="136">
        <f t="shared" si="195"/>
        <v>7704.27699350287</v>
      </c>
      <c r="N327" s="136">
        <f t="shared" si="196"/>
        <v>0</v>
      </c>
      <c r="O327" s="136">
        <f t="shared" si="197"/>
        <v>0</v>
      </c>
      <c r="P327" s="136">
        <f t="shared" si="198"/>
        <v>0</v>
      </c>
      <c r="Q327" s="136">
        <f t="shared" si="199"/>
        <v>0</v>
      </c>
      <c r="R327" s="136">
        <f t="shared" si="200"/>
        <v>0</v>
      </c>
      <c r="S327" s="136">
        <f t="shared" si="201"/>
        <v>0</v>
      </c>
      <c r="T327" s="136">
        <f t="shared" si="202"/>
        <v>0</v>
      </c>
      <c r="U327" s="136">
        <f t="shared" si="203"/>
        <v>0</v>
      </c>
      <c r="V327" s="136">
        <f t="shared" si="204"/>
        <v>0</v>
      </c>
      <c r="W327" s="136">
        <f t="shared" si="205"/>
        <v>0</v>
      </c>
      <c r="X327" s="136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6"/>
      <c r="I329" s="42">
        <f>'DepExp. Class.'!K$65</f>
        <v>609210.58558500023</v>
      </c>
      <c r="J329" s="136">
        <f>SUM(J320:J327)</f>
        <v>329003.77452151565</v>
      </c>
      <c r="K329" s="136">
        <f t="shared" ref="K329:X329" si="208">SUM(K320:K327)</f>
        <v>183582.96918606633</v>
      </c>
      <c r="L329" s="136">
        <f t="shared" si="208"/>
        <v>0</v>
      </c>
      <c r="M329" s="136">
        <f t="shared" si="208"/>
        <v>96623.841877418279</v>
      </c>
      <c r="N329" s="136">
        <f t="shared" si="208"/>
        <v>0</v>
      </c>
      <c r="O329" s="136">
        <f t="shared" si="208"/>
        <v>0</v>
      </c>
      <c r="P329" s="136">
        <f t="shared" si="208"/>
        <v>0</v>
      </c>
      <c r="Q329" s="136">
        <f t="shared" si="208"/>
        <v>0</v>
      </c>
      <c r="R329" s="136">
        <f t="shared" si="208"/>
        <v>0</v>
      </c>
      <c r="S329" s="136">
        <f t="shared" si="208"/>
        <v>0</v>
      </c>
      <c r="T329" s="136">
        <f t="shared" si="208"/>
        <v>0</v>
      </c>
      <c r="U329" s="136">
        <f t="shared" si="208"/>
        <v>0</v>
      </c>
      <c r="V329" s="136">
        <f t="shared" si="208"/>
        <v>0</v>
      </c>
      <c r="W329" s="136">
        <f t="shared" si="208"/>
        <v>0</v>
      </c>
      <c r="X329" s="136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7">
        <v>37400</v>
      </c>
      <c r="E333" s="138" t="s">
        <v>125</v>
      </c>
      <c r="G333" s="43">
        <v>3</v>
      </c>
      <c r="H333" s="136" t="str">
        <f t="shared" ref="H333:H353" si="209">VLOOKUP($G333,alloc,3)</f>
        <v>Peak Day</v>
      </c>
      <c r="I333" s="42">
        <f>'DepExp. Class.'!K$69</f>
        <v>0</v>
      </c>
      <c r="J333" s="136">
        <f t="shared" ref="J333:J353" si="210">$I333*VLOOKUP($G333,alloc,6)</f>
        <v>0</v>
      </c>
      <c r="K333" s="136">
        <f t="shared" ref="K333:K353" si="211">$I333*VLOOKUP($G333,alloc,7)</f>
        <v>0</v>
      </c>
      <c r="L333" s="136">
        <f t="shared" ref="L333:L353" si="212">$I333*VLOOKUP($G333,alloc,8)</f>
        <v>0</v>
      </c>
      <c r="M333" s="136">
        <f t="shared" ref="M333:M353" si="213">$I333*VLOOKUP($G333,alloc,9)</f>
        <v>0</v>
      </c>
      <c r="N333" s="136">
        <f t="shared" ref="N333:N353" si="214">$I333*VLOOKUP($G333,alloc,10)</f>
        <v>0</v>
      </c>
      <c r="O333" s="136">
        <f t="shared" ref="O333:O353" si="215">$I333*VLOOKUP($G333,alloc,11)</f>
        <v>0</v>
      </c>
      <c r="P333" s="136">
        <f t="shared" ref="P333:P353" si="216">$I333*VLOOKUP($G333,alloc,12)</f>
        <v>0</v>
      </c>
      <c r="Q333" s="136">
        <f t="shared" ref="Q333:Q353" si="217">$I333*VLOOKUP($G333,alloc,13)</f>
        <v>0</v>
      </c>
      <c r="R333" s="136">
        <f t="shared" ref="R333:R353" si="218">$I333*VLOOKUP($G333,alloc,14)</f>
        <v>0</v>
      </c>
      <c r="S333" s="136">
        <f t="shared" ref="S333:S353" si="219">$I333*VLOOKUP($G333,alloc,15)</f>
        <v>0</v>
      </c>
      <c r="T333" s="136">
        <f t="shared" ref="T333:T353" si="220">$I333*VLOOKUP($G333,alloc,16)</f>
        <v>0</v>
      </c>
      <c r="U333" s="136">
        <f t="shared" ref="U333:U353" si="221">$I333*VLOOKUP($G333,alloc,17)</f>
        <v>0</v>
      </c>
      <c r="V333" s="136">
        <f t="shared" ref="V333:V353" si="222">$I333*VLOOKUP($G333,alloc,18)</f>
        <v>0</v>
      </c>
      <c r="W333" s="136">
        <f t="shared" ref="W333:W353" si="223">$I333*VLOOKUP($G333,alloc,19)</f>
        <v>0</v>
      </c>
      <c r="X333" s="136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7">
        <v>37401</v>
      </c>
      <c r="E334" s="138" t="s">
        <v>287</v>
      </c>
      <c r="G334" s="43">
        <v>3</v>
      </c>
      <c r="H334" s="136" t="str">
        <f t="shared" si="209"/>
        <v>Peak Day</v>
      </c>
      <c r="I334" s="42">
        <f>'DepExp. Class.'!K$70</f>
        <v>0</v>
      </c>
      <c r="J334" s="136">
        <f t="shared" si="210"/>
        <v>0</v>
      </c>
      <c r="K334" s="136">
        <f t="shared" si="211"/>
        <v>0</v>
      </c>
      <c r="L334" s="136">
        <f t="shared" si="212"/>
        <v>0</v>
      </c>
      <c r="M334" s="136">
        <f t="shared" si="213"/>
        <v>0</v>
      </c>
      <c r="N334" s="136">
        <f t="shared" si="214"/>
        <v>0</v>
      </c>
      <c r="O334" s="136">
        <f t="shared" si="215"/>
        <v>0</v>
      </c>
      <c r="P334" s="136">
        <f t="shared" si="216"/>
        <v>0</v>
      </c>
      <c r="Q334" s="136">
        <f t="shared" si="217"/>
        <v>0</v>
      </c>
      <c r="R334" s="136">
        <f t="shared" si="218"/>
        <v>0</v>
      </c>
      <c r="S334" s="136">
        <f t="shared" si="219"/>
        <v>0</v>
      </c>
      <c r="T334" s="136">
        <f t="shared" si="220"/>
        <v>0</v>
      </c>
      <c r="U334" s="136">
        <f t="shared" si="221"/>
        <v>0</v>
      </c>
      <c r="V334" s="136">
        <f t="shared" si="222"/>
        <v>0</v>
      </c>
      <c r="W334" s="136">
        <f t="shared" si="223"/>
        <v>0</v>
      </c>
      <c r="X334" s="136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7">
        <v>37402</v>
      </c>
      <c r="E335" s="138" t="s">
        <v>288</v>
      </c>
      <c r="G335" s="43">
        <v>3</v>
      </c>
      <c r="H335" s="136" t="str">
        <f t="shared" si="209"/>
        <v>Peak Day</v>
      </c>
      <c r="I335" s="42">
        <f>'DepExp. Class.'!K$71</f>
        <v>11080.805792962225</v>
      </c>
      <c r="J335" s="136">
        <f t="shared" si="210"/>
        <v>5984.1818525259223</v>
      </c>
      <c r="K335" s="136">
        <f t="shared" si="211"/>
        <v>3339.1527931064502</v>
      </c>
      <c r="L335" s="136">
        <f t="shared" si="212"/>
        <v>0</v>
      </c>
      <c r="M335" s="136">
        <f t="shared" si="213"/>
        <v>1757.4711473298541</v>
      </c>
      <c r="N335" s="136">
        <f t="shared" si="214"/>
        <v>0</v>
      </c>
      <c r="O335" s="136">
        <f t="shared" si="215"/>
        <v>0</v>
      </c>
      <c r="P335" s="136">
        <f t="shared" si="216"/>
        <v>0</v>
      </c>
      <c r="Q335" s="136">
        <f t="shared" si="217"/>
        <v>0</v>
      </c>
      <c r="R335" s="136">
        <f t="shared" si="218"/>
        <v>0</v>
      </c>
      <c r="S335" s="136">
        <f t="shared" si="219"/>
        <v>0</v>
      </c>
      <c r="T335" s="136">
        <f t="shared" si="220"/>
        <v>0</v>
      </c>
      <c r="U335" s="136">
        <f t="shared" si="221"/>
        <v>0</v>
      </c>
      <c r="V335" s="136">
        <f t="shared" si="222"/>
        <v>0</v>
      </c>
      <c r="W335" s="136">
        <f t="shared" si="223"/>
        <v>0</v>
      </c>
      <c r="X335" s="136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7">
        <v>37403</v>
      </c>
      <c r="E336" s="138" t="s">
        <v>289</v>
      </c>
      <c r="G336" s="43">
        <v>3</v>
      </c>
      <c r="H336" s="136" t="str">
        <f t="shared" si="209"/>
        <v>Peak Day</v>
      </c>
      <c r="I336" s="42">
        <f>'DepExp. Class.'!K$72</f>
        <v>0</v>
      </c>
      <c r="J336" s="136">
        <f t="shared" si="210"/>
        <v>0</v>
      </c>
      <c r="K336" s="136">
        <f t="shared" si="211"/>
        <v>0</v>
      </c>
      <c r="L336" s="136">
        <f t="shared" si="212"/>
        <v>0</v>
      </c>
      <c r="M336" s="136">
        <f t="shared" si="213"/>
        <v>0</v>
      </c>
      <c r="N336" s="136">
        <f t="shared" si="214"/>
        <v>0</v>
      </c>
      <c r="O336" s="136">
        <f t="shared" si="215"/>
        <v>0</v>
      </c>
      <c r="P336" s="136">
        <f t="shared" si="216"/>
        <v>0</v>
      </c>
      <c r="Q336" s="136">
        <f t="shared" si="217"/>
        <v>0</v>
      </c>
      <c r="R336" s="136">
        <f t="shared" si="218"/>
        <v>0</v>
      </c>
      <c r="S336" s="136">
        <f t="shared" si="219"/>
        <v>0</v>
      </c>
      <c r="T336" s="136">
        <f t="shared" si="220"/>
        <v>0</v>
      </c>
      <c r="U336" s="136">
        <f t="shared" si="221"/>
        <v>0</v>
      </c>
      <c r="V336" s="136">
        <f t="shared" si="222"/>
        <v>0</v>
      </c>
      <c r="W336" s="136">
        <f t="shared" si="223"/>
        <v>0</v>
      </c>
      <c r="X336" s="136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7">
        <v>37500</v>
      </c>
      <c r="E337" s="138" t="s">
        <v>149</v>
      </c>
      <c r="G337" s="43">
        <v>3</v>
      </c>
      <c r="H337" s="136" t="str">
        <f t="shared" si="209"/>
        <v>Peak Day</v>
      </c>
      <c r="I337" s="42">
        <f>'DepExp. Class.'!K$73</f>
        <v>3482.1032339794915</v>
      </c>
      <c r="J337" s="136">
        <f t="shared" si="210"/>
        <v>1880.5075524955494</v>
      </c>
      <c r="K337" s="136">
        <f t="shared" si="211"/>
        <v>1049.3167154876478</v>
      </c>
      <c r="L337" s="136">
        <f t="shared" si="212"/>
        <v>0</v>
      </c>
      <c r="M337" s="136">
        <f t="shared" si="213"/>
        <v>552.27896599629491</v>
      </c>
      <c r="N337" s="136">
        <f t="shared" si="214"/>
        <v>0</v>
      </c>
      <c r="O337" s="136">
        <f t="shared" si="215"/>
        <v>0</v>
      </c>
      <c r="P337" s="136">
        <f t="shared" si="216"/>
        <v>0</v>
      </c>
      <c r="Q337" s="136">
        <f t="shared" si="217"/>
        <v>0</v>
      </c>
      <c r="R337" s="136">
        <f t="shared" si="218"/>
        <v>0</v>
      </c>
      <c r="S337" s="136">
        <f t="shared" si="219"/>
        <v>0</v>
      </c>
      <c r="T337" s="136">
        <f t="shared" si="220"/>
        <v>0</v>
      </c>
      <c r="U337" s="136">
        <f t="shared" si="221"/>
        <v>0</v>
      </c>
      <c r="V337" s="136">
        <f t="shared" si="222"/>
        <v>0</v>
      </c>
      <c r="W337" s="136">
        <f t="shared" si="223"/>
        <v>0</v>
      </c>
      <c r="X337" s="136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7">
        <v>37501</v>
      </c>
      <c r="E338" s="138" t="s">
        <v>290</v>
      </c>
      <c r="G338" s="43">
        <v>3</v>
      </c>
      <c r="H338" s="136" t="str">
        <f t="shared" si="209"/>
        <v>Peak Day</v>
      </c>
      <c r="I338" s="42">
        <f>'DepExp. Class.'!K$74</f>
        <v>1033.9399017608464</v>
      </c>
      <c r="J338" s="136">
        <f t="shared" si="210"/>
        <v>558.37856130006674</v>
      </c>
      <c r="K338" s="136">
        <f t="shared" si="211"/>
        <v>311.57330751719536</v>
      </c>
      <c r="L338" s="136">
        <f t="shared" si="212"/>
        <v>0</v>
      </c>
      <c r="M338" s="136">
        <f t="shared" si="213"/>
        <v>163.98803294358453</v>
      </c>
      <c r="N338" s="136">
        <f t="shared" si="214"/>
        <v>0</v>
      </c>
      <c r="O338" s="136">
        <f t="shared" si="215"/>
        <v>0</v>
      </c>
      <c r="P338" s="136">
        <f t="shared" si="216"/>
        <v>0</v>
      </c>
      <c r="Q338" s="136">
        <f t="shared" si="217"/>
        <v>0</v>
      </c>
      <c r="R338" s="136">
        <f t="shared" si="218"/>
        <v>0</v>
      </c>
      <c r="S338" s="136">
        <f t="shared" si="219"/>
        <v>0</v>
      </c>
      <c r="T338" s="136">
        <f t="shared" si="220"/>
        <v>0</v>
      </c>
      <c r="U338" s="136">
        <f t="shared" si="221"/>
        <v>0</v>
      </c>
      <c r="V338" s="136">
        <f t="shared" si="222"/>
        <v>0</v>
      </c>
      <c r="W338" s="136">
        <f t="shared" si="223"/>
        <v>0</v>
      </c>
      <c r="X338" s="136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7">
        <v>37502</v>
      </c>
      <c r="E339" s="138" t="s">
        <v>288</v>
      </c>
      <c r="G339" s="43">
        <v>3</v>
      </c>
      <c r="H339" s="136" t="str">
        <f t="shared" si="209"/>
        <v>Peak Day</v>
      </c>
      <c r="I339" s="42">
        <f>'DepExp. Class.'!K$75</f>
        <v>479.21546981139721</v>
      </c>
      <c r="J339" s="136">
        <f t="shared" si="210"/>
        <v>258.79999807562939</v>
      </c>
      <c r="K339" s="136">
        <f t="shared" si="211"/>
        <v>144.40950454495541</v>
      </c>
      <c r="L339" s="136">
        <f t="shared" si="212"/>
        <v>0</v>
      </c>
      <c r="M339" s="136">
        <f t="shared" si="213"/>
        <v>76.005967190812456</v>
      </c>
      <c r="N339" s="136">
        <f t="shared" si="214"/>
        <v>0</v>
      </c>
      <c r="O339" s="136">
        <f t="shared" si="215"/>
        <v>0</v>
      </c>
      <c r="P339" s="136">
        <f t="shared" si="216"/>
        <v>0</v>
      </c>
      <c r="Q339" s="136">
        <f t="shared" si="217"/>
        <v>0</v>
      </c>
      <c r="R339" s="136">
        <f t="shared" si="218"/>
        <v>0</v>
      </c>
      <c r="S339" s="136">
        <f t="shared" si="219"/>
        <v>0</v>
      </c>
      <c r="T339" s="136">
        <f t="shared" si="220"/>
        <v>0</v>
      </c>
      <c r="U339" s="136">
        <f t="shared" si="221"/>
        <v>0</v>
      </c>
      <c r="V339" s="136">
        <f t="shared" si="222"/>
        <v>0</v>
      </c>
      <c r="W339" s="136">
        <f t="shared" si="223"/>
        <v>0</v>
      </c>
      <c r="X339" s="136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7">
        <v>37503</v>
      </c>
      <c r="E340" s="138" t="s">
        <v>291</v>
      </c>
      <c r="G340" s="43">
        <v>3</v>
      </c>
      <c r="H340" s="136" t="str">
        <f t="shared" si="209"/>
        <v>Peak Day</v>
      </c>
      <c r="I340" s="42">
        <f>'DepExp. Class.'!K$76</f>
        <v>41.485570023645316</v>
      </c>
      <c r="J340" s="136">
        <f t="shared" si="210"/>
        <v>22.404254700941316</v>
      </c>
      <c r="K340" s="136">
        <f t="shared" si="211"/>
        <v>12.501496696752072</v>
      </c>
      <c r="L340" s="136">
        <f t="shared" si="212"/>
        <v>0</v>
      </c>
      <c r="M340" s="136">
        <f t="shared" si="213"/>
        <v>6.5798186259519342</v>
      </c>
      <c r="N340" s="136">
        <f t="shared" si="214"/>
        <v>0</v>
      </c>
      <c r="O340" s="136">
        <f t="shared" si="215"/>
        <v>0</v>
      </c>
      <c r="P340" s="136">
        <f t="shared" si="216"/>
        <v>0</v>
      </c>
      <c r="Q340" s="136">
        <f t="shared" si="217"/>
        <v>0</v>
      </c>
      <c r="R340" s="136">
        <f t="shared" si="218"/>
        <v>0</v>
      </c>
      <c r="S340" s="136">
        <f t="shared" si="219"/>
        <v>0</v>
      </c>
      <c r="T340" s="136">
        <f t="shared" si="220"/>
        <v>0</v>
      </c>
      <c r="U340" s="136">
        <f t="shared" si="221"/>
        <v>0</v>
      </c>
      <c r="V340" s="136">
        <f t="shared" si="222"/>
        <v>0</v>
      </c>
      <c r="W340" s="136">
        <f t="shared" si="223"/>
        <v>0</v>
      </c>
      <c r="X340" s="136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7">
        <v>37600</v>
      </c>
      <c r="E341" s="138" t="s">
        <v>284</v>
      </c>
      <c r="G341" s="43">
        <v>3</v>
      </c>
      <c r="H341" s="136" t="str">
        <f t="shared" si="209"/>
        <v>Peak Day</v>
      </c>
      <c r="I341" s="42">
        <f>'DepExp. Class.'!K$77</f>
        <v>502584.67313497694</v>
      </c>
      <c r="J341" s="136">
        <f t="shared" si="210"/>
        <v>271420.52090130467</v>
      </c>
      <c r="K341" s="136">
        <f t="shared" si="211"/>
        <v>151451.71266669375</v>
      </c>
      <c r="L341" s="136">
        <f t="shared" si="212"/>
        <v>0</v>
      </c>
      <c r="M341" s="136">
        <f t="shared" si="213"/>
        <v>79712.439566978603</v>
      </c>
      <c r="N341" s="136">
        <f t="shared" si="214"/>
        <v>0</v>
      </c>
      <c r="O341" s="136">
        <f t="shared" si="215"/>
        <v>0</v>
      </c>
      <c r="P341" s="136">
        <f t="shared" si="216"/>
        <v>0</v>
      </c>
      <c r="Q341" s="136">
        <f t="shared" si="217"/>
        <v>0</v>
      </c>
      <c r="R341" s="136">
        <f t="shared" si="218"/>
        <v>0</v>
      </c>
      <c r="S341" s="136">
        <f t="shared" si="219"/>
        <v>0</v>
      </c>
      <c r="T341" s="136">
        <f t="shared" si="220"/>
        <v>0</v>
      </c>
      <c r="U341" s="136">
        <f t="shared" si="221"/>
        <v>0</v>
      </c>
      <c r="V341" s="136">
        <f t="shared" si="222"/>
        <v>0</v>
      </c>
      <c r="W341" s="136">
        <f t="shared" si="223"/>
        <v>0</v>
      </c>
      <c r="X341" s="136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7">
        <v>37601</v>
      </c>
      <c r="E342" s="138" t="s">
        <v>285</v>
      </c>
      <c r="G342" s="43">
        <v>3</v>
      </c>
      <c r="H342" s="136" t="str">
        <f t="shared" si="209"/>
        <v>Peak Day</v>
      </c>
      <c r="I342" s="42">
        <f>'DepExp. Class.'!K$78</f>
        <v>1184213.4012049809</v>
      </c>
      <c r="J342" s="136">
        <f t="shared" si="210"/>
        <v>639533.66545867443</v>
      </c>
      <c r="K342" s="136">
        <f t="shared" si="211"/>
        <v>356857.57517555129</v>
      </c>
      <c r="L342" s="136">
        <f t="shared" si="212"/>
        <v>0</v>
      </c>
      <c r="M342" s="136">
        <f t="shared" si="213"/>
        <v>187822.16057075531</v>
      </c>
      <c r="N342" s="136">
        <f t="shared" si="214"/>
        <v>0</v>
      </c>
      <c r="O342" s="136">
        <f t="shared" si="215"/>
        <v>0</v>
      </c>
      <c r="P342" s="136">
        <f t="shared" si="216"/>
        <v>0</v>
      </c>
      <c r="Q342" s="136">
        <f t="shared" si="217"/>
        <v>0</v>
      </c>
      <c r="R342" s="136">
        <f t="shared" si="218"/>
        <v>0</v>
      </c>
      <c r="S342" s="136">
        <f t="shared" si="219"/>
        <v>0</v>
      </c>
      <c r="T342" s="136">
        <f t="shared" si="220"/>
        <v>0</v>
      </c>
      <c r="U342" s="136">
        <f t="shared" si="221"/>
        <v>0</v>
      </c>
      <c r="V342" s="136">
        <f t="shared" si="222"/>
        <v>0</v>
      </c>
      <c r="W342" s="136">
        <f t="shared" si="223"/>
        <v>0</v>
      </c>
      <c r="X342" s="136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7">
        <v>37602</v>
      </c>
      <c r="E343" s="138" t="s">
        <v>292</v>
      </c>
      <c r="G343" s="43">
        <v>3</v>
      </c>
      <c r="H343" s="136" t="str">
        <f t="shared" si="209"/>
        <v>Peak Day</v>
      </c>
      <c r="I343" s="42">
        <f>'DepExp. Class.'!K$79</f>
        <v>1027977.2563699706</v>
      </c>
      <c r="J343" s="136">
        <f t="shared" si="210"/>
        <v>555158.43859348621</v>
      </c>
      <c r="K343" s="136">
        <f t="shared" si="211"/>
        <v>309776.49017527496</v>
      </c>
      <c r="L343" s="136">
        <f t="shared" si="212"/>
        <v>0</v>
      </c>
      <c r="M343" s="136">
        <f t="shared" si="213"/>
        <v>163042.32760120957</v>
      </c>
      <c r="N343" s="136">
        <f t="shared" si="214"/>
        <v>0</v>
      </c>
      <c r="O343" s="136">
        <f t="shared" si="215"/>
        <v>0</v>
      </c>
      <c r="P343" s="136">
        <f t="shared" si="216"/>
        <v>0</v>
      </c>
      <c r="Q343" s="136">
        <f t="shared" si="217"/>
        <v>0</v>
      </c>
      <c r="R343" s="136">
        <f t="shared" si="218"/>
        <v>0</v>
      </c>
      <c r="S343" s="136">
        <f t="shared" si="219"/>
        <v>0</v>
      </c>
      <c r="T343" s="136">
        <f t="shared" si="220"/>
        <v>0</v>
      </c>
      <c r="U343" s="136">
        <f t="shared" si="221"/>
        <v>0</v>
      </c>
      <c r="V343" s="136">
        <f t="shared" si="222"/>
        <v>0</v>
      </c>
      <c r="W343" s="136">
        <f t="shared" si="223"/>
        <v>0</v>
      </c>
      <c r="X343" s="136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7">
        <v>37800</v>
      </c>
      <c r="E344" s="138" t="s">
        <v>293</v>
      </c>
      <c r="G344" s="43">
        <v>3</v>
      </c>
      <c r="H344" s="136" t="str">
        <f t="shared" si="209"/>
        <v>Peak Day</v>
      </c>
      <c r="I344" s="42">
        <f>'DepExp. Class.'!K$80</f>
        <v>108799.91955472287</v>
      </c>
      <c r="J344" s="136">
        <f t="shared" si="210"/>
        <v>58757.32472174304</v>
      </c>
      <c r="K344" s="136">
        <f t="shared" si="211"/>
        <v>32786.384136580855</v>
      </c>
      <c r="L344" s="136">
        <f t="shared" si="212"/>
        <v>0</v>
      </c>
      <c r="M344" s="136">
        <f t="shared" si="213"/>
        <v>17256.21069639899</v>
      </c>
      <c r="N344" s="136">
        <f t="shared" si="214"/>
        <v>0</v>
      </c>
      <c r="O344" s="136">
        <f t="shared" si="215"/>
        <v>0</v>
      </c>
      <c r="P344" s="136">
        <f t="shared" si="216"/>
        <v>0</v>
      </c>
      <c r="Q344" s="136">
        <f t="shared" si="217"/>
        <v>0</v>
      </c>
      <c r="R344" s="136">
        <f t="shared" si="218"/>
        <v>0</v>
      </c>
      <c r="S344" s="136">
        <f t="shared" si="219"/>
        <v>0</v>
      </c>
      <c r="T344" s="136">
        <f t="shared" si="220"/>
        <v>0</v>
      </c>
      <c r="U344" s="136">
        <f t="shared" si="221"/>
        <v>0</v>
      </c>
      <c r="V344" s="136">
        <f t="shared" si="222"/>
        <v>0</v>
      </c>
      <c r="W344" s="136">
        <f t="shared" si="223"/>
        <v>0</v>
      </c>
      <c r="X344" s="136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7">
        <v>37900</v>
      </c>
      <c r="E345" s="138" t="s">
        <v>294</v>
      </c>
      <c r="G345" s="43">
        <v>3</v>
      </c>
      <c r="H345" s="136" t="str">
        <f t="shared" si="209"/>
        <v>Peak Day</v>
      </c>
      <c r="I345" s="42">
        <f>'DepExp. Class.'!K$81</f>
        <v>45448.309128620807</v>
      </c>
      <c r="J345" s="136">
        <f t="shared" si="210"/>
        <v>24544.329338234438</v>
      </c>
      <c r="K345" s="136">
        <f t="shared" si="211"/>
        <v>13695.650948524561</v>
      </c>
      <c r="L345" s="136">
        <f t="shared" si="212"/>
        <v>0</v>
      </c>
      <c r="M345" s="136">
        <f t="shared" si="213"/>
        <v>7208.3288418618158</v>
      </c>
      <c r="N345" s="136">
        <f t="shared" si="214"/>
        <v>0</v>
      </c>
      <c r="O345" s="136">
        <f t="shared" si="215"/>
        <v>0</v>
      </c>
      <c r="P345" s="136">
        <f t="shared" si="216"/>
        <v>0</v>
      </c>
      <c r="Q345" s="136">
        <f t="shared" si="217"/>
        <v>0</v>
      </c>
      <c r="R345" s="136">
        <f t="shared" si="218"/>
        <v>0</v>
      </c>
      <c r="S345" s="136">
        <f t="shared" si="219"/>
        <v>0</v>
      </c>
      <c r="T345" s="136">
        <f t="shared" si="220"/>
        <v>0</v>
      </c>
      <c r="U345" s="136">
        <f t="shared" si="221"/>
        <v>0</v>
      </c>
      <c r="V345" s="136">
        <f t="shared" si="222"/>
        <v>0</v>
      </c>
      <c r="W345" s="136">
        <f t="shared" si="223"/>
        <v>0</v>
      </c>
      <c r="X345" s="136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7">
        <v>37905</v>
      </c>
      <c r="E346" s="138" t="s">
        <v>295</v>
      </c>
      <c r="G346" s="43">
        <v>3</v>
      </c>
      <c r="H346" s="136" t="str">
        <f t="shared" si="209"/>
        <v>Peak Day</v>
      </c>
      <c r="I346" s="42">
        <f>'DepExp. Class.'!K$82</f>
        <v>20044.330786957278</v>
      </c>
      <c r="J346" s="136">
        <f t="shared" si="210"/>
        <v>10824.927607477768</v>
      </c>
      <c r="K346" s="136">
        <f t="shared" si="211"/>
        <v>6040.2721953423352</v>
      </c>
      <c r="L346" s="136">
        <f t="shared" si="212"/>
        <v>0</v>
      </c>
      <c r="M346" s="136">
        <f t="shared" si="213"/>
        <v>3179.1309841371767</v>
      </c>
      <c r="N346" s="136">
        <f t="shared" si="214"/>
        <v>0</v>
      </c>
      <c r="O346" s="136">
        <f t="shared" si="215"/>
        <v>0</v>
      </c>
      <c r="P346" s="136">
        <f t="shared" si="216"/>
        <v>0</v>
      </c>
      <c r="Q346" s="136">
        <f t="shared" si="217"/>
        <v>0</v>
      </c>
      <c r="R346" s="136">
        <f t="shared" si="218"/>
        <v>0</v>
      </c>
      <c r="S346" s="136">
        <f t="shared" si="219"/>
        <v>0</v>
      </c>
      <c r="T346" s="136">
        <f t="shared" si="220"/>
        <v>0</v>
      </c>
      <c r="U346" s="136">
        <f t="shared" si="221"/>
        <v>0</v>
      </c>
      <c r="V346" s="136">
        <f t="shared" si="222"/>
        <v>0</v>
      </c>
      <c r="W346" s="136">
        <f t="shared" si="223"/>
        <v>0</v>
      </c>
      <c r="X346" s="136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7">
        <v>38000</v>
      </c>
      <c r="E347" s="138" t="s">
        <v>52</v>
      </c>
      <c r="G347" s="43">
        <v>99</v>
      </c>
      <c r="H347" s="136" t="str">
        <f t="shared" si="209"/>
        <v>-</v>
      </c>
      <c r="I347" s="42">
        <f>'DepExp. Class.'!K$83</f>
        <v>0</v>
      </c>
      <c r="J347" s="136">
        <f t="shared" si="210"/>
        <v>0</v>
      </c>
      <c r="K347" s="136">
        <f t="shared" si="211"/>
        <v>0</v>
      </c>
      <c r="L347" s="136">
        <f t="shared" si="212"/>
        <v>0</v>
      </c>
      <c r="M347" s="136">
        <f t="shared" si="213"/>
        <v>0</v>
      </c>
      <c r="N347" s="136">
        <f t="shared" si="214"/>
        <v>0</v>
      </c>
      <c r="O347" s="136">
        <f t="shared" si="215"/>
        <v>0</v>
      </c>
      <c r="P347" s="136">
        <f t="shared" si="216"/>
        <v>0</v>
      </c>
      <c r="Q347" s="136">
        <f t="shared" si="217"/>
        <v>0</v>
      </c>
      <c r="R347" s="136">
        <f t="shared" si="218"/>
        <v>0</v>
      </c>
      <c r="S347" s="136">
        <f t="shared" si="219"/>
        <v>0</v>
      </c>
      <c r="T347" s="136">
        <f t="shared" si="220"/>
        <v>0</v>
      </c>
      <c r="U347" s="136">
        <f t="shared" si="221"/>
        <v>0</v>
      </c>
      <c r="V347" s="136">
        <f t="shared" si="222"/>
        <v>0</v>
      </c>
      <c r="W347" s="136">
        <f t="shared" si="223"/>
        <v>0</v>
      </c>
      <c r="X347" s="136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7">
        <v>38100</v>
      </c>
      <c r="E348" s="138" t="s">
        <v>51</v>
      </c>
      <c r="G348" s="43">
        <v>99</v>
      </c>
      <c r="H348" s="136" t="str">
        <f t="shared" si="209"/>
        <v>-</v>
      </c>
      <c r="I348" s="42">
        <f>'DepExp. Class.'!K$84</f>
        <v>0</v>
      </c>
      <c r="J348" s="136">
        <f t="shared" si="210"/>
        <v>0</v>
      </c>
      <c r="K348" s="136">
        <f t="shared" si="211"/>
        <v>0</v>
      </c>
      <c r="L348" s="136">
        <f t="shared" si="212"/>
        <v>0</v>
      </c>
      <c r="M348" s="136">
        <f t="shared" si="213"/>
        <v>0</v>
      </c>
      <c r="N348" s="136">
        <f t="shared" si="214"/>
        <v>0</v>
      </c>
      <c r="O348" s="136">
        <f t="shared" si="215"/>
        <v>0</v>
      </c>
      <c r="P348" s="136">
        <f t="shared" si="216"/>
        <v>0</v>
      </c>
      <c r="Q348" s="136">
        <f t="shared" si="217"/>
        <v>0</v>
      </c>
      <c r="R348" s="136">
        <f t="shared" si="218"/>
        <v>0</v>
      </c>
      <c r="S348" s="136">
        <f t="shared" si="219"/>
        <v>0</v>
      </c>
      <c r="T348" s="136">
        <f t="shared" si="220"/>
        <v>0</v>
      </c>
      <c r="U348" s="136">
        <f t="shared" si="221"/>
        <v>0</v>
      </c>
      <c r="V348" s="136">
        <f t="shared" si="222"/>
        <v>0</v>
      </c>
      <c r="W348" s="136">
        <f t="shared" si="223"/>
        <v>0</v>
      </c>
      <c r="X348" s="136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7">
        <v>38200</v>
      </c>
      <c r="E349" s="138" t="s">
        <v>296</v>
      </c>
      <c r="G349" s="43">
        <v>99</v>
      </c>
      <c r="H349" s="136" t="str">
        <f t="shared" si="209"/>
        <v>-</v>
      </c>
      <c r="I349" s="42">
        <f>'DepExp. Class.'!K$85</f>
        <v>0</v>
      </c>
      <c r="J349" s="136">
        <f t="shared" si="210"/>
        <v>0</v>
      </c>
      <c r="K349" s="136">
        <f t="shared" si="211"/>
        <v>0</v>
      </c>
      <c r="L349" s="136">
        <f t="shared" si="212"/>
        <v>0</v>
      </c>
      <c r="M349" s="136">
        <f t="shared" si="213"/>
        <v>0</v>
      </c>
      <c r="N349" s="136">
        <f t="shared" si="214"/>
        <v>0</v>
      </c>
      <c r="O349" s="136">
        <f t="shared" si="215"/>
        <v>0</v>
      </c>
      <c r="P349" s="136">
        <f t="shared" si="216"/>
        <v>0</v>
      </c>
      <c r="Q349" s="136">
        <f t="shared" si="217"/>
        <v>0</v>
      </c>
      <c r="R349" s="136">
        <f t="shared" si="218"/>
        <v>0</v>
      </c>
      <c r="S349" s="136">
        <f t="shared" si="219"/>
        <v>0</v>
      </c>
      <c r="T349" s="136">
        <f t="shared" si="220"/>
        <v>0</v>
      </c>
      <c r="U349" s="136">
        <f t="shared" si="221"/>
        <v>0</v>
      </c>
      <c r="V349" s="136">
        <f t="shared" si="222"/>
        <v>0</v>
      </c>
      <c r="W349" s="136">
        <f t="shared" si="223"/>
        <v>0</v>
      </c>
      <c r="X349" s="136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7">
        <v>38300</v>
      </c>
      <c r="E350" s="138" t="s">
        <v>297</v>
      </c>
      <c r="G350" s="43">
        <v>99</v>
      </c>
      <c r="H350" s="136" t="str">
        <f t="shared" si="209"/>
        <v>-</v>
      </c>
      <c r="I350" s="42">
        <f>'DepExp. Class.'!K$86</f>
        <v>0</v>
      </c>
      <c r="J350" s="136">
        <f t="shared" si="210"/>
        <v>0</v>
      </c>
      <c r="K350" s="136">
        <f t="shared" si="211"/>
        <v>0</v>
      </c>
      <c r="L350" s="136">
        <f t="shared" si="212"/>
        <v>0</v>
      </c>
      <c r="M350" s="136">
        <f t="shared" si="213"/>
        <v>0</v>
      </c>
      <c r="N350" s="136">
        <f t="shared" si="214"/>
        <v>0</v>
      </c>
      <c r="O350" s="136">
        <f t="shared" si="215"/>
        <v>0</v>
      </c>
      <c r="P350" s="136">
        <f t="shared" si="216"/>
        <v>0</v>
      </c>
      <c r="Q350" s="136">
        <f t="shared" si="217"/>
        <v>0</v>
      </c>
      <c r="R350" s="136">
        <f t="shared" si="218"/>
        <v>0</v>
      </c>
      <c r="S350" s="136">
        <f t="shared" si="219"/>
        <v>0</v>
      </c>
      <c r="T350" s="136">
        <f t="shared" si="220"/>
        <v>0</v>
      </c>
      <c r="U350" s="136">
        <f t="shared" si="221"/>
        <v>0</v>
      </c>
      <c r="V350" s="136">
        <f t="shared" si="222"/>
        <v>0</v>
      </c>
      <c r="W350" s="136">
        <f t="shared" si="223"/>
        <v>0</v>
      </c>
      <c r="X350" s="136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7">
        <v>38400</v>
      </c>
      <c r="E351" s="138" t="s">
        <v>298</v>
      </c>
      <c r="G351" s="43">
        <v>99</v>
      </c>
      <c r="H351" s="136" t="str">
        <f t="shared" si="209"/>
        <v>-</v>
      </c>
      <c r="I351" s="42">
        <f>'DepExp. Class.'!K$87</f>
        <v>0</v>
      </c>
      <c r="J351" s="136">
        <f t="shared" si="210"/>
        <v>0</v>
      </c>
      <c r="K351" s="136">
        <f t="shared" si="211"/>
        <v>0</v>
      </c>
      <c r="L351" s="136">
        <f t="shared" si="212"/>
        <v>0</v>
      </c>
      <c r="M351" s="136">
        <f t="shared" si="213"/>
        <v>0</v>
      </c>
      <c r="N351" s="136">
        <f t="shared" si="214"/>
        <v>0</v>
      </c>
      <c r="O351" s="136">
        <f t="shared" si="215"/>
        <v>0</v>
      </c>
      <c r="P351" s="136">
        <f t="shared" si="216"/>
        <v>0</v>
      </c>
      <c r="Q351" s="136">
        <f t="shared" si="217"/>
        <v>0</v>
      </c>
      <c r="R351" s="136">
        <f t="shared" si="218"/>
        <v>0</v>
      </c>
      <c r="S351" s="136">
        <f t="shared" si="219"/>
        <v>0</v>
      </c>
      <c r="T351" s="136">
        <f t="shared" si="220"/>
        <v>0</v>
      </c>
      <c r="U351" s="136">
        <f t="shared" si="221"/>
        <v>0</v>
      </c>
      <c r="V351" s="136">
        <f t="shared" si="222"/>
        <v>0</v>
      </c>
      <c r="W351" s="136">
        <f t="shared" si="223"/>
        <v>0</v>
      </c>
      <c r="X351" s="136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7">
        <v>38500</v>
      </c>
      <c r="E352" s="138" t="s">
        <v>299</v>
      </c>
      <c r="G352" s="43">
        <v>99</v>
      </c>
      <c r="H352" s="136" t="str">
        <f t="shared" si="209"/>
        <v>-</v>
      </c>
      <c r="I352" s="42">
        <f>'DepExp. Class.'!K$88</f>
        <v>0</v>
      </c>
      <c r="J352" s="136">
        <f t="shared" si="210"/>
        <v>0</v>
      </c>
      <c r="K352" s="136">
        <f t="shared" si="211"/>
        <v>0</v>
      </c>
      <c r="L352" s="136">
        <f t="shared" si="212"/>
        <v>0</v>
      </c>
      <c r="M352" s="136">
        <f t="shared" si="213"/>
        <v>0</v>
      </c>
      <c r="N352" s="136">
        <f t="shared" si="214"/>
        <v>0</v>
      </c>
      <c r="O352" s="136">
        <f t="shared" si="215"/>
        <v>0</v>
      </c>
      <c r="P352" s="136">
        <f t="shared" si="216"/>
        <v>0</v>
      </c>
      <c r="Q352" s="136">
        <f t="shared" si="217"/>
        <v>0</v>
      </c>
      <c r="R352" s="136">
        <f t="shared" si="218"/>
        <v>0</v>
      </c>
      <c r="S352" s="136">
        <f t="shared" si="219"/>
        <v>0</v>
      </c>
      <c r="T352" s="136">
        <f t="shared" si="220"/>
        <v>0</v>
      </c>
      <c r="U352" s="136">
        <f t="shared" si="221"/>
        <v>0</v>
      </c>
      <c r="V352" s="136">
        <f t="shared" si="222"/>
        <v>0</v>
      </c>
      <c r="W352" s="136">
        <f t="shared" si="223"/>
        <v>0</v>
      </c>
      <c r="X352" s="136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7">
        <v>38600</v>
      </c>
      <c r="E353" s="138" t="s">
        <v>300</v>
      </c>
      <c r="G353" s="43">
        <v>99</v>
      </c>
      <c r="H353" s="136" t="str">
        <f t="shared" si="209"/>
        <v>-</v>
      </c>
      <c r="I353" s="42">
        <f>'DepExp. Class.'!K$89</f>
        <v>0</v>
      </c>
      <c r="J353" s="136">
        <f t="shared" si="210"/>
        <v>0</v>
      </c>
      <c r="K353" s="136">
        <f t="shared" si="211"/>
        <v>0</v>
      </c>
      <c r="L353" s="136">
        <f t="shared" si="212"/>
        <v>0</v>
      </c>
      <c r="M353" s="136">
        <f t="shared" si="213"/>
        <v>0</v>
      </c>
      <c r="N353" s="136">
        <f t="shared" si="214"/>
        <v>0</v>
      </c>
      <c r="O353" s="136">
        <f t="shared" si="215"/>
        <v>0</v>
      </c>
      <c r="P353" s="136">
        <f t="shared" si="216"/>
        <v>0</v>
      </c>
      <c r="Q353" s="136">
        <f t="shared" si="217"/>
        <v>0</v>
      </c>
      <c r="R353" s="136">
        <f t="shared" si="218"/>
        <v>0</v>
      </c>
      <c r="S353" s="136">
        <f t="shared" si="219"/>
        <v>0</v>
      </c>
      <c r="T353" s="136">
        <f t="shared" si="220"/>
        <v>0</v>
      </c>
      <c r="U353" s="136">
        <f t="shared" si="221"/>
        <v>0</v>
      </c>
      <c r="V353" s="136">
        <f t="shared" si="222"/>
        <v>0</v>
      </c>
      <c r="W353" s="136">
        <f t="shared" si="223"/>
        <v>0</v>
      </c>
      <c r="X353" s="136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6"/>
      <c r="I354" s="42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9"/>
      <c r="H355" s="44"/>
      <c r="I355" s="42">
        <f>'DepExp. Class.'!K$91</f>
        <v>2905185.4401487671</v>
      </c>
      <c r="J355" s="136">
        <f>SUM(J333:J353)</f>
        <v>1568943.4788400186</v>
      </c>
      <c r="K355" s="136">
        <f t="shared" ref="K355:X355" si="227">SUM(K333:K353)</f>
        <v>875465.03911532089</v>
      </c>
      <c r="L355" s="136">
        <f t="shared" si="227"/>
        <v>0</v>
      </c>
      <c r="M355" s="136">
        <f t="shared" si="227"/>
        <v>460776.92219342798</v>
      </c>
      <c r="N355" s="136">
        <f t="shared" si="227"/>
        <v>0</v>
      </c>
      <c r="O355" s="136">
        <f t="shared" si="227"/>
        <v>0</v>
      </c>
      <c r="P355" s="136">
        <f t="shared" si="227"/>
        <v>0</v>
      </c>
      <c r="Q355" s="136">
        <f t="shared" si="227"/>
        <v>0</v>
      </c>
      <c r="R355" s="136">
        <f t="shared" si="227"/>
        <v>0</v>
      </c>
      <c r="S355" s="136">
        <f t="shared" si="227"/>
        <v>0</v>
      </c>
      <c r="T355" s="136">
        <f t="shared" si="227"/>
        <v>0</v>
      </c>
      <c r="U355" s="136">
        <f t="shared" si="227"/>
        <v>0</v>
      </c>
      <c r="V355" s="136">
        <f t="shared" si="227"/>
        <v>0</v>
      </c>
      <c r="W355" s="136">
        <f t="shared" si="227"/>
        <v>0</v>
      </c>
      <c r="X355" s="136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9"/>
      <c r="H356" s="44"/>
      <c r="I356" s="44"/>
      <c r="J356" s="44"/>
      <c r="K356" s="44"/>
      <c r="L356" s="44"/>
      <c r="M356" s="44"/>
      <c r="N356" s="132"/>
      <c r="O356" s="132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9"/>
      <c r="H357" s="44"/>
      <c r="I357" s="44"/>
      <c r="J357" s="42"/>
      <c r="K357" s="132"/>
      <c r="L357" s="132"/>
      <c r="M357" s="132"/>
      <c r="N357" s="45"/>
      <c r="O357" s="45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1"/>
      <c r="H358" s="149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2"/>
      <c r="U358" s="132"/>
      <c r="V358" s="132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9">
        <v>38900</v>
      </c>
      <c r="E359" s="138" t="s">
        <v>125</v>
      </c>
      <c r="G359" s="43">
        <v>6.4</v>
      </c>
      <c r="H359" s="136" t="str">
        <f t="shared" ref="H359:H392" si="228">VLOOKUP($G359,alloc,3)</f>
        <v>P, S, T &amp; D Plant - Demand</v>
      </c>
      <c r="I359" s="42">
        <f>'DepExp. Class.'!K$95</f>
        <v>0</v>
      </c>
      <c r="J359" s="136">
        <f t="shared" ref="J359:J392" si="229">$I359*VLOOKUP($G359,alloc,6)</f>
        <v>0</v>
      </c>
      <c r="K359" s="136">
        <f t="shared" ref="K359:K392" si="230">$I359*VLOOKUP($G359,alloc,7)</f>
        <v>0</v>
      </c>
      <c r="L359" s="136">
        <f t="shared" ref="L359:L392" si="231">$I359*VLOOKUP($G359,alloc,8)</f>
        <v>0</v>
      </c>
      <c r="M359" s="136">
        <f t="shared" ref="M359:M392" si="232">$I359*VLOOKUP($G359,alloc,9)</f>
        <v>0</v>
      </c>
      <c r="N359" s="136">
        <f t="shared" ref="N359:N392" si="233">$I359*VLOOKUP($G359,alloc,10)</f>
        <v>0</v>
      </c>
      <c r="O359" s="136">
        <f t="shared" ref="O359:O392" si="234">$I359*VLOOKUP($G359,alloc,11)</f>
        <v>0</v>
      </c>
      <c r="P359" s="136">
        <f t="shared" ref="P359:P392" si="235">$I359*VLOOKUP($G359,alloc,12)</f>
        <v>0</v>
      </c>
      <c r="Q359" s="136">
        <f t="shared" ref="Q359:Q392" si="236">$I359*VLOOKUP($G359,alloc,13)</f>
        <v>0</v>
      </c>
      <c r="R359" s="136">
        <f t="shared" ref="R359:R392" si="237">$I359*VLOOKUP($G359,alloc,14)</f>
        <v>0</v>
      </c>
      <c r="S359" s="136">
        <f t="shared" ref="S359:S392" si="238">$I359*VLOOKUP($G359,alloc,15)</f>
        <v>0</v>
      </c>
      <c r="T359" s="136">
        <f t="shared" ref="T359:T392" si="239">$I359*VLOOKUP($G359,alloc,16)</f>
        <v>0</v>
      </c>
      <c r="U359" s="136">
        <f t="shared" ref="U359:U392" si="240">$I359*VLOOKUP($G359,alloc,17)</f>
        <v>0</v>
      </c>
      <c r="V359" s="136">
        <f t="shared" ref="V359:V392" si="241">$I359*VLOOKUP($G359,alloc,18)</f>
        <v>0</v>
      </c>
      <c r="W359" s="136">
        <f t="shared" ref="W359:W392" si="242">$I359*VLOOKUP($G359,alloc,19)</f>
        <v>0</v>
      </c>
      <c r="X359" s="136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9">
        <v>39000</v>
      </c>
      <c r="E360" s="138" t="s">
        <v>304</v>
      </c>
      <c r="G360" s="43">
        <v>6.4</v>
      </c>
      <c r="H360" s="136" t="str">
        <f t="shared" si="228"/>
        <v>P, S, T &amp; D Plant - Demand</v>
      </c>
      <c r="I360" s="42">
        <f>'DepExp. Class.'!K$96</f>
        <v>62874.017001818807</v>
      </c>
      <c r="J360" s="136">
        <f t="shared" si="229"/>
        <v>33955.071370049503</v>
      </c>
      <c r="K360" s="136">
        <f t="shared" si="230"/>
        <v>18946.812479900069</v>
      </c>
      <c r="L360" s="136">
        <f t="shared" si="231"/>
        <v>0</v>
      </c>
      <c r="M360" s="136">
        <f t="shared" si="232"/>
        <v>9972.1331518692314</v>
      </c>
      <c r="N360" s="136">
        <f t="shared" si="233"/>
        <v>0</v>
      </c>
      <c r="O360" s="136">
        <f t="shared" si="234"/>
        <v>0</v>
      </c>
      <c r="P360" s="136">
        <f t="shared" si="235"/>
        <v>0</v>
      </c>
      <c r="Q360" s="136">
        <f t="shared" si="236"/>
        <v>0</v>
      </c>
      <c r="R360" s="136">
        <f t="shared" si="237"/>
        <v>0</v>
      </c>
      <c r="S360" s="136">
        <f t="shared" si="238"/>
        <v>0</v>
      </c>
      <c r="T360" s="136">
        <f t="shared" si="239"/>
        <v>0</v>
      </c>
      <c r="U360" s="136">
        <f t="shared" si="240"/>
        <v>0</v>
      </c>
      <c r="V360" s="136">
        <f t="shared" si="241"/>
        <v>0</v>
      </c>
      <c r="W360" s="136">
        <f t="shared" si="242"/>
        <v>0</v>
      </c>
      <c r="X360" s="136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9">
        <v>39001</v>
      </c>
      <c r="E361" s="138" t="s">
        <v>149</v>
      </c>
      <c r="G361" s="43">
        <v>6.4</v>
      </c>
      <c r="H361" s="136" t="str">
        <f t="shared" si="228"/>
        <v>P, S, T &amp; D Plant - Demand</v>
      </c>
      <c r="I361" s="42">
        <f>'DepExp. Class.'!K$97</f>
        <v>0</v>
      </c>
      <c r="J361" s="136">
        <f t="shared" si="229"/>
        <v>0</v>
      </c>
      <c r="K361" s="136">
        <f t="shared" si="230"/>
        <v>0</v>
      </c>
      <c r="L361" s="136">
        <f t="shared" si="231"/>
        <v>0</v>
      </c>
      <c r="M361" s="136">
        <f t="shared" si="232"/>
        <v>0</v>
      </c>
      <c r="N361" s="136">
        <f t="shared" si="233"/>
        <v>0</v>
      </c>
      <c r="O361" s="136">
        <f t="shared" si="234"/>
        <v>0</v>
      </c>
      <c r="P361" s="136">
        <f t="shared" si="235"/>
        <v>0</v>
      </c>
      <c r="Q361" s="136">
        <f t="shared" si="236"/>
        <v>0</v>
      </c>
      <c r="R361" s="136">
        <f t="shared" si="237"/>
        <v>0</v>
      </c>
      <c r="S361" s="136">
        <f t="shared" si="238"/>
        <v>0</v>
      </c>
      <c r="T361" s="136">
        <f t="shared" si="239"/>
        <v>0</v>
      </c>
      <c r="U361" s="136">
        <f t="shared" si="240"/>
        <v>0</v>
      </c>
      <c r="V361" s="136">
        <f t="shared" si="241"/>
        <v>0</v>
      </c>
      <c r="W361" s="136">
        <f t="shared" si="242"/>
        <v>0</v>
      </c>
      <c r="X361" s="136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9">
        <v>39002</v>
      </c>
      <c r="E362" s="138" t="s">
        <v>291</v>
      </c>
      <c r="G362" s="43">
        <v>6.4</v>
      </c>
      <c r="H362" s="136" t="str">
        <f t="shared" si="228"/>
        <v>P, S, T &amp; D Plant - Demand</v>
      </c>
      <c r="I362" s="42">
        <f>'DepExp. Class.'!K$98</f>
        <v>2072.358693135564</v>
      </c>
      <c r="J362" s="136">
        <f t="shared" si="229"/>
        <v>1119.1759439789735</v>
      </c>
      <c r="K362" s="136">
        <f t="shared" si="230"/>
        <v>624.4963090046316</v>
      </c>
      <c r="L362" s="136">
        <f t="shared" si="231"/>
        <v>0</v>
      </c>
      <c r="M362" s="136">
        <f t="shared" si="232"/>
        <v>328.68644015195872</v>
      </c>
      <c r="N362" s="136">
        <f t="shared" si="233"/>
        <v>0</v>
      </c>
      <c r="O362" s="136">
        <f t="shared" si="234"/>
        <v>0</v>
      </c>
      <c r="P362" s="136">
        <f t="shared" si="235"/>
        <v>0</v>
      </c>
      <c r="Q362" s="136">
        <f t="shared" si="236"/>
        <v>0</v>
      </c>
      <c r="R362" s="136">
        <f t="shared" si="237"/>
        <v>0</v>
      </c>
      <c r="S362" s="136">
        <f t="shared" si="238"/>
        <v>0</v>
      </c>
      <c r="T362" s="136">
        <f t="shared" si="239"/>
        <v>0</v>
      </c>
      <c r="U362" s="136">
        <f t="shared" si="240"/>
        <v>0</v>
      </c>
      <c r="V362" s="136">
        <f t="shared" si="241"/>
        <v>0</v>
      </c>
      <c r="W362" s="136">
        <f t="shared" si="242"/>
        <v>0</v>
      </c>
      <c r="X362" s="136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9">
        <v>39003</v>
      </c>
      <c r="E363" s="138" t="s">
        <v>306</v>
      </c>
      <c r="G363" s="43">
        <v>6.4</v>
      </c>
      <c r="H363" s="136" t="str">
        <f t="shared" si="228"/>
        <v>P, S, T &amp; D Plant - Demand</v>
      </c>
      <c r="I363" s="42">
        <f>'DepExp. Class.'!K$99</f>
        <v>8489.8267585802932</v>
      </c>
      <c r="J363" s="136">
        <f t="shared" si="229"/>
        <v>4584.9253356694353</v>
      </c>
      <c r="K363" s="136">
        <f t="shared" si="230"/>
        <v>2558.3724923604846</v>
      </c>
      <c r="L363" s="136">
        <f t="shared" si="231"/>
        <v>0</v>
      </c>
      <c r="M363" s="136">
        <f t="shared" si="232"/>
        <v>1346.5289305503727</v>
      </c>
      <c r="N363" s="136">
        <f t="shared" si="233"/>
        <v>0</v>
      </c>
      <c r="O363" s="136">
        <f t="shared" si="234"/>
        <v>0</v>
      </c>
      <c r="P363" s="136">
        <f t="shared" si="235"/>
        <v>0</v>
      </c>
      <c r="Q363" s="136">
        <f t="shared" si="236"/>
        <v>0</v>
      </c>
      <c r="R363" s="136">
        <f t="shared" si="237"/>
        <v>0</v>
      </c>
      <c r="S363" s="136">
        <f t="shared" si="238"/>
        <v>0</v>
      </c>
      <c r="T363" s="136">
        <f t="shared" si="239"/>
        <v>0</v>
      </c>
      <c r="U363" s="136">
        <f t="shared" si="240"/>
        <v>0</v>
      </c>
      <c r="V363" s="136">
        <f t="shared" si="241"/>
        <v>0</v>
      </c>
      <c r="W363" s="136">
        <f t="shared" si="242"/>
        <v>0</v>
      </c>
      <c r="X363" s="136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9">
        <v>39004</v>
      </c>
      <c r="E364" s="138" t="s">
        <v>307</v>
      </c>
      <c r="G364" s="43">
        <v>6.4</v>
      </c>
      <c r="H364" s="136" t="str">
        <f t="shared" si="228"/>
        <v>P, S, T &amp; D Plant - Demand</v>
      </c>
      <c r="I364" s="42">
        <f>'DepExp. Class.'!K$100</f>
        <v>89.321532296299722</v>
      </c>
      <c r="J364" s="136">
        <f t="shared" si="229"/>
        <v>48.238034543192988</v>
      </c>
      <c r="K364" s="136">
        <f t="shared" si="230"/>
        <v>26.916656570334489</v>
      </c>
      <c r="L364" s="136">
        <f t="shared" si="231"/>
        <v>0</v>
      </c>
      <c r="M364" s="136">
        <f t="shared" si="232"/>
        <v>14.16684118277224</v>
      </c>
      <c r="N364" s="136">
        <f t="shared" si="233"/>
        <v>0</v>
      </c>
      <c r="O364" s="136">
        <f t="shared" si="234"/>
        <v>0</v>
      </c>
      <c r="P364" s="136">
        <f t="shared" si="235"/>
        <v>0</v>
      </c>
      <c r="Q364" s="136">
        <f t="shared" si="236"/>
        <v>0</v>
      </c>
      <c r="R364" s="136">
        <f t="shared" si="237"/>
        <v>0</v>
      </c>
      <c r="S364" s="136">
        <f t="shared" si="238"/>
        <v>0</v>
      </c>
      <c r="T364" s="136">
        <f t="shared" si="239"/>
        <v>0</v>
      </c>
      <c r="U364" s="136">
        <f t="shared" si="240"/>
        <v>0</v>
      </c>
      <c r="V364" s="136">
        <f t="shared" si="241"/>
        <v>0</v>
      </c>
      <c r="W364" s="136">
        <f t="shared" si="242"/>
        <v>0</v>
      </c>
      <c r="X364" s="136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9">
        <v>39009</v>
      </c>
      <c r="E365" s="138" t="s">
        <v>308</v>
      </c>
      <c r="G365" s="43">
        <v>6.4</v>
      </c>
      <c r="H365" s="136" t="str">
        <f t="shared" si="228"/>
        <v>P, S, T &amp; D Plant - Demand</v>
      </c>
      <c r="I365" s="42">
        <f>'DepExp. Class.'!K$101</f>
        <v>74233.897804934328</v>
      </c>
      <c r="J365" s="136">
        <f t="shared" si="229"/>
        <v>40089.967497552927</v>
      </c>
      <c r="K365" s="136">
        <f t="shared" si="230"/>
        <v>22370.063317593806</v>
      </c>
      <c r="L365" s="136">
        <f t="shared" si="231"/>
        <v>0</v>
      </c>
      <c r="M365" s="136">
        <f t="shared" si="232"/>
        <v>11773.86698978759</v>
      </c>
      <c r="N365" s="136">
        <f t="shared" si="233"/>
        <v>0</v>
      </c>
      <c r="O365" s="136">
        <f t="shared" si="234"/>
        <v>0</v>
      </c>
      <c r="P365" s="136">
        <f t="shared" si="235"/>
        <v>0</v>
      </c>
      <c r="Q365" s="136">
        <f t="shared" si="236"/>
        <v>0</v>
      </c>
      <c r="R365" s="136">
        <f t="shared" si="237"/>
        <v>0</v>
      </c>
      <c r="S365" s="136">
        <f t="shared" si="238"/>
        <v>0</v>
      </c>
      <c r="T365" s="136">
        <f t="shared" si="239"/>
        <v>0</v>
      </c>
      <c r="U365" s="136">
        <f t="shared" si="240"/>
        <v>0</v>
      </c>
      <c r="V365" s="136">
        <f t="shared" si="241"/>
        <v>0</v>
      </c>
      <c r="W365" s="136">
        <f t="shared" si="242"/>
        <v>0</v>
      </c>
      <c r="X365" s="136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9">
        <v>39100</v>
      </c>
      <c r="E366" s="138" t="s">
        <v>309</v>
      </c>
      <c r="G366" s="43">
        <v>6.4</v>
      </c>
      <c r="H366" s="136" t="str">
        <f t="shared" si="228"/>
        <v>P, S, T &amp; D Plant - Demand</v>
      </c>
      <c r="I366" s="42">
        <f>'DepExp. Class.'!K$102</f>
        <v>41406.748790331483</v>
      </c>
      <c r="J366" s="136">
        <f t="shared" si="229"/>
        <v>22361.68734593091</v>
      </c>
      <c r="K366" s="136">
        <f t="shared" si="230"/>
        <v>12477.744259763855</v>
      </c>
      <c r="L366" s="136">
        <f t="shared" si="231"/>
        <v>0</v>
      </c>
      <c r="M366" s="136">
        <f t="shared" si="232"/>
        <v>6567.3171846367168</v>
      </c>
      <c r="N366" s="136">
        <f t="shared" si="233"/>
        <v>0</v>
      </c>
      <c r="O366" s="136">
        <f t="shared" si="234"/>
        <v>0</v>
      </c>
      <c r="P366" s="136">
        <f t="shared" si="235"/>
        <v>0</v>
      </c>
      <c r="Q366" s="136">
        <f t="shared" si="236"/>
        <v>0</v>
      </c>
      <c r="R366" s="136">
        <f t="shared" si="237"/>
        <v>0</v>
      </c>
      <c r="S366" s="136">
        <f t="shared" si="238"/>
        <v>0</v>
      </c>
      <c r="T366" s="136">
        <f t="shared" si="239"/>
        <v>0</v>
      </c>
      <c r="U366" s="136">
        <f t="shared" si="240"/>
        <v>0</v>
      </c>
      <c r="V366" s="136">
        <f t="shared" si="241"/>
        <v>0</v>
      </c>
      <c r="W366" s="136">
        <f t="shared" si="242"/>
        <v>0</v>
      </c>
      <c r="X366" s="136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6">
        <v>39102</v>
      </c>
      <c r="E367" s="138" t="s">
        <v>310</v>
      </c>
      <c r="G367" s="43">
        <v>6.4</v>
      </c>
      <c r="H367" s="136" t="str">
        <f t="shared" si="228"/>
        <v>P, S, T &amp; D Plant - Demand</v>
      </c>
      <c r="I367" s="42">
        <f>'DepExp. Class.'!K$103</f>
        <v>0</v>
      </c>
      <c r="J367" s="136">
        <f t="shared" si="229"/>
        <v>0</v>
      </c>
      <c r="K367" s="136">
        <f t="shared" si="230"/>
        <v>0</v>
      </c>
      <c r="L367" s="136">
        <f t="shared" si="231"/>
        <v>0</v>
      </c>
      <c r="M367" s="136">
        <f t="shared" si="232"/>
        <v>0</v>
      </c>
      <c r="N367" s="136">
        <f t="shared" si="233"/>
        <v>0</v>
      </c>
      <c r="O367" s="136">
        <f t="shared" si="234"/>
        <v>0</v>
      </c>
      <c r="P367" s="136">
        <f t="shared" si="235"/>
        <v>0</v>
      </c>
      <c r="Q367" s="136">
        <f t="shared" si="236"/>
        <v>0</v>
      </c>
      <c r="R367" s="136">
        <f t="shared" si="237"/>
        <v>0</v>
      </c>
      <c r="S367" s="136">
        <f t="shared" si="238"/>
        <v>0</v>
      </c>
      <c r="T367" s="136">
        <f t="shared" si="239"/>
        <v>0</v>
      </c>
      <c r="U367" s="136">
        <f t="shared" si="240"/>
        <v>0</v>
      </c>
      <c r="V367" s="136">
        <f t="shared" si="241"/>
        <v>0</v>
      </c>
      <c r="W367" s="136">
        <f t="shared" si="242"/>
        <v>0</v>
      </c>
      <c r="X367" s="136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9">
        <v>39103</v>
      </c>
      <c r="E368" s="138" t="s">
        <v>311</v>
      </c>
      <c r="G368" s="43">
        <v>6.4</v>
      </c>
      <c r="H368" s="136" t="str">
        <f t="shared" si="228"/>
        <v>P, S, T &amp; D Plant - Demand</v>
      </c>
      <c r="I368" s="42">
        <f>'DepExp. Class.'!K$104</f>
        <v>0</v>
      </c>
      <c r="J368" s="136">
        <f t="shared" si="229"/>
        <v>0</v>
      </c>
      <c r="K368" s="136">
        <f t="shared" si="230"/>
        <v>0</v>
      </c>
      <c r="L368" s="136">
        <f t="shared" si="231"/>
        <v>0</v>
      </c>
      <c r="M368" s="136">
        <f t="shared" si="232"/>
        <v>0</v>
      </c>
      <c r="N368" s="136">
        <f t="shared" si="233"/>
        <v>0</v>
      </c>
      <c r="O368" s="136">
        <f t="shared" si="234"/>
        <v>0</v>
      </c>
      <c r="P368" s="136">
        <f t="shared" si="235"/>
        <v>0</v>
      </c>
      <c r="Q368" s="136">
        <f t="shared" si="236"/>
        <v>0</v>
      </c>
      <c r="R368" s="136">
        <f t="shared" si="237"/>
        <v>0</v>
      </c>
      <c r="S368" s="136">
        <f t="shared" si="238"/>
        <v>0</v>
      </c>
      <c r="T368" s="136">
        <f t="shared" si="239"/>
        <v>0</v>
      </c>
      <c r="U368" s="136">
        <f t="shared" si="240"/>
        <v>0</v>
      </c>
      <c r="V368" s="136">
        <f t="shared" si="241"/>
        <v>0</v>
      </c>
      <c r="W368" s="136">
        <f t="shared" si="242"/>
        <v>0</v>
      </c>
      <c r="X368" s="136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9">
        <v>39200</v>
      </c>
      <c r="E369" s="138" t="s">
        <v>312</v>
      </c>
      <c r="G369" s="43">
        <v>6.4</v>
      </c>
      <c r="H369" s="136" t="str">
        <f t="shared" si="228"/>
        <v>P, S, T &amp; D Plant - Demand</v>
      </c>
      <c r="I369" s="42">
        <f>'DepExp. Class.'!K$105</f>
        <v>7604.0842862062818</v>
      </c>
      <c r="J369" s="136">
        <f t="shared" si="229"/>
        <v>4106.5806982642316</v>
      </c>
      <c r="K369" s="136">
        <f t="shared" si="230"/>
        <v>2291.4578377891376</v>
      </c>
      <c r="L369" s="136">
        <f t="shared" si="231"/>
        <v>0</v>
      </c>
      <c r="M369" s="136">
        <f t="shared" si="232"/>
        <v>1206.0457501529124</v>
      </c>
      <c r="N369" s="136">
        <f t="shared" si="233"/>
        <v>0</v>
      </c>
      <c r="O369" s="136">
        <f t="shared" si="234"/>
        <v>0</v>
      </c>
      <c r="P369" s="136">
        <f t="shared" si="235"/>
        <v>0</v>
      </c>
      <c r="Q369" s="136">
        <f t="shared" si="236"/>
        <v>0</v>
      </c>
      <c r="R369" s="136">
        <f t="shared" si="237"/>
        <v>0</v>
      </c>
      <c r="S369" s="136">
        <f t="shared" si="238"/>
        <v>0</v>
      </c>
      <c r="T369" s="136">
        <f t="shared" si="239"/>
        <v>0</v>
      </c>
      <c r="U369" s="136">
        <f t="shared" si="240"/>
        <v>0</v>
      </c>
      <c r="V369" s="136">
        <f t="shared" si="241"/>
        <v>0</v>
      </c>
      <c r="W369" s="136">
        <f t="shared" si="242"/>
        <v>0</v>
      </c>
      <c r="X369" s="136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9">
        <v>39201</v>
      </c>
      <c r="E370" s="138" t="s">
        <v>313</v>
      </c>
      <c r="G370" s="43">
        <v>6.4</v>
      </c>
      <c r="H370" s="136" t="str">
        <f t="shared" si="228"/>
        <v>P, S, T &amp; D Plant - Demand</v>
      </c>
      <c r="I370" s="42">
        <f>'DepExp. Class.'!K$106</f>
        <v>457.06896397545893</v>
      </c>
      <c r="J370" s="136">
        <f t="shared" si="229"/>
        <v>246.83979222088416</v>
      </c>
      <c r="K370" s="136">
        <f t="shared" si="230"/>
        <v>137.73575101102105</v>
      </c>
      <c r="L370" s="136">
        <f t="shared" si="231"/>
        <v>0</v>
      </c>
      <c r="M370" s="136">
        <f t="shared" si="232"/>
        <v>72.493420743553656</v>
      </c>
      <c r="N370" s="136">
        <f t="shared" si="233"/>
        <v>0</v>
      </c>
      <c r="O370" s="136">
        <f t="shared" si="234"/>
        <v>0</v>
      </c>
      <c r="P370" s="136">
        <f t="shared" si="235"/>
        <v>0</v>
      </c>
      <c r="Q370" s="136">
        <f t="shared" si="236"/>
        <v>0</v>
      </c>
      <c r="R370" s="136">
        <f t="shared" si="237"/>
        <v>0</v>
      </c>
      <c r="S370" s="136">
        <f t="shared" si="238"/>
        <v>0</v>
      </c>
      <c r="T370" s="136">
        <f t="shared" si="239"/>
        <v>0</v>
      </c>
      <c r="U370" s="136">
        <f t="shared" si="240"/>
        <v>0</v>
      </c>
      <c r="V370" s="136">
        <f t="shared" si="241"/>
        <v>0</v>
      </c>
      <c r="W370" s="136">
        <f t="shared" si="242"/>
        <v>0</v>
      </c>
      <c r="X370" s="136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9">
        <v>39202</v>
      </c>
      <c r="E371" s="138" t="s">
        <v>198</v>
      </c>
      <c r="G371" s="43">
        <v>6.4</v>
      </c>
      <c r="H371" s="136" t="str">
        <f t="shared" si="228"/>
        <v>P, S, T &amp; D Plant - Demand</v>
      </c>
      <c r="I371" s="42">
        <f>'DepExp. Class.'!K$107</f>
        <v>0</v>
      </c>
      <c r="J371" s="136">
        <f t="shared" si="229"/>
        <v>0</v>
      </c>
      <c r="K371" s="136">
        <f t="shared" si="230"/>
        <v>0</v>
      </c>
      <c r="L371" s="136">
        <f t="shared" si="231"/>
        <v>0</v>
      </c>
      <c r="M371" s="136">
        <f t="shared" si="232"/>
        <v>0</v>
      </c>
      <c r="N371" s="136">
        <f t="shared" si="233"/>
        <v>0</v>
      </c>
      <c r="O371" s="136">
        <f t="shared" si="234"/>
        <v>0</v>
      </c>
      <c r="P371" s="136">
        <f t="shared" si="235"/>
        <v>0</v>
      </c>
      <c r="Q371" s="136">
        <f t="shared" si="236"/>
        <v>0</v>
      </c>
      <c r="R371" s="136">
        <f t="shared" si="237"/>
        <v>0</v>
      </c>
      <c r="S371" s="136">
        <f t="shared" si="238"/>
        <v>0</v>
      </c>
      <c r="T371" s="136">
        <f t="shared" si="239"/>
        <v>0</v>
      </c>
      <c r="U371" s="136">
        <f t="shared" si="240"/>
        <v>0</v>
      </c>
      <c r="V371" s="136">
        <f t="shared" si="241"/>
        <v>0</v>
      </c>
      <c r="W371" s="136">
        <f t="shared" si="242"/>
        <v>0</v>
      </c>
      <c r="X371" s="136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9">
        <v>39300</v>
      </c>
      <c r="E372" s="138" t="s">
        <v>314</v>
      </c>
      <c r="G372" s="43">
        <v>6.4</v>
      </c>
      <c r="H372" s="136" t="str">
        <f t="shared" si="228"/>
        <v>P, S, T &amp; D Plant - Demand</v>
      </c>
      <c r="I372" s="42">
        <f>'DepExp. Class.'!K$108</f>
        <v>0</v>
      </c>
      <c r="J372" s="136">
        <f t="shared" si="229"/>
        <v>0</v>
      </c>
      <c r="K372" s="136">
        <f t="shared" si="230"/>
        <v>0</v>
      </c>
      <c r="L372" s="136">
        <f t="shared" si="231"/>
        <v>0</v>
      </c>
      <c r="M372" s="136">
        <f t="shared" si="232"/>
        <v>0</v>
      </c>
      <c r="N372" s="136">
        <f t="shared" si="233"/>
        <v>0</v>
      </c>
      <c r="O372" s="136">
        <f t="shared" si="234"/>
        <v>0</v>
      </c>
      <c r="P372" s="136">
        <f t="shared" si="235"/>
        <v>0</v>
      </c>
      <c r="Q372" s="136">
        <f t="shared" si="236"/>
        <v>0</v>
      </c>
      <c r="R372" s="136">
        <f t="shared" si="237"/>
        <v>0</v>
      </c>
      <c r="S372" s="136">
        <f t="shared" si="238"/>
        <v>0</v>
      </c>
      <c r="T372" s="136">
        <f t="shared" si="239"/>
        <v>0</v>
      </c>
      <c r="U372" s="136">
        <f t="shared" si="240"/>
        <v>0</v>
      </c>
      <c r="V372" s="136">
        <f t="shared" si="241"/>
        <v>0</v>
      </c>
      <c r="W372" s="136">
        <f t="shared" si="242"/>
        <v>0</v>
      </c>
      <c r="X372" s="136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9">
        <v>39400</v>
      </c>
      <c r="E373" s="138" t="s">
        <v>315</v>
      </c>
      <c r="G373" s="43">
        <v>6.4</v>
      </c>
      <c r="H373" s="136" t="str">
        <f t="shared" si="228"/>
        <v>P, S, T &amp; D Plant - Demand</v>
      </c>
      <c r="I373" s="42">
        <f>'DepExp. Class.'!K$109</f>
        <v>23160.733889521711</v>
      </c>
      <c r="J373" s="136">
        <f t="shared" si="229"/>
        <v>12507.939045451547</v>
      </c>
      <c r="K373" s="136">
        <f t="shared" si="230"/>
        <v>6979.386761449332</v>
      </c>
      <c r="L373" s="136">
        <f t="shared" si="231"/>
        <v>0</v>
      </c>
      <c r="M373" s="136">
        <f t="shared" si="232"/>
        <v>3673.4080826208292</v>
      </c>
      <c r="N373" s="136">
        <f t="shared" si="233"/>
        <v>0</v>
      </c>
      <c r="O373" s="136">
        <f t="shared" si="234"/>
        <v>0</v>
      </c>
      <c r="P373" s="136">
        <f t="shared" si="235"/>
        <v>0</v>
      </c>
      <c r="Q373" s="136">
        <f t="shared" si="236"/>
        <v>0</v>
      </c>
      <c r="R373" s="136">
        <f t="shared" si="237"/>
        <v>0</v>
      </c>
      <c r="S373" s="136">
        <f t="shared" si="238"/>
        <v>0</v>
      </c>
      <c r="T373" s="136">
        <f t="shared" si="239"/>
        <v>0</v>
      </c>
      <c r="U373" s="136">
        <f t="shared" si="240"/>
        <v>0</v>
      </c>
      <c r="V373" s="136">
        <f t="shared" si="241"/>
        <v>0</v>
      </c>
      <c r="W373" s="136">
        <f t="shared" si="242"/>
        <v>0</v>
      </c>
      <c r="X373" s="136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9">
        <v>39600</v>
      </c>
      <c r="E374" s="138" t="s">
        <v>316</v>
      </c>
      <c r="G374" s="43">
        <v>6.4</v>
      </c>
      <c r="H374" s="136" t="str">
        <f t="shared" si="228"/>
        <v>P, S, T &amp; D Plant - Demand</v>
      </c>
      <c r="I374" s="42">
        <f>'DepExp. Class.'!K$110</f>
        <v>0</v>
      </c>
      <c r="J374" s="136">
        <f t="shared" si="229"/>
        <v>0</v>
      </c>
      <c r="K374" s="136">
        <f t="shared" si="230"/>
        <v>0</v>
      </c>
      <c r="L374" s="136">
        <f t="shared" si="231"/>
        <v>0</v>
      </c>
      <c r="M374" s="136">
        <f t="shared" si="232"/>
        <v>0</v>
      </c>
      <c r="N374" s="136">
        <f t="shared" si="233"/>
        <v>0</v>
      </c>
      <c r="O374" s="136">
        <f t="shared" si="234"/>
        <v>0</v>
      </c>
      <c r="P374" s="136">
        <f t="shared" si="235"/>
        <v>0</v>
      </c>
      <c r="Q374" s="136">
        <f t="shared" si="236"/>
        <v>0</v>
      </c>
      <c r="R374" s="136">
        <f t="shared" si="237"/>
        <v>0</v>
      </c>
      <c r="S374" s="136">
        <f t="shared" si="238"/>
        <v>0</v>
      </c>
      <c r="T374" s="136">
        <f t="shared" si="239"/>
        <v>0</v>
      </c>
      <c r="U374" s="136">
        <f t="shared" si="240"/>
        <v>0</v>
      </c>
      <c r="V374" s="136">
        <f t="shared" si="241"/>
        <v>0</v>
      </c>
      <c r="W374" s="136">
        <f t="shared" si="242"/>
        <v>0</v>
      </c>
      <c r="X374" s="136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7">
        <v>39603</v>
      </c>
      <c r="E375" s="138" t="s">
        <v>317</v>
      </c>
      <c r="G375" s="43">
        <v>6.4</v>
      </c>
      <c r="H375" s="136" t="str">
        <f t="shared" si="228"/>
        <v>P, S, T &amp; D Plant - Demand</v>
      </c>
      <c r="I375" s="42">
        <f>'DepExp. Class.'!K$111</f>
        <v>58.648002780350666</v>
      </c>
      <c r="J375" s="136">
        <f t="shared" si="229"/>
        <v>31.672815179918626</v>
      </c>
      <c r="K375" s="136">
        <f t="shared" si="230"/>
        <v>17.673321413006228</v>
      </c>
      <c r="L375" s="136">
        <f t="shared" si="231"/>
        <v>0</v>
      </c>
      <c r="M375" s="136">
        <f t="shared" si="232"/>
        <v>9.3018661874258068</v>
      </c>
      <c r="N375" s="136">
        <f t="shared" si="233"/>
        <v>0</v>
      </c>
      <c r="O375" s="136">
        <f t="shared" si="234"/>
        <v>0</v>
      </c>
      <c r="P375" s="136">
        <f t="shared" si="235"/>
        <v>0</v>
      </c>
      <c r="Q375" s="136">
        <f t="shared" si="236"/>
        <v>0</v>
      </c>
      <c r="R375" s="136">
        <f t="shared" si="237"/>
        <v>0</v>
      </c>
      <c r="S375" s="136">
        <f t="shared" si="238"/>
        <v>0</v>
      </c>
      <c r="T375" s="136">
        <f t="shared" si="239"/>
        <v>0</v>
      </c>
      <c r="U375" s="136">
        <f t="shared" si="240"/>
        <v>0</v>
      </c>
      <c r="V375" s="136">
        <f t="shared" si="241"/>
        <v>0</v>
      </c>
      <c r="W375" s="136">
        <f t="shared" si="242"/>
        <v>0</v>
      </c>
      <c r="X375" s="136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7">
        <v>39604</v>
      </c>
      <c r="E376" s="141" t="s">
        <v>318</v>
      </c>
      <c r="G376" s="43">
        <v>6.4</v>
      </c>
      <c r="H376" s="136" t="str">
        <f t="shared" si="228"/>
        <v>P, S, T &amp; D Plant - Demand</v>
      </c>
      <c r="I376" s="42">
        <f>'DepExp. Class.'!K$112</f>
        <v>77.796468516546753</v>
      </c>
      <c r="J376" s="136">
        <f t="shared" si="229"/>
        <v>42.013931458216497</v>
      </c>
      <c r="K376" s="136">
        <f t="shared" si="230"/>
        <v>23.443628558659157</v>
      </c>
      <c r="L376" s="136">
        <f t="shared" si="231"/>
        <v>0</v>
      </c>
      <c r="M376" s="136">
        <f t="shared" si="232"/>
        <v>12.33890849967109</v>
      </c>
      <c r="N376" s="136">
        <f t="shared" si="233"/>
        <v>0</v>
      </c>
      <c r="O376" s="136">
        <f t="shared" si="234"/>
        <v>0</v>
      </c>
      <c r="P376" s="136">
        <f t="shared" si="235"/>
        <v>0</v>
      </c>
      <c r="Q376" s="136">
        <f t="shared" si="236"/>
        <v>0</v>
      </c>
      <c r="R376" s="136">
        <f t="shared" si="237"/>
        <v>0</v>
      </c>
      <c r="S376" s="136">
        <f t="shared" si="238"/>
        <v>0</v>
      </c>
      <c r="T376" s="136">
        <f t="shared" si="239"/>
        <v>0</v>
      </c>
      <c r="U376" s="136">
        <f t="shared" si="240"/>
        <v>0</v>
      </c>
      <c r="V376" s="136">
        <f t="shared" si="241"/>
        <v>0</v>
      </c>
      <c r="W376" s="136">
        <f t="shared" si="242"/>
        <v>0</v>
      </c>
      <c r="X376" s="136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7">
        <v>39605</v>
      </c>
      <c r="E377" s="138" t="s">
        <v>319</v>
      </c>
      <c r="G377" s="43">
        <v>6.4</v>
      </c>
      <c r="H377" s="136" t="str">
        <f t="shared" si="228"/>
        <v>P, S, T &amp; D Plant - Demand</v>
      </c>
      <c r="I377" s="42">
        <f>'DepExp. Class.'!K$113</f>
        <v>2060.2345989655173</v>
      </c>
      <c r="J377" s="136">
        <f t="shared" si="229"/>
        <v>1112.6283349272212</v>
      </c>
      <c r="K377" s="136">
        <f t="shared" si="230"/>
        <v>620.84276578149263</v>
      </c>
      <c r="L377" s="136">
        <f t="shared" si="231"/>
        <v>0</v>
      </c>
      <c r="M377" s="136">
        <f t="shared" si="232"/>
        <v>326.76349825680336</v>
      </c>
      <c r="N377" s="136">
        <f t="shared" si="233"/>
        <v>0</v>
      </c>
      <c r="O377" s="136">
        <f t="shared" si="234"/>
        <v>0</v>
      </c>
      <c r="P377" s="136">
        <f t="shared" si="235"/>
        <v>0</v>
      </c>
      <c r="Q377" s="136">
        <f t="shared" si="236"/>
        <v>0</v>
      </c>
      <c r="R377" s="136">
        <f t="shared" si="237"/>
        <v>0</v>
      </c>
      <c r="S377" s="136">
        <f t="shared" si="238"/>
        <v>0</v>
      </c>
      <c r="T377" s="136">
        <f t="shared" si="239"/>
        <v>0</v>
      </c>
      <c r="U377" s="136">
        <f t="shared" si="240"/>
        <v>0</v>
      </c>
      <c r="V377" s="136">
        <f t="shared" si="241"/>
        <v>0</v>
      </c>
      <c r="W377" s="136">
        <f t="shared" si="242"/>
        <v>0</v>
      </c>
      <c r="X377" s="136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7">
        <v>39700</v>
      </c>
      <c r="E378" s="138" t="s">
        <v>320</v>
      </c>
      <c r="G378" s="43">
        <v>6.4</v>
      </c>
      <c r="H378" s="136" t="str">
        <f t="shared" si="228"/>
        <v>P, S, T &amp; D Plant - Demand</v>
      </c>
      <c r="I378" s="42">
        <f>'DepExp. Class.'!K$114</f>
        <v>8587.5829059006701</v>
      </c>
      <c r="J378" s="136">
        <f t="shared" si="229"/>
        <v>4637.7184784875326</v>
      </c>
      <c r="K378" s="136">
        <f t="shared" si="230"/>
        <v>2587.8308836063161</v>
      </c>
      <c r="L378" s="136">
        <f t="shared" si="231"/>
        <v>0</v>
      </c>
      <c r="M378" s="136">
        <f t="shared" si="232"/>
        <v>1362.0335438068209</v>
      </c>
      <c r="N378" s="136">
        <f t="shared" si="233"/>
        <v>0</v>
      </c>
      <c r="O378" s="136">
        <f t="shared" si="234"/>
        <v>0</v>
      </c>
      <c r="P378" s="136">
        <f t="shared" si="235"/>
        <v>0</v>
      </c>
      <c r="Q378" s="136">
        <f t="shared" si="236"/>
        <v>0</v>
      </c>
      <c r="R378" s="136">
        <f t="shared" si="237"/>
        <v>0</v>
      </c>
      <c r="S378" s="136">
        <f t="shared" si="238"/>
        <v>0</v>
      </c>
      <c r="T378" s="136">
        <f t="shared" si="239"/>
        <v>0</v>
      </c>
      <c r="U378" s="136">
        <f t="shared" si="240"/>
        <v>0</v>
      </c>
      <c r="V378" s="136">
        <f t="shared" si="241"/>
        <v>0</v>
      </c>
      <c r="W378" s="136">
        <f t="shared" si="242"/>
        <v>0</v>
      </c>
      <c r="X378" s="136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7">
        <v>39701</v>
      </c>
      <c r="E379" s="138" t="s">
        <v>321</v>
      </c>
      <c r="G379" s="43">
        <v>6.4</v>
      </c>
      <c r="H379" s="136" t="str">
        <f t="shared" si="228"/>
        <v>P, S, T &amp; D Plant - Demand</v>
      </c>
      <c r="I379" s="42">
        <f>'DepExp. Class.'!K$115</f>
        <v>0</v>
      </c>
      <c r="J379" s="136">
        <f t="shared" si="229"/>
        <v>0</v>
      </c>
      <c r="K379" s="136">
        <f t="shared" si="230"/>
        <v>0</v>
      </c>
      <c r="L379" s="136">
        <f t="shared" si="231"/>
        <v>0</v>
      </c>
      <c r="M379" s="136">
        <f t="shared" si="232"/>
        <v>0</v>
      </c>
      <c r="N379" s="136">
        <f t="shared" si="233"/>
        <v>0</v>
      </c>
      <c r="O379" s="136">
        <f t="shared" si="234"/>
        <v>0</v>
      </c>
      <c r="P379" s="136">
        <f t="shared" si="235"/>
        <v>0</v>
      </c>
      <c r="Q379" s="136">
        <f t="shared" si="236"/>
        <v>0</v>
      </c>
      <c r="R379" s="136">
        <f t="shared" si="237"/>
        <v>0</v>
      </c>
      <c r="S379" s="136">
        <f t="shared" si="238"/>
        <v>0</v>
      </c>
      <c r="T379" s="136">
        <f t="shared" si="239"/>
        <v>0</v>
      </c>
      <c r="U379" s="136">
        <f t="shared" si="240"/>
        <v>0</v>
      </c>
      <c r="V379" s="136">
        <f t="shared" si="241"/>
        <v>0</v>
      </c>
      <c r="W379" s="136">
        <f t="shared" si="242"/>
        <v>0</v>
      </c>
      <c r="X379" s="136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7">
        <v>39702</v>
      </c>
      <c r="E380" s="138" t="s">
        <v>322</v>
      </c>
      <c r="G380" s="43">
        <v>6.4</v>
      </c>
      <c r="H380" s="136" t="str">
        <f t="shared" si="228"/>
        <v>P, S, T &amp; D Plant - Demand</v>
      </c>
      <c r="I380" s="42">
        <f>'DepExp. Class.'!K$116</f>
        <v>0</v>
      </c>
      <c r="J380" s="136">
        <f t="shared" si="229"/>
        <v>0</v>
      </c>
      <c r="K380" s="136">
        <f t="shared" si="230"/>
        <v>0</v>
      </c>
      <c r="L380" s="136">
        <f t="shared" si="231"/>
        <v>0</v>
      </c>
      <c r="M380" s="136">
        <f t="shared" si="232"/>
        <v>0</v>
      </c>
      <c r="N380" s="136">
        <f t="shared" si="233"/>
        <v>0</v>
      </c>
      <c r="O380" s="136">
        <f t="shared" si="234"/>
        <v>0</v>
      </c>
      <c r="P380" s="136">
        <f t="shared" si="235"/>
        <v>0</v>
      </c>
      <c r="Q380" s="136">
        <f t="shared" si="236"/>
        <v>0</v>
      </c>
      <c r="R380" s="136">
        <f t="shared" si="237"/>
        <v>0</v>
      </c>
      <c r="S380" s="136">
        <f t="shared" si="238"/>
        <v>0</v>
      </c>
      <c r="T380" s="136">
        <f t="shared" si="239"/>
        <v>0</v>
      </c>
      <c r="U380" s="136">
        <f t="shared" si="240"/>
        <v>0</v>
      </c>
      <c r="V380" s="136">
        <f t="shared" si="241"/>
        <v>0</v>
      </c>
      <c r="W380" s="136">
        <f t="shared" si="242"/>
        <v>0</v>
      </c>
      <c r="X380" s="136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7">
        <v>39705</v>
      </c>
      <c r="E381" s="138" t="s">
        <v>323</v>
      </c>
      <c r="G381" s="43">
        <v>6.4</v>
      </c>
      <c r="H381" s="136" t="str">
        <f t="shared" si="228"/>
        <v>P, S, T &amp; D Plant - Demand</v>
      </c>
      <c r="I381" s="42">
        <f>'DepExp. Class.'!K$117</f>
        <v>0</v>
      </c>
      <c r="J381" s="136">
        <f t="shared" si="229"/>
        <v>0</v>
      </c>
      <c r="K381" s="136">
        <f t="shared" si="230"/>
        <v>0</v>
      </c>
      <c r="L381" s="136">
        <f t="shared" si="231"/>
        <v>0</v>
      </c>
      <c r="M381" s="136">
        <f t="shared" si="232"/>
        <v>0</v>
      </c>
      <c r="N381" s="136">
        <f t="shared" si="233"/>
        <v>0</v>
      </c>
      <c r="O381" s="136">
        <f t="shared" si="234"/>
        <v>0</v>
      </c>
      <c r="P381" s="136">
        <f t="shared" si="235"/>
        <v>0</v>
      </c>
      <c r="Q381" s="136">
        <f t="shared" si="236"/>
        <v>0</v>
      </c>
      <c r="R381" s="136">
        <f t="shared" si="237"/>
        <v>0</v>
      </c>
      <c r="S381" s="136">
        <f t="shared" si="238"/>
        <v>0</v>
      </c>
      <c r="T381" s="136">
        <f t="shared" si="239"/>
        <v>0</v>
      </c>
      <c r="U381" s="136">
        <f t="shared" si="240"/>
        <v>0</v>
      </c>
      <c r="V381" s="136">
        <f t="shared" si="241"/>
        <v>0</v>
      </c>
      <c r="W381" s="136">
        <f t="shared" si="242"/>
        <v>0</v>
      </c>
      <c r="X381" s="136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7">
        <v>39800</v>
      </c>
      <c r="E382" s="138" t="s">
        <v>324</v>
      </c>
      <c r="G382" s="43">
        <v>6.4</v>
      </c>
      <c r="H382" s="136" t="str">
        <f t="shared" si="228"/>
        <v>P, S, T &amp; D Plant - Demand</v>
      </c>
      <c r="I382" s="42">
        <f>'DepExp. Class.'!K$118</f>
        <v>68489.588999981832</v>
      </c>
      <c r="J382" s="136">
        <f t="shared" si="229"/>
        <v>36987.757320046323</v>
      </c>
      <c r="K382" s="136">
        <f t="shared" si="230"/>
        <v>20639.040759405332</v>
      </c>
      <c r="L382" s="136">
        <f t="shared" si="231"/>
        <v>0</v>
      </c>
      <c r="M382" s="136">
        <f t="shared" si="232"/>
        <v>10862.790920530173</v>
      </c>
      <c r="N382" s="136">
        <f t="shared" si="233"/>
        <v>0</v>
      </c>
      <c r="O382" s="136">
        <f t="shared" si="234"/>
        <v>0</v>
      </c>
      <c r="P382" s="136">
        <f t="shared" si="235"/>
        <v>0</v>
      </c>
      <c r="Q382" s="136">
        <f t="shared" si="236"/>
        <v>0</v>
      </c>
      <c r="R382" s="136">
        <f t="shared" si="237"/>
        <v>0</v>
      </c>
      <c r="S382" s="136">
        <f t="shared" si="238"/>
        <v>0</v>
      </c>
      <c r="T382" s="136">
        <f t="shared" si="239"/>
        <v>0</v>
      </c>
      <c r="U382" s="136">
        <f t="shared" si="240"/>
        <v>0</v>
      </c>
      <c r="V382" s="136">
        <f t="shared" si="241"/>
        <v>0</v>
      </c>
      <c r="W382" s="136">
        <f t="shared" si="242"/>
        <v>0</v>
      </c>
      <c r="X382" s="136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7">
        <v>39900</v>
      </c>
      <c r="E383" s="138" t="s">
        <v>325</v>
      </c>
      <c r="G383" s="43">
        <v>6.4</v>
      </c>
      <c r="H383" s="136" t="str">
        <f t="shared" si="228"/>
        <v>P, S, T &amp; D Plant - Demand</v>
      </c>
      <c r="I383" s="42">
        <f>'DepExp. Class.'!K$119</f>
        <v>0</v>
      </c>
      <c r="J383" s="136">
        <f t="shared" si="229"/>
        <v>0</v>
      </c>
      <c r="K383" s="136">
        <f t="shared" si="230"/>
        <v>0</v>
      </c>
      <c r="L383" s="136">
        <f t="shared" si="231"/>
        <v>0</v>
      </c>
      <c r="M383" s="136">
        <f t="shared" si="232"/>
        <v>0</v>
      </c>
      <c r="N383" s="136">
        <f t="shared" si="233"/>
        <v>0</v>
      </c>
      <c r="O383" s="136">
        <f t="shared" si="234"/>
        <v>0</v>
      </c>
      <c r="P383" s="136">
        <f t="shared" si="235"/>
        <v>0</v>
      </c>
      <c r="Q383" s="136">
        <f t="shared" si="236"/>
        <v>0</v>
      </c>
      <c r="R383" s="136">
        <f t="shared" si="237"/>
        <v>0</v>
      </c>
      <c r="S383" s="136">
        <f t="shared" si="238"/>
        <v>0</v>
      </c>
      <c r="T383" s="136">
        <f t="shared" si="239"/>
        <v>0</v>
      </c>
      <c r="U383" s="136">
        <f t="shared" si="240"/>
        <v>0</v>
      </c>
      <c r="V383" s="136">
        <f t="shared" si="241"/>
        <v>0</v>
      </c>
      <c r="W383" s="136">
        <f t="shared" si="242"/>
        <v>0</v>
      </c>
      <c r="X383" s="136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7">
        <v>39901</v>
      </c>
      <c r="E384" s="138" t="s">
        <v>326</v>
      </c>
      <c r="G384" s="43">
        <v>6.4</v>
      </c>
      <c r="H384" s="136" t="str">
        <f t="shared" si="228"/>
        <v>P, S, T &amp; D Plant - Demand</v>
      </c>
      <c r="I384" s="42">
        <f>'DepExp. Class.'!K$120</f>
        <v>0</v>
      </c>
      <c r="J384" s="136">
        <f t="shared" si="229"/>
        <v>0</v>
      </c>
      <c r="K384" s="136">
        <f t="shared" si="230"/>
        <v>0</v>
      </c>
      <c r="L384" s="136">
        <f t="shared" si="231"/>
        <v>0</v>
      </c>
      <c r="M384" s="136">
        <f t="shared" si="232"/>
        <v>0</v>
      </c>
      <c r="N384" s="136">
        <f t="shared" si="233"/>
        <v>0</v>
      </c>
      <c r="O384" s="136">
        <f t="shared" si="234"/>
        <v>0</v>
      </c>
      <c r="P384" s="136">
        <f t="shared" si="235"/>
        <v>0</v>
      </c>
      <c r="Q384" s="136">
        <f t="shared" si="236"/>
        <v>0</v>
      </c>
      <c r="R384" s="136">
        <f t="shared" si="237"/>
        <v>0</v>
      </c>
      <c r="S384" s="136">
        <f t="shared" si="238"/>
        <v>0</v>
      </c>
      <c r="T384" s="136">
        <f t="shared" si="239"/>
        <v>0</v>
      </c>
      <c r="U384" s="136">
        <f t="shared" si="240"/>
        <v>0</v>
      </c>
      <c r="V384" s="136">
        <f t="shared" si="241"/>
        <v>0</v>
      </c>
      <c r="W384" s="136">
        <f t="shared" si="242"/>
        <v>0</v>
      </c>
      <c r="X384" s="136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7">
        <v>39902</v>
      </c>
      <c r="E385" s="138" t="s">
        <v>327</v>
      </c>
      <c r="G385" s="43">
        <v>6.4</v>
      </c>
      <c r="H385" s="136" t="str">
        <f t="shared" si="228"/>
        <v>P, S, T &amp; D Plant - Demand</v>
      </c>
      <c r="I385" s="42">
        <f>'DepExp. Class.'!K$121</f>
        <v>0</v>
      </c>
      <c r="J385" s="136">
        <f t="shared" si="229"/>
        <v>0</v>
      </c>
      <c r="K385" s="136">
        <f t="shared" si="230"/>
        <v>0</v>
      </c>
      <c r="L385" s="136">
        <f t="shared" si="231"/>
        <v>0</v>
      </c>
      <c r="M385" s="136">
        <f t="shared" si="232"/>
        <v>0</v>
      </c>
      <c r="N385" s="136">
        <f t="shared" si="233"/>
        <v>0</v>
      </c>
      <c r="O385" s="136">
        <f t="shared" si="234"/>
        <v>0</v>
      </c>
      <c r="P385" s="136">
        <f t="shared" si="235"/>
        <v>0</v>
      </c>
      <c r="Q385" s="136">
        <f t="shared" si="236"/>
        <v>0</v>
      </c>
      <c r="R385" s="136">
        <f t="shared" si="237"/>
        <v>0</v>
      </c>
      <c r="S385" s="136">
        <f t="shared" si="238"/>
        <v>0</v>
      </c>
      <c r="T385" s="136">
        <f t="shared" si="239"/>
        <v>0</v>
      </c>
      <c r="U385" s="136">
        <f t="shared" si="240"/>
        <v>0</v>
      </c>
      <c r="V385" s="136">
        <f t="shared" si="241"/>
        <v>0</v>
      </c>
      <c r="W385" s="136">
        <f t="shared" si="242"/>
        <v>0</v>
      </c>
      <c r="X385" s="136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7">
        <v>39903</v>
      </c>
      <c r="E386" s="138" t="s">
        <v>328</v>
      </c>
      <c r="G386" s="43">
        <v>6.4</v>
      </c>
      <c r="H386" s="136" t="str">
        <f t="shared" si="228"/>
        <v>P, S, T &amp; D Plant - Demand</v>
      </c>
      <c r="I386" s="42">
        <f>'DepExp. Class.'!K$122</f>
        <v>3015.3955458370233</v>
      </c>
      <c r="J386" s="136">
        <f t="shared" si="229"/>
        <v>1628.4623736521185</v>
      </c>
      <c r="K386" s="136">
        <f t="shared" si="230"/>
        <v>908.67637673042725</v>
      </c>
      <c r="L386" s="136">
        <f t="shared" si="231"/>
        <v>0</v>
      </c>
      <c r="M386" s="136">
        <f t="shared" si="232"/>
        <v>478.25679545447747</v>
      </c>
      <c r="N386" s="136">
        <f t="shared" si="233"/>
        <v>0</v>
      </c>
      <c r="O386" s="136">
        <f t="shared" si="234"/>
        <v>0</v>
      </c>
      <c r="P386" s="136">
        <f t="shared" si="235"/>
        <v>0</v>
      </c>
      <c r="Q386" s="136">
        <f t="shared" si="236"/>
        <v>0</v>
      </c>
      <c r="R386" s="136">
        <f t="shared" si="237"/>
        <v>0</v>
      </c>
      <c r="S386" s="136">
        <f t="shared" si="238"/>
        <v>0</v>
      </c>
      <c r="T386" s="136">
        <f t="shared" si="239"/>
        <v>0</v>
      </c>
      <c r="U386" s="136">
        <f t="shared" si="240"/>
        <v>0</v>
      </c>
      <c r="V386" s="136">
        <f t="shared" si="241"/>
        <v>0</v>
      </c>
      <c r="W386" s="136">
        <f t="shared" si="242"/>
        <v>0</v>
      </c>
      <c r="X386" s="136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7">
        <v>39904</v>
      </c>
      <c r="E387" s="138" t="s">
        <v>329</v>
      </c>
      <c r="G387" s="43">
        <v>6.4</v>
      </c>
      <c r="H387" s="136" t="str">
        <f t="shared" si="228"/>
        <v>P, S, T &amp; D Plant - Demand</v>
      </c>
      <c r="I387" s="42">
        <f>'DepExp. Class.'!K$123</f>
        <v>0</v>
      </c>
      <c r="J387" s="136">
        <f t="shared" si="229"/>
        <v>0</v>
      </c>
      <c r="K387" s="136">
        <f t="shared" si="230"/>
        <v>0</v>
      </c>
      <c r="L387" s="136">
        <f t="shared" si="231"/>
        <v>0</v>
      </c>
      <c r="M387" s="136">
        <f t="shared" si="232"/>
        <v>0</v>
      </c>
      <c r="N387" s="136">
        <f t="shared" si="233"/>
        <v>0</v>
      </c>
      <c r="O387" s="136">
        <f t="shared" si="234"/>
        <v>0</v>
      </c>
      <c r="P387" s="136">
        <f t="shared" si="235"/>
        <v>0</v>
      </c>
      <c r="Q387" s="136">
        <f t="shared" si="236"/>
        <v>0</v>
      </c>
      <c r="R387" s="136">
        <f t="shared" si="237"/>
        <v>0</v>
      </c>
      <c r="S387" s="136">
        <f t="shared" si="238"/>
        <v>0</v>
      </c>
      <c r="T387" s="136">
        <f t="shared" si="239"/>
        <v>0</v>
      </c>
      <c r="U387" s="136">
        <f t="shared" si="240"/>
        <v>0</v>
      </c>
      <c r="V387" s="136">
        <f t="shared" si="241"/>
        <v>0</v>
      </c>
      <c r="W387" s="136">
        <f t="shared" si="242"/>
        <v>0</v>
      </c>
      <c r="X387" s="136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7">
        <v>39905</v>
      </c>
      <c r="E388" s="138" t="s">
        <v>330</v>
      </c>
      <c r="G388" s="43">
        <v>6.4</v>
      </c>
      <c r="H388" s="136" t="str">
        <f t="shared" si="228"/>
        <v>P, S, T &amp; D Plant - Demand</v>
      </c>
      <c r="I388" s="42">
        <f>'DepExp. Class.'!K$124</f>
        <v>0</v>
      </c>
      <c r="J388" s="136">
        <f t="shared" si="229"/>
        <v>0</v>
      </c>
      <c r="K388" s="136">
        <f t="shared" si="230"/>
        <v>0</v>
      </c>
      <c r="L388" s="136">
        <f t="shared" si="231"/>
        <v>0</v>
      </c>
      <c r="M388" s="136">
        <f t="shared" si="232"/>
        <v>0</v>
      </c>
      <c r="N388" s="136">
        <f t="shared" si="233"/>
        <v>0</v>
      </c>
      <c r="O388" s="136">
        <f t="shared" si="234"/>
        <v>0</v>
      </c>
      <c r="P388" s="136">
        <f t="shared" si="235"/>
        <v>0</v>
      </c>
      <c r="Q388" s="136">
        <f t="shared" si="236"/>
        <v>0</v>
      </c>
      <c r="R388" s="136">
        <f t="shared" si="237"/>
        <v>0</v>
      </c>
      <c r="S388" s="136">
        <f t="shared" si="238"/>
        <v>0</v>
      </c>
      <c r="T388" s="136">
        <f t="shared" si="239"/>
        <v>0</v>
      </c>
      <c r="U388" s="136">
        <f t="shared" si="240"/>
        <v>0</v>
      </c>
      <c r="V388" s="136">
        <f t="shared" si="241"/>
        <v>0</v>
      </c>
      <c r="W388" s="136">
        <f t="shared" si="242"/>
        <v>0</v>
      </c>
      <c r="X388" s="136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7">
        <v>39906</v>
      </c>
      <c r="E389" s="138" t="s">
        <v>331</v>
      </c>
      <c r="G389" s="43">
        <v>6.4</v>
      </c>
      <c r="H389" s="136" t="str">
        <f t="shared" si="228"/>
        <v>P, S, T &amp; D Plant - Demand</v>
      </c>
      <c r="I389" s="42">
        <f>'DepExp. Class.'!K$125</f>
        <v>105729.31341651962</v>
      </c>
      <c r="J389" s="136">
        <f t="shared" si="229"/>
        <v>57099.04590413563</v>
      </c>
      <c r="K389" s="136">
        <f t="shared" si="230"/>
        <v>31861.070287165374</v>
      </c>
      <c r="L389" s="136">
        <f t="shared" si="231"/>
        <v>0</v>
      </c>
      <c r="M389" s="136">
        <f t="shared" si="232"/>
        <v>16769.19722521861</v>
      </c>
      <c r="N389" s="136">
        <f t="shared" si="233"/>
        <v>0</v>
      </c>
      <c r="O389" s="136">
        <f t="shared" si="234"/>
        <v>0</v>
      </c>
      <c r="P389" s="136">
        <f t="shared" si="235"/>
        <v>0</v>
      </c>
      <c r="Q389" s="136">
        <f t="shared" si="236"/>
        <v>0</v>
      </c>
      <c r="R389" s="136">
        <f t="shared" si="237"/>
        <v>0</v>
      </c>
      <c r="S389" s="136">
        <f t="shared" si="238"/>
        <v>0</v>
      </c>
      <c r="T389" s="136">
        <f t="shared" si="239"/>
        <v>0</v>
      </c>
      <c r="U389" s="136">
        <f t="shared" si="240"/>
        <v>0</v>
      </c>
      <c r="V389" s="136">
        <f t="shared" si="241"/>
        <v>0</v>
      </c>
      <c r="W389" s="136">
        <f t="shared" si="242"/>
        <v>0</v>
      </c>
      <c r="X389" s="136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7">
        <v>39907</v>
      </c>
      <c r="E390" s="138" t="s">
        <v>332</v>
      </c>
      <c r="G390" s="43">
        <v>6.4</v>
      </c>
      <c r="H390" s="136" t="str">
        <f t="shared" si="228"/>
        <v>P, S, T &amp; D Plant - Demand</v>
      </c>
      <c r="I390" s="42">
        <f>'DepExp. Class.'!K$126</f>
        <v>0</v>
      </c>
      <c r="J390" s="136">
        <f t="shared" si="229"/>
        <v>0</v>
      </c>
      <c r="K390" s="136">
        <f t="shared" si="230"/>
        <v>0</v>
      </c>
      <c r="L390" s="136">
        <f t="shared" si="231"/>
        <v>0</v>
      </c>
      <c r="M390" s="136">
        <f t="shared" si="232"/>
        <v>0</v>
      </c>
      <c r="N390" s="136">
        <f t="shared" si="233"/>
        <v>0</v>
      </c>
      <c r="O390" s="136">
        <f t="shared" si="234"/>
        <v>0</v>
      </c>
      <c r="P390" s="136">
        <f t="shared" si="235"/>
        <v>0</v>
      </c>
      <c r="Q390" s="136">
        <f t="shared" si="236"/>
        <v>0</v>
      </c>
      <c r="R390" s="136">
        <f t="shared" si="237"/>
        <v>0</v>
      </c>
      <c r="S390" s="136">
        <f t="shared" si="238"/>
        <v>0</v>
      </c>
      <c r="T390" s="136">
        <f t="shared" si="239"/>
        <v>0</v>
      </c>
      <c r="U390" s="136">
        <f t="shared" si="240"/>
        <v>0</v>
      </c>
      <c r="V390" s="136">
        <f t="shared" si="241"/>
        <v>0</v>
      </c>
      <c r="W390" s="136">
        <f t="shared" si="242"/>
        <v>0</v>
      </c>
      <c r="X390" s="136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7">
        <v>39908</v>
      </c>
      <c r="E391" s="138" t="s">
        <v>333</v>
      </c>
      <c r="G391" s="43">
        <v>6.4</v>
      </c>
      <c r="H391" s="136" t="str">
        <f t="shared" si="228"/>
        <v>P, S, T &amp; D Plant - Demand</v>
      </c>
      <c r="I391" s="42">
        <f>'DepExp. Class.'!K$127</f>
        <v>0</v>
      </c>
      <c r="J391" s="136">
        <f t="shared" si="229"/>
        <v>0</v>
      </c>
      <c r="K391" s="136">
        <f t="shared" si="230"/>
        <v>0</v>
      </c>
      <c r="L391" s="136">
        <f t="shared" si="231"/>
        <v>0</v>
      </c>
      <c r="M391" s="136">
        <f t="shared" si="232"/>
        <v>0</v>
      </c>
      <c r="N391" s="136">
        <f t="shared" si="233"/>
        <v>0</v>
      </c>
      <c r="O391" s="136">
        <f t="shared" si="234"/>
        <v>0</v>
      </c>
      <c r="P391" s="136">
        <f t="shared" si="235"/>
        <v>0</v>
      </c>
      <c r="Q391" s="136">
        <f t="shared" si="236"/>
        <v>0</v>
      </c>
      <c r="R391" s="136">
        <f t="shared" si="237"/>
        <v>0</v>
      </c>
      <c r="S391" s="136">
        <f t="shared" si="238"/>
        <v>0</v>
      </c>
      <c r="T391" s="136">
        <f t="shared" si="239"/>
        <v>0</v>
      </c>
      <c r="U391" s="136">
        <f t="shared" si="240"/>
        <v>0</v>
      </c>
      <c r="V391" s="136">
        <f t="shared" si="241"/>
        <v>0</v>
      </c>
      <c r="W391" s="136">
        <f t="shared" si="242"/>
        <v>0</v>
      </c>
      <c r="X391" s="136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7">
        <v>39909</v>
      </c>
      <c r="E392" s="138" t="s">
        <v>334</v>
      </c>
      <c r="G392" s="43">
        <v>6.4</v>
      </c>
      <c r="H392" s="136" t="str">
        <f t="shared" si="228"/>
        <v>P, S, T &amp; D Plant - Demand</v>
      </c>
      <c r="I392" s="42">
        <f>'DepExp. Class.'!K$128</f>
        <v>194098.38056051426</v>
      </c>
      <c r="J392" s="136">
        <f t="shared" si="229"/>
        <v>104822.70227067945</v>
      </c>
      <c r="K392" s="136">
        <f t="shared" si="230"/>
        <v>58490.705612557904</v>
      </c>
      <c r="L392" s="136">
        <f t="shared" si="231"/>
        <v>0</v>
      </c>
      <c r="M392" s="136">
        <f t="shared" si="232"/>
        <v>30784.972677276888</v>
      </c>
      <c r="N392" s="136">
        <f t="shared" si="233"/>
        <v>0</v>
      </c>
      <c r="O392" s="136">
        <f t="shared" si="234"/>
        <v>0</v>
      </c>
      <c r="P392" s="136">
        <f t="shared" si="235"/>
        <v>0</v>
      </c>
      <c r="Q392" s="136">
        <f t="shared" si="236"/>
        <v>0</v>
      </c>
      <c r="R392" s="136">
        <f t="shared" si="237"/>
        <v>0</v>
      </c>
      <c r="S392" s="136">
        <f t="shared" si="238"/>
        <v>0</v>
      </c>
      <c r="T392" s="136">
        <f t="shared" si="239"/>
        <v>0</v>
      </c>
      <c r="U392" s="136">
        <f t="shared" si="240"/>
        <v>0</v>
      </c>
      <c r="V392" s="136">
        <f t="shared" si="241"/>
        <v>0</v>
      </c>
      <c r="W392" s="136">
        <f t="shared" si="242"/>
        <v>0</v>
      </c>
      <c r="X392" s="136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7"/>
      <c r="E393" s="138"/>
      <c r="G393" s="43"/>
      <c r="H393" s="136"/>
      <c r="I393" s="42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6"/>
      <c r="I395" s="42">
        <f>'DepExp. Class.'!K$131</f>
        <v>602504.99821981601</v>
      </c>
      <c r="J395" s="42">
        <f>SUM(J359:J393)</f>
        <v>325382.426492228</v>
      </c>
      <c r="K395" s="42">
        <f t="shared" ref="K395:X395" si="245">SUM(K359:K393)</f>
        <v>181562.26950066118</v>
      </c>
      <c r="L395" s="42">
        <f t="shared" si="245"/>
        <v>0</v>
      </c>
      <c r="M395" s="42">
        <f t="shared" si="245"/>
        <v>95560.302226926811</v>
      </c>
      <c r="N395" s="42">
        <f t="shared" si="245"/>
        <v>0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369</v>
      </c>
      <c r="E397" s="44"/>
      <c r="G397" s="43"/>
      <c r="H397" s="44"/>
      <c r="I397" s="42">
        <f>'DepExp. Class.'!K$133</f>
        <v>4251878.0323598925</v>
      </c>
      <c r="J397" s="42">
        <f>J395+J355+J329+J316+J294+J282</f>
        <v>2296223.9241267089</v>
      </c>
      <c r="K397" s="42">
        <f t="shared" ref="K397:X397" si="246">K395+K355+K329+K316+K294+K282</f>
        <v>1281285.0141927304</v>
      </c>
      <c r="L397" s="42">
        <f t="shared" si="246"/>
        <v>0</v>
      </c>
      <c r="M397" s="42">
        <f t="shared" si="246"/>
        <v>674369.09404045332</v>
      </c>
      <c r="N397" s="42">
        <f t="shared" si="246"/>
        <v>0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360</v>
      </c>
      <c r="E399" s="44"/>
      <c r="G399" s="43"/>
      <c r="H399" s="136"/>
      <c r="I399" s="42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6"/>
      <c r="I400" s="42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335</v>
      </c>
      <c r="E401" s="44"/>
      <c r="G401" s="43"/>
      <c r="H401" s="136"/>
      <c r="I401" s="42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6"/>
      <c r="I402" s="42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7">
        <v>30100</v>
      </c>
      <c r="D403" s="44"/>
      <c r="E403" s="138" t="s">
        <v>336</v>
      </c>
      <c r="G403" s="43">
        <v>99</v>
      </c>
      <c r="H403" s="136" t="str">
        <f t="shared" ref="H403:H444" si="247">VLOOKUP($G403,alloc,3)</f>
        <v>-</v>
      </c>
      <c r="I403" s="42">
        <f>'DepExp. Class.'!K$139</f>
        <v>0</v>
      </c>
      <c r="J403" s="136">
        <f t="shared" ref="J403:J444" si="248">$I403*VLOOKUP($G403,alloc,6)</f>
        <v>0</v>
      </c>
      <c r="K403" s="136">
        <f t="shared" ref="K403:K444" si="249">$I403*VLOOKUP($G403,alloc,7)</f>
        <v>0</v>
      </c>
      <c r="L403" s="136">
        <f t="shared" ref="L403:L444" si="250">$I403*VLOOKUP($G403,alloc,8)</f>
        <v>0</v>
      </c>
      <c r="M403" s="136">
        <f t="shared" ref="M403:M444" si="251">$I403*VLOOKUP($G403,alloc,9)</f>
        <v>0</v>
      </c>
      <c r="N403" s="136">
        <f t="shared" ref="N403:N444" si="252">$I403*VLOOKUP($G403,alloc,10)</f>
        <v>0</v>
      </c>
      <c r="O403" s="136">
        <f t="shared" ref="O403:O444" si="253">$I403*VLOOKUP($G403,alloc,11)</f>
        <v>0</v>
      </c>
      <c r="P403" s="136">
        <f t="shared" ref="P403:P444" si="254">$I403*VLOOKUP($G403,alloc,12)</f>
        <v>0</v>
      </c>
      <c r="Q403" s="136">
        <f t="shared" ref="Q403:Q444" si="255">$I403*VLOOKUP($G403,alloc,13)</f>
        <v>0</v>
      </c>
      <c r="R403" s="136">
        <f t="shared" ref="R403:R444" si="256">$I403*VLOOKUP($G403,alloc,14)</f>
        <v>0</v>
      </c>
      <c r="S403" s="136">
        <f t="shared" ref="S403:S444" si="257">$I403*VLOOKUP($G403,alloc,15)</f>
        <v>0</v>
      </c>
      <c r="T403" s="136">
        <f t="shared" ref="T403:T444" si="258">$I403*VLOOKUP($G403,alloc,16)</f>
        <v>0</v>
      </c>
      <c r="U403" s="136">
        <f t="shared" ref="U403:U444" si="259">$I403*VLOOKUP($G403,alloc,17)</f>
        <v>0</v>
      </c>
      <c r="V403" s="136">
        <f t="shared" ref="V403:V444" si="260">$I403*VLOOKUP($G403,alloc,18)</f>
        <v>0</v>
      </c>
      <c r="W403" s="136">
        <f t="shared" ref="W403:W444" si="261">$I403*VLOOKUP($G403,alloc,19)</f>
        <v>0</v>
      </c>
      <c r="X403" s="136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7">
        <v>30200</v>
      </c>
      <c r="D404" s="44"/>
      <c r="E404" s="138" t="s">
        <v>197</v>
      </c>
      <c r="G404" s="43">
        <v>99</v>
      </c>
      <c r="H404" s="136" t="str">
        <f t="shared" si="247"/>
        <v>-</v>
      </c>
      <c r="I404" s="42">
        <f>'DepExp. Class.'!K$140</f>
        <v>0</v>
      </c>
      <c r="J404" s="136">
        <f t="shared" si="248"/>
        <v>0</v>
      </c>
      <c r="K404" s="136">
        <f t="shared" si="249"/>
        <v>0</v>
      </c>
      <c r="L404" s="136">
        <f t="shared" si="250"/>
        <v>0</v>
      </c>
      <c r="M404" s="136">
        <f t="shared" si="251"/>
        <v>0</v>
      </c>
      <c r="N404" s="136">
        <f t="shared" si="252"/>
        <v>0</v>
      </c>
      <c r="O404" s="136">
        <f t="shared" si="253"/>
        <v>0</v>
      </c>
      <c r="P404" s="136">
        <f t="shared" si="254"/>
        <v>0</v>
      </c>
      <c r="Q404" s="136">
        <f t="shared" si="255"/>
        <v>0</v>
      </c>
      <c r="R404" s="136">
        <f t="shared" si="256"/>
        <v>0</v>
      </c>
      <c r="S404" s="136">
        <f t="shared" si="257"/>
        <v>0</v>
      </c>
      <c r="T404" s="136">
        <f t="shared" si="258"/>
        <v>0</v>
      </c>
      <c r="U404" s="136">
        <f t="shared" si="259"/>
        <v>0</v>
      </c>
      <c r="V404" s="136">
        <f t="shared" si="260"/>
        <v>0</v>
      </c>
      <c r="W404" s="136">
        <f t="shared" si="261"/>
        <v>0</v>
      </c>
      <c r="X404" s="136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9">
        <v>30300</v>
      </c>
      <c r="D405" s="44"/>
      <c r="E405" s="138" t="s">
        <v>337</v>
      </c>
      <c r="G405" s="43">
        <v>99</v>
      </c>
      <c r="H405" s="136" t="str">
        <f t="shared" si="247"/>
        <v>-</v>
      </c>
      <c r="I405" s="42">
        <f>'DepExp. Class.'!K$141</f>
        <v>0</v>
      </c>
      <c r="J405" s="136">
        <f t="shared" si="248"/>
        <v>0</v>
      </c>
      <c r="K405" s="136">
        <f t="shared" si="249"/>
        <v>0</v>
      </c>
      <c r="L405" s="136">
        <f t="shared" si="250"/>
        <v>0</v>
      </c>
      <c r="M405" s="136">
        <f t="shared" si="251"/>
        <v>0</v>
      </c>
      <c r="N405" s="136">
        <f t="shared" si="252"/>
        <v>0</v>
      </c>
      <c r="O405" s="136">
        <f t="shared" si="253"/>
        <v>0</v>
      </c>
      <c r="P405" s="136">
        <f t="shared" si="254"/>
        <v>0</v>
      </c>
      <c r="Q405" s="136">
        <f t="shared" si="255"/>
        <v>0</v>
      </c>
      <c r="R405" s="136">
        <f t="shared" si="256"/>
        <v>0</v>
      </c>
      <c r="S405" s="136">
        <f t="shared" si="257"/>
        <v>0</v>
      </c>
      <c r="T405" s="136">
        <f t="shared" si="258"/>
        <v>0</v>
      </c>
      <c r="U405" s="136">
        <f t="shared" si="259"/>
        <v>0</v>
      </c>
      <c r="V405" s="136">
        <f t="shared" si="260"/>
        <v>0</v>
      </c>
      <c r="W405" s="136">
        <f t="shared" si="261"/>
        <v>0</v>
      </c>
      <c r="X405" s="136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6"/>
      <c r="I406" s="42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338</v>
      </c>
      <c r="E407" s="44"/>
      <c r="G407" s="43"/>
      <c r="H407" s="136"/>
      <c r="I407" s="42">
        <f>'DepExp. Class.'!K$143</f>
        <v>0</v>
      </c>
      <c r="J407" s="136">
        <f>SUM(J403:J405)</f>
        <v>0</v>
      </c>
      <c r="K407" s="136">
        <f t="shared" ref="K407:X407" si="264">SUM(K403:K405)</f>
        <v>0</v>
      </c>
      <c r="L407" s="136">
        <f t="shared" si="264"/>
        <v>0</v>
      </c>
      <c r="M407" s="136">
        <f t="shared" si="264"/>
        <v>0</v>
      </c>
      <c r="N407" s="136">
        <f t="shared" si="264"/>
        <v>0</v>
      </c>
      <c r="O407" s="136">
        <f t="shared" si="264"/>
        <v>0</v>
      </c>
      <c r="P407" s="136">
        <f t="shared" si="264"/>
        <v>0</v>
      </c>
      <c r="Q407" s="136">
        <f t="shared" si="264"/>
        <v>0</v>
      </c>
      <c r="R407" s="136">
        <f t="shared" si="264"/>
        <v>0</v>
      </c>
      <c r="S407" s="136">
        <f t="shared" si="264"/>
        <v>0</v>
      </c>
      <c r="T407" s="136">
        <f t="shared" si="264"/>
        <v>0</v>
      </c>
      <c r="U407" s="136">
        <f t="shared" si="264"/>
        <v>0</v>
      </c>
      <c r="V407" s="136">
        <f t="shared" si="264"/>
        <v>0</v>
      </c>
      <c r="W407" s="136">
        <f t="shared" si="264"/>
        <v>0</v>
      </c>
      <c r="X407" s="136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6"/>
      <c r="I408" s="42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6"/>
      <c r="I409" s="42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6"/>
      <c r="I410" s="42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2">
        <v>37400</v>
      </c>
      <c r="E411" s="138" t="s">
        <v>125</v>
      </c>
      <c r="G411" s="43">
        <v>6.4</v>
      </c>
      <c r="H411" s="136" t="str">
        <f t="shared" si="247"/>
        <v>P, S, T &amp; D Plant - Demand</v>
      </c>
      <c r="I411" s="42">
        <f>'DepExp. Class.'!K$147</f>
        <v>0</v>
      </c>
      <c r="J411" s="136">
        <f t="shared" si="248"/>
        <v>0</v>
      </c>
      <c r="K411" s="136">
        <f t="shared" si="249"/>
        <v>0</v>
      </c>
      <c r="L411" s="136">
        <f t="shared" si="250"/>
        <v>0</v>
      </c>
      <c r="M411" s="136">
        <f t="shared" si="251"/>
        <v>0</v>
      </c>
      <c r="N411" s="136">
        <f t="shared" si="252"/>
        <v>0</v>
      </c>
      <c r="O411" s="136">
        <f t="shared" si="253"/>
        <v>0</v>
      </c>
      <c r="P411" s="136">
        <f t="shared" si="254"/>
        <v>0</v>
      </c>
      <c r="Q411" s="136">
        <f t="shared" si="255"/>
        <v>0</v>
      </c>
      <c r="R411" s="136">
        <f t="shared" si="256"/>
        <v>0</v>
      </c>
      <c r="S411" s="136">
        <f t="shared" si="257"/>
        <v>0</v>
      </c>
      <c r="T411" s="136">
        <f t="shared" si="258"/>
        <v>0</v>
      </c>
      <c r="U411" s="136">
        <f t="shared" si="259"/>
        <v>0</v>
      </c>
      <c r="V411" s="136">
        <f t="shared" si="260"/>
        <v>0</v>
      </c>
      <c r="W411" s="136">
        <f t="shared" si="261"/>
        <v>0</v>
      </c>
      <c r="X411" s="136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2">
        <v>39001</v>
      </c>
      <c r="E412" s="138" t="s">
        <v>304</v>
      </c>
      <c r="G412" s="43">
        <v>6.4</v>
      </c>
      <c r="H412" s="136" t="str">
        <f t="shared" si="247"/>
        <v>P, S, T &amp; D Plant - Demand</v>
      </c>
      <c r="I412" s="42">
        <f>'DepExp. Class.'!K$148</f>
        <v>751.18725570656432</v>
      </c>
      <c r="J412" s="136">
        <f t="shared" si="248"/>
        <v>405.67818148234693</v>
      </c>
      <c r="K412" s="136">
        <f t="shared" si="249"/>
        <v>226.36702329280629</v>
      </c>
      <c r="L412" s="136">
        <f t="shared" si="250"/>
        <v>0</v>
      </c>
      <c r="M412" s="136">
        <f t="shared" si="251"/>
        <v>119.14205093141102</v>
      </c>
      <c r="N412" s="136">
        <f t="shared" si="252"/>
        <v>0</v>
      </c>
      <c r="O412" s="136">
        <f t="shared" si="253"/>
        <v>0</v>
      </c>
      <c r="P412" s="136">
        <f t="shared" si="254"/>
        <v>0</v>
      </c>
      <c r="Q412" s="136">
        <f t="shared" si="255"/>
        <v>0</v>
      </c>
      <c r="R412" s="136">
        <f t="shared" si="256"/>
        <v>0</v>
      </c>
      <c r="S412" s="136">
        <f t="shared" si="257"/>
        <v>0</v>
      </c>
      <c r="T412" s="136">
        <f t="shared" si="258"/>
        <v>0</v>
      </c>
      <c r="U412" s="136">
        <f t="shared" si="259"/>
        <v>0</v>
      </c>
      <c r="V412" s="136">
        <f t="shared" si="260"/>
        <v>0</v>
      </c>
      <c r="W412" s="136">
        <f t="shared" si="261"/>
        <v>0</v>
      </c>
      <c r="X412" s="136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2">
        <v>36602</v>
      </c>
      <c r="E413" s="138" t="s">
        <v>149</v>
      </c>
      <c r="G413" s="43">
        <v>6.4</v>
      </c>
      <c r="H413" s="136" t="str">
        <f t="shared" si="247"/>
        <v>P, S, T &amp; D Plant - Demand</v>
      </c>
      <c r="I413" s="42">
        <f>'DepExp. Class.'!K$149</f>
        <v>0</v>
      </c>
      <c r="J413" s="136">
        <f t="shared" si="248"/>
        <v>0</v>
      </c>
      <c r="K413" s="136">
        <f t="shared" si="249"/>
        <v>0</v>
      </c>
      <c r="L413" s="136">
        <f t="shared" si="250"/>
        <v>0</v>
      </c>
      <c r="M413" s="136">
        <f t="shared" si="251"/>
        <v>0</v>
      </c>
      <c r="N413" s="136">
        <f t="shared" si="252"/>
        <v>0</v>
      </c>
      <c r="O413" s="136">
        <f t="shared" si="253"/>
        <v>0</v>
      </c>
      <c r="P413" s="136">
        <f t="shared" si="254"/>
        <v>0</v>
      </c>
      <c r="Q413" s="136">
        <f t="shared" si="255"/>
        <v>0</v>
      </c>
      <c r="R413" s="136">
        <f t="shared" si="256"/>
        <v>0</v>
      </c>
      <c r="S413" s="136">
        <f t="shared" si="257"/>
        <v>0</v>
      </c>
      <c r="T413" s="136">
        <f t="shared" si="258"/>
        <v>0</v>
      </c>
      <c r="U413" s="136">
        <f t="shared" si="259"/>
        <v>0</v>
      </c>
      <c r="V413" s="136">
        <f t="shared" si="260"/>
        <v>0</v>
      </c>
      <c r="W413" s="136">
        <f t="shared" si="261"/>
        <v>0</v>
      </c>
      <c r="X413" s="136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2">
        <v>38900</v>
      </c>
      <c r="E414" s="138" t="s">
        <v>125</v>
      </c>
      <c r="G414" s="43">
        <v>6.4</v>
      </c>
      <c r="H414" s="136" t="str">
        <f t="shared" si="247"/>
        <v>P, S, T &amp; D Plant - Demand</v>
      </c>
      <c r="I414" s="42">
        <f>'DepExp. Class.'!K$150</f>
        <v>0</v>
      </c>
      <c r="J414" s="136">
        <f t="shared" si="248"/>
        <v>0</v>
      </c>
      <c r="K414" s="136">
        <f t="shared" si="249"/>
        <v>0</v>
      </c>
      <c r="L414" s="136">
        <f t="shared" si="250"/>
        <v>0</v>
      </c>
      <c r="M414" s="136">
        <f t="shared" si="251"/>
        <v>0</v>
      </c>
      <c r="N414" s="136">
        <f t="shared" si="252"/>
        <v>0</v>
      </c>
      <c r="O414" s="136">
        <f t="shared" si="253"/>
        <v>0</v>
      </c>
      <c r="P414" s="136">
        <f t="shared" si="254"/>
        <v>0</v>
      </c>
      <c r="Q414" s="136">
        <f t="shared" si="255"/>
        <v>0</v>
      </c>
      <c r="R414" s="136">
        <f t="shared" si="256"/>
        <v>0</v>
      </c>
      <c r="S414" s="136">
        <f t="shared" si="257"/>
        <v>0</v>
      </c>
      <c r="T414" s="136">
        <f t="shared" si="258"/>
        <v>0</v>
      </c>
      <c r="U414" s="136">
        <f t="shared" si="259"/>
        <v>0</v>
      </c>
      <c r="V414" s="136">
        <f t="shared" si="260"/>
        <v>0</v>
      </c>
      <c r="W414" s="136">
        <f t="shared" si="261"/>
        <v>0</v>
      </c>
      <c r="X414" s="136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2">
        <v>39004</v>
      </c>
      <c r="E415" s="138" t="s">
        <v>306</v>
      </c>
      <c r="G415" s="43">
        <v>6.4</v>
      </c>
      <c r="H415" s="136" t="str">
        <f t="shared" si="247"/>
        <v>P, S, T &amp; D Plant - Demand</v>
      </c>
      <c r="I415" s="42">
        <f>'DepExp. Class.'!K$151</f>
        <v>0</v>
      </c>
      <c r="J415" s="136">
        <f t="shared" si="248"/>
        <v>0</v>
      </c>
      <c r="K415" s="136">
        <f t="shared" si="249"/>
        <v>0</v>
      </c>
      <c r="L415" s="136">
        <f t="shared" si="250"/>
        <v>0</v>
      </c>
      <c r="M415" s="136">
        <f t="shared" si="251"/>
        <v>0</v>
      </c>
      <c r="N415" s="136">
        <f t="shared" si="252"/>
        <v>0</v>
      </c>
      <c r="O415" s="136">
        <f t="shared" si="253"/>
        <v>0</v>
      </c>
      <c r="P415" s="136">
        <f t="shared" si="254"/>
        <v>0</v>
      </c>
      <c r="Q415" s="136">
        <f t="shared" si="255"/>
        <v>0</v>
      </c>
      <c r="R415" s="136">
        <f t="shared" si="256"/>
        <v>0</v>
      </c>
      <c r="S415" s="136">
        <f t="shared" si="257"/>
        <v>0</v>
      </c>
      <c r="T415" s="136">
        <f t="shared" si="258"/>
        <v>0</v>
      </c>
      <c r="U415" s="136">
        <f t="shared" si="259"/>
        <v>0</v>
      </c>
      <c r="V415" s="136">
        <f t="shared" si="260"/>
        <v>0</v>
      </c>
      <c r="W415" s="136">
        <f t="shared" si="261"/>
        <v>0</v>
      </c>
      <c r="X415" s="136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2">
        <v>39009</v>
      </c>
      <c r="E416" s="138" t="s">
        <v>307</v>
      </c>
      <c r="G416" s="43">
        <v>6.4</v>
      </c>
      <c r="H416" s="136" t="str">
        <f t="shared" si="247"/>
        <v>P, S, T &amp; D Plant - Demand</v>
      </c>
      <c r="I416" s="42">
        <f>'DepExp. Class.'!K$152</f>
        <v>1197.1661569820699</v>
      </c>
      <c r="J416" s="136">
        <f t="shared" si="248"/>
        <v>646.52879266419632</v>
      </c>
      <c r="K416" s="136">
        <f t="shared" si="249"/>
        <v>360.76083198192555</v>
      </c>
      <c r="L416" s="136">
        <f t="shared" si="250"/>
        <v>0</v>
      </c>
      <c r="M416" s="136">
        <f t="shared" si="251"/>
        <v>189.87653233594784</v>
      </c>
      <c r="N416" s="136">
        <f t="shared" si="252"/>
        <v>0</v>
      </c>
      <c r="O416" s="136">
        <f t="shared" si="253"/>
        <v>0</v>
      </c>
      <c r="P416" s="136">
        <f t="shared" si="254"/>
        <v>0</v>
      </c>
      <c r="Q416" s="136">
        <f t="shared" si="255"/>
        <v>0</v>
      </c>
      <c r="R416" s="136">
        <f t="shared" si="256"/>
        <v>0</v>
      </c>
      <c r="S416" s="136">
        <f t="shared" si="257"/>
        <v>0</v>
      </c>
      <c r="T416" s="136">
        <f t="shared" si="258"/>
        <v>0</v>
      </c>
      <c r="U416" s="136">
        <f t="shared" si="259"/>
        <v>0</v>
      </c>
      <c r="V416" s="136">
        <f t="shared" si="260"/>
        <v>0</v>
      </c>
      <c r="W416" s="136">
        <f t="shared" si="261"/>
        <v>0</v>
      </c>
      <c r="X416" s="136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2">
        <v>39100</v>
      </c>
      <c r="E417" s="138" t="s">
        <v>308</v>
      </c>
      <c r="G417" s="43">
        <v>6.4</v>
      </c>
      <c r="H417" s="136" t="str">
        <f t="shared" si="247"/>
        <v>P, S, T &amp; D Plant - Demand</v>
      </c>
      <c r="I417" s="42">
        <f>'DepExp. Class.'!K$153</f>
        <v>194.43497297939223</v>
      </c>
      <c r="J417" s="136">
        <f t="shared" si="248"/>
        <v>105.00447878426357</v>
      </c>
      <c r="K417" s="136">
        <f t="shared" si="249"/>
        <v>58.592136278940373</v>
      </c>
      <c r="L417" s="136">
        <f t="shared" si="250"/>
        <v>0</v>
      </c>
      <c r="M417" s="136">
        <f t="shared" si="251"/>
        <v>30.838357916188276</v>
      </c>
      <c r="N417" s="136">
        <f t="shared" si="252"/>
        <v>0</v>
      </c>
      <c r="O417" s="136">
        <f t="shared" si="253"/>
        <v>0</v>
      </c>
      <c r="P417" s="136">
        <f t="shared" si="254"/>
        <v>0</v>
      </c>
      <c r="Q417" s="136">
        <f t="shared" si="255"/>
        <v>0</v>
      </c>
      <c r="R417" s="136">
        <f t="shared" si="256"/>
        <v>0</v>
      </c>
      <c r="S417" s="136">
        <f t="shared" si="257"/>
        <v>0</v>
      </c>
      <c r="T417" s="136">
        <f t="shared" si="258"/>
        <v>0</v>
      </c>
      <c r="U417" s="136">
        <f t="shared" si="259"/>
        <v>0</v>
      </c>
      <c r="V417" s="136">
        <f t="shared" si="260"/>
        <v>0</v>
      </c>
      <c r="W417" s="136">
        <f t="shared" si="261"/>
        <v>0</v>
      </c>
      <c r="X417" s="136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2">
        <v>39102</v>
      </c>
      <c r="E418" s="138" t="s">
        <v>309</v>
      </c>
      <c r="G418" s="43">
        <v>6.4</v>
      </c>
      <c r="H418" s="136" t="str">
        <f t="shared" si="247"/>
        <v>P, S, T &amp; D Plant - Demand</v>
      </c>
      <c r="I418" s="42">
        <f>'DepExp. Class.'!K$154</f>
        <v>0</v>
      </c>
      <c r="J418" s="136">
        <f t="shared" si="248"/>
        <v>0</v>
      </c>
      <c r="K418" s="136">
        <f t="shared" si="249"/>
        <v>0</v>
      </c>
      <c r="L418" s="136">
        <f t="shared" si="250"/>
        <v>0</v>
      </c>
      <c r="M418" s="136">
        <f t="shared" si="251"/>
        <v>0</v>
      </c>
      <c r="N418" s="136">
        <f t="shared" si="252"/>
        <v>0</v>
      </c>
      <c r="O418" s="136">
        <f t="shared" si="253"/>
        <v>0</v>
      </c>
      <c r="P418" s="136">
        <f t="shared" si="254"/>
        <v>0</v>
      </c>
      <c r="Q418" s="136">
        <f t="shared" si="255"/>
        <v>0</v>
      </c>
      <c r="R418" s="136">
        <f t="shared" si="256"/>
        <v>0</v>
      </c>
      <c r="S418" s="136">
        <f t="shared" si="257"/>
        <v>0</v>
      </c>
      <c r="T418" s="136">
        <f t="shared" si="258"/>
        <v>0</v>
      </c>
      <c r="U418" s="136">
        <f t="shared" si="259"/>
        <v>0</v>
      </c>
      <c r="V418" s="136">
        <f t="shared" si="260"/>
        <v>0</v>
      </c>
      <c r="W418" s="136">
        <f t="shared" si="261"/>
        <v>0</v>
      </c>
      <c r="X418" s="136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2">
        <v>39103</v>
      </c>
      <c r="E419" s="138" t="s">
        <v>310</v>
      </c>
      <c r="G419" s="43">
        <v>6.4</v>
      </c>
      <c r="H419" s="136" t="str">
        <f t="shared" si="247"/>
        <v>P, S, T &amp; D Plant - Demand</v>
      </c>
      <c r="I419" s="42">
        <f>'DepExp. Class.'!K$155</f>
        <v>0</v>
      </c>
      <c r="J419" s="136">
        <f t="shared" si="248"/>
        <v>0</v>
      </c>
      <c r="K419" s="136">
        <f t="shared" si="249"/>
        <v>0</v>
      </c>
      <c r="L419" s="136">
        <f t="shared" si="250"/>
        <v>0</v>
      </c>
      <c r="M419" s="136">
        <f t="shared" si="251"/>
        <v>0</v>
      </c>
      <c r="N419" s="136">
        <f t="shared" si="252"/>
        <v>0</v>
      </c>
      <c r="O419" s="136">
        <f t="shared" si="253"/>
        <v>0</v>
      </c>
      <c r="P419" s="136">
        <f t="shared" si="254"/>
        <v>0</v>
      </c>
      <c r="Q419" s="136">
        <f t="shared" si="255"/>
        <v>0</v>
      </c>
      <c r="R419" s="136">
        <f t="shared" si="256"/>
        <v>0</v>
      </c>
      <c r="S419" s="136">
        <f t="shared" si="257"/>
        <v>0</v>
      </c>
      <c r="T419" s="136">
        <f t="shared" si="258"/>
        <v>0</v>
      </c>
      <c r="U419" s="136">
        <f t="shared" si="259"/>
        <v>0</v>
      </c>
      <c r="V419" s="136">
        <f t="shared" si="260"/>
        <v>0</v>
      </c>
      <c r="W419" s="136">
        <f t="shared" si="261"/>
        <v>0</v>
      </c>
      <c r="X419" s="136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2">
        <v>39200</v>
      </c>
      <c r="E420" s="138" t="s">
        <v>311</v>
      </c>
      <c r="G420" s="43">
        <v>6.4</v>
      </c>
      <c r="H420" s="136" t="str">
        <f t="shared" si="247"/>
        <v>P, S, T &amp; D Plant - Demand</v>
      </c>
      <c r="I420" s="42">
        <f>'DepExp. Class.'!K$156</f>
        <v>0</v>
      </c>
      <c r="J420" s="136">
        <f t="shared" si="248"/>
        <v>0</v>
      </c>
      <c r="K420" s="136">
        <f t="shared" si="249"/>
        <v>0</v>
      </c>
      <c r="L420" s="136">
        <f t="shared" si="250"/>
        <v>0</v>
      </c>
      <c r="M420" s="136">
        <f t="shared" si="251"/>
        <v>0</v>
      </c>
      <c r="N420" s="136">
        <f t="shared" si="252"/>
        <v>0</v>
      </c>
      <c r="O420" s="136">
        <f t="shared" si="253"/>
        <v>0</v>
      </c>
      <c r="P420" s="136">
        <f t="shared" si="254"/>
        <v>0</v>
      </c>
      <c r="Q420" s="136">
        <f t="shared" si="255"/>
        <v>0</v>
      </c>
      <c r="R420" s="136">
        <f t="shared" si="256"/>
        <v>0</v>
      </c>
      <c r="S420" s="136">
        <f t="shared" si="257"/>
        <v>0</v>
      </c>
      <c r="T420" s="136">
        <f t="shared" si="258"/>
        <v>0</v>
      </c>
      <c r="U420" s="136">
        <f t="shared" si="259"/>
        <v>0</v>
      </c>
      <c r="V420" s="136">
        <f t="shared" si="260"/>
        <v>0</v>
      </c>
      <c r="W420" s="136">
        <f t="shared" si="261"/>
        <v>0</v>
      </c>
      <c r="X420" s="136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2">
        <v>39201</v>
      </c>
      <c r="E421" s="138" t="s">
        <v>312</v>
      </c>
      <c r="G421" s="43">
        <v>6.4</v>
      </c>
      <c r="H421" s="136" t="str">
        <f t="shared" si="247"/>
        <v>P, S, T &amp; D Plant - Demand</v>
      </c>
      <c r="I421" s="42">
        <f>'DepExp. Class.'!K$157</f>
        <v>0</v>
      </c>
      <c r="J421" s="136">
        <f t="shared" si="248"/>
        <v>0</v>
      </c>
      <c r="K421" s="136">
        <f t="shared" si="249"/>
        <v>0</v>
      </c>
      <c r="L421" s="136">
        <f t="shared" si="250"/>
        <v>0</v>
      </c>
      <c r="M421" s="136">
        <f t="shared" si="251"/>
        <v>0</v>
      </c>
      <c r="N421" s="136">
        <f t="shared" si="252"/>
        <v>0</v>
      </c>
      <c r="O421" s="136">
        <f t="shared" si="253"/>
        <v>0</v>
      </c>
      <c r="P421" s="136">
        <f t="shared" si="254"/>
        <v>0</v>
      </c>
      <c r="Q421" s="136">
        <f t="shared" si="255"/>
        <v>0</v>
      </c>
      <c r="R421" s="136">
        <f t="shared" si="256"/>
        <v>0</v>
      </c>
      <c r="S421" s="136">
        <f t="shared" si="257"/>
        <v>0</v>
      </c>
      <c r="T421" s="136">
        <f t="shared" si="258"/>
        <v>0</v>
      </c>
      <c r="U421" s="136">
        <f t="shared" si="259"/>
        <v>0</v>
      </c>
      <c r="V421" s="136">
        <f t="shared" si="260"/>
        <v>0</v>
      </c>
      <c r="W421" s="136">
        <f t="shared" si="261"/>
        <v>0</v>
      </c>
      <c r="X421" s="136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2">
        <v>39202</v>
      </c>
      <c r="E422" s="138" t="s">
        <v>313</v>
      </c>
      <c r="G422" s="43">
        <v>6.4</v>
      </c>
      <c r="H422" s="136" t="str">
        <f t="shared" si="247"/>
        <v>P, S, T &amp; D Plant - Demand</v>
      </c>
      <c r="I422" s="42">
        <f>'DepExp. Class.'!K$158</f>
        <v>0</v>
      </c>
      <c r="J422" s="136">
        <f t="shared" si="248"/>
        <v>0</v>
      </c>
      <c r="K422" s="136">
        <f t="shared" si="249"/>
        <v>0</v>
      </c>
      <c r="L422" s="136">
        <f t="shared" si="250"/>
        <v>0</v>
      </c>
      <c r="M422" s="136">
        <f t="shared" si="251"/>
        <v>0</v>
      </c>
      <c r="N422" s="136">
        <f t="shared" si="252"/>
        <v>0</v>
      </c>
      <c r="O422" s="136">
        <f t="shared" si="253"/>
        <v>0</v>
      </c>
      <c r="P422" s="136">
        <f t="shared" si="254"/>
        <v>0</v>
      </c>
      <c r="Q422" s="136">
        <f t="shared" si="255"/>
        <v>0</v>
      </c>
      <c r="R422" s="136">
        <f t="shared" si="256"/>
        <v>0</v>
      </c>
      <c r="S422" s="136">
        <f t="shared" si="257"/>
        <v>0</v>
      </c>
      <c r="T422" s="136">
        <f t="shared" si="258"/>
        <v>0</v>
      </c>
      <c r="U422" s="136">
        <f t="shared" si="259"/>
        <v>0</v>
      </c>
      <c r="V422" s="136">
        <f t="shared" si="260"/>
        <v>0</v>
      </c>
      <c r="W422" s="136">
        <f t="shared" si="261"/>
        <v>0</v>
      </c>
      <c r="X422" s="136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2">
        <v>39300</v>
      </c>
      <c r="E423" s="138" t="s">
        <v>198</v>
      </c>
      <c r="G423" s="43">
        <v>6.4</v>
      </c>
      <c r="H423" s="136" t="str">
        <f t="shared" si="247"/>
        <v>P, S, T &amp; D Plant - Demand</v>
      </c>
      <c r="I423" s="42">
        <f>'DepExp. Class.'!K$159</f>
        <v>0</v>
      </c>
      <c r="J423" s="136">
        <f t="shared" si="248"/>
        <v>0</v>
      </c>
      <c r="K423" s="136">
        <f t="shared" si="249"/>
        <v>0</v>
      </c>
      <c r="L423" s="136">
        <f t="shared" si="250"/>
        <v>0</v>
      </c>
      <c r="M423" s="136">
        <f t="shared" si="251"/>
        <v>0</v>
      </c>
      <c r="N423" s="136">
        <f t="shared" si="252"/>
        <v>0</v>
      </c>
      <c r="O423" s="136">
        <f t="shared" si="253"/>
        <v>0</v>
      </c>
      <c r="P423" s="136">
        <f t="shared" si="254"/>
        <v>0</v>
      </c>
      <c r="Q423" s="136">
        <f t="shared" si="255"/>
        <v>0</v>
      </c>
      <c r="R423" s="136">
        <f t="shared" si="256"/>
        <v>0</v>
      </c>
      <c r="S423" s="136">
        <f t="shared" si="257"/>
        <v>0</v>
      </c>
      <c r="T423" s="136">
        <f t="shared" si="258"/>
        <v>0</v>
      </c>
      <c r="U423" s="136">
        <f t="shared" si="259"/>
        <v>0</v>
      </c>
      <c r="V423" s="136">
        <f t="shared" si="260"/>
        <v>0</v>
      </c>
      <c r="W423" s="136">
        <f t="shared" si="261"/>
        <v>0</v>
      </c>
      <c r="X423" s="136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2">
        <v>39400</v>
      </c>
      <c r="E424" s="138" t="s">
        <v>314</v>
      </c>
      <c r="G424" s="43">
        <v>6.4</v>
      </c>
      <c r="H424" s="136" t="str">
        <f t="shared" si="247"/>
        <v>P, S, T &amp; D Plant - Demand</v>
      </c>
      <c r="I424" s="42">
        <f>'DepExp. Class.'!K$160</f>
        <v>379.34732688265467</v>
      </c>
      <c r="J424" s="136">
        <f t="shared" si="248"/>
        <v>204.8662734236533</v>
      </c>
      <c r="K424" s="136">
        <f t="shared" si="249"/>
        <v>114.31467257753066</v>
      </c>
      <c r="L424" s="136">
        <f t="shared" si="250"/>
        <v>0</v>
      </c>
      <c r="M424" s="136">
        <f t="shared" si="251"/>
        <v>60.166380881470694</v>
      </c>
      <c r="N424" s="136">
        <f t="shared" si="252"/>
        <v>0</v>
      </c>
      <c r="O424" s="136">
        <f t="shared" si="253"/>
        <v>0</v>
      </c>
      <c r="P424" s="136">
        <f t="shared" si="254"/>
        <v>0</v>
      </c>
      <c r="Q424" s="136">
        <f t="shared" si="255"/>
        <v>0</v>
      </c>
      <c r="R424" s="136">
        <f t="shared" si="256"/>
        <v>0</v>
      </c>
      <c r="S424" s="136">
        <f t="shared" si="257"/>
        <v>0</v>
      </c>
      <c r="T424" s="136">
        <f t="shared" si="258"/>
        <v>0</v>
      </c>
      <c r="U424" s="136">
        <f t="shared" si="259"/>
        <v>0</v>
      </c>
      <c r="V424" s="136">
        <f t="shared" si="260"/>
        <v>0</v>
      </c>
      <c r="W424" s="136">
        <f t="shared" si="261"/>
        <v>0</v>
      </c>
      <c r="X424" s="136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2">
        <v>39600</v>
      </c>
      <c r="E425" s="138" t="s">
        <v>315</v>
      </c>
      <c r="G425" s="43">
        <v>6.4</v>
      </c>
      <c r="H425" s="136" t="str">
        <f t="shared" si="247"/>
        <v>P, S, T &amp; D Plant - Demand</v>
      </c>
      <c r="I425" s="42">
        <f>'DepExp. Class.'!K$161</f>
        <v>1.5042938925054932</v>
      </c>
      <c r="J425" s="136">
        <f t="shared" si="248"/>
        <v>0.81239292345637804</v>
      </c>
      <c r="K425" s="136">
        <f t="shared" si="249"/>
        <v>0.45331244375774565</v>
      </c>
      <c r="L425" s="136">
        <f t="shared" si="250"/>
        <v>0</v>
      </c>
      <c r="M425" s="136">
        <f t="shared" si="251"/>
        <v>0.23858852529136942</v>
      </c>
      <c r="N425" s="136">
        <f t="shared" si="252"/>
        <v>0</v>
      </c>
      <c r="O425" s="136">
        <f t="shared" si="253"/>
        <v>0</v>
      </c>
      <c r="P425" s="136">
        <f t="shared" si="254"/>
        <v>0</v>
      </c>
      <c r="Q425" s="136">
        <f t="shared" si="255"/>
        <v>0</v>
      </c>
      <c r="R425" s="136">
        <f t="shared" si="256"/>
        <v>0</v>
      </c>
      <c r="S425" s="136">
        <f t="shared" si="257"/>
        <v>0</v>
      </c>
      <c r="T425" s="136">
        <f t="shared" si="258"/>
        <v>0</v>
      </c>
      <c r="U425" s="136">
        <f t="shared" si="259"/>
        <v>0</v>
      </c>
      <c r="V425" s="136">
        <f t="shared" si="260"/>
        <v>0</v>
      </c>
      <c r="W425" s="136">
        <f t="shared" si="261"/>
        <v>0</v>
      </c>
      <c r="X425" s="136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2">
        <v>39603</v>
      </c>
      <c r="E426" s="138" t="s">
        <v>316</v>
      </c>
      <c r="G426" s="43">
        <v>6.4</v>
      </c>
      <c r="H426" s="136" t="str">
        <f t="shared" si="247"/>
        <v>P, S, T &amp; D Plant - Demand</v>
      </c>
      <c r="I426" s="42">
        <f>'DepExp. Class.'!K$162</f>
        <v>0</v>
      </c>
      <c r="J426" s="136">
        <f t="shared" si="248"/>
        <v>0</v>
      </c>
      <c r="K426" s="136">
        <f t="shared" si="249"/>
        <v>0</v>
      </c>
      <c r="L426" s="136">
        <f t="shared" si="250"/>
        <v>0</v>
      </c>
      <c r="M426" s="136">
        <f t="shared" si="251"/>
        <v>0</v>
      </c>
      <c r="N426" s="136">
        <f t="shared" si="252"/>
        <v>0</v>
      </c>
      <c r="O426" s="136">
        <f t="shared" si="253"/>
        <v>0</v>
      </c>
      <c r="P426" s="136">
        <f t="shared" si="254"/>
        <v>0</v>
      </c>
      <c r="Q426" s="136">
        <f t="shared" si="255"/>
        <v>0</v>
      </c>
      <c r="R426" s="136">
        <f t="shared" si="256"/>
        <v>0</v>
      </c>
      <c r="S426" s="136">
        <f t="shared" si="257"/>
        <v>0</v>
      </c>
      <c r="T426" s="136">
        <f t="shared" si="258"/>
        <v>0</v>
      </c>
      <c r="U426" s="136">
        <f t="shared" si="259"/>
        <v>0</v>
      </c>
      <c r="V426" s="136">
        <f t="shared" si="260"/>
        <v>0</v>
      </c>
      <c r="W426" s="136">
        <f t="shared" si="261"/>
        <v>0</v>
      </c>
      <c r="X426" s="136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2">
        <v>39604</v>
      </c>
      <c r="E427" s="138" t="s">
        <v>317</v>
      </c>
      <c r="G427" s="43">
        <v>6.4</v>
      </c>
      <c r="H427" s="136" t="str">
        <f t="shared" si="247"/>
        <v>P, S, T &amp; D Plant - Demand</v>
      </c>
      <c r="I427" s="42">
        <f>'DepExp. Class.'!K$163</f>
        <v>0</v>
      </c>
      <c r="J427" s="136">
        <f t="shared" si="248"/>
        <v>0</v>
      </c>
      <c r="K427" s="136">
        <f t="shared" si="249"/>
        <v>0</v>
      </c>
      <c r="L427" s="136">
        <f t="shared" si="250"/>
        <v>0</v>
      </c>
      <c r="M427" s="136">
        <f t="shared" si="251"/>
        <v>0</v>
      </c>
      <c r="N427" s="136">
        <f t="shared" si="252"/>
        <v>0</v>
      </c>
      <c r="O427" s="136">
        <f t="shared" si="253"/>
        <v>0</v>
      </c>
      <c r="P427" s="136">
        <f t="shared" si="254"/>
        <v>0</v>
      </c>
      <c r="Q427" s="136">
        <f t="shared" si="255"/>
        <v>0</v>
      </c>
      <c r="R427" s="136">
        <f t="shared" si="256"/>
        <v>0</v>
      </c>
      <c r="S427" s="136">
        <f t="shared" si="257"/>
        <v>0</v>
      </c>
      <c r="T427" s="136">
        <f t="shared" si="258"/>
        <v>0</v>
      </c>
      <c r="U427" s="136">
        <f t="shared" si="259"/>
        <v>0</v>
      </c>
      <c r="V427" s="136">
        <f t="shared" si="260"/>
        <v>0</v>
      </c>
      <c r="W427" s="136">
        <f t="shared" si="261"/>
        <v>0</v>
      </c>
      <c r="X427" s="136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2">
        <v>39605</v>
      </c>
      <c r="E428" s="141" t="s">
        <v>318</v>
      </c>
      <c r="G428" s="43">
        <v>6.4</v>
      </c>
      <c r="H428" s="136" t="str">
        <f t="shared" si="247"/>
        <v>P, S, T &amp; D Plant - Demand</v>
      </c>
      <c r="I428" s="42">
        <f>'DepExp. Class.'!K$164</f>
        <v>0</v>
      </c>
      <c r="J428" s="136">
        <f t="shared" si="248"/>
        <v>0</v>
      </c>
      <c r="K428" s="136">
        <f t="shared" si="249"/>
        <v>0</v>
      </c>
      <c r="L428" s="136">
        <f t="shared" si="250"/>
        <v>0</v>
      </c>
      <c r="M428" s="136">
        <f t="shared" si="251"/>
        <v>0</v>
      </c>
      <c r="N428" s="136">
        <f t="shared" si="252"/>
        <v>0</v>
      </c>
      <c r="O428" s="136">
        <f t="shared" si="253"/>
        <v>0</v>
      </c>
      <c r="P428" s="136">
        <f t="shared" si="254"/>
        <v>0</v>
      </c>
      <c r="Q428" s="136">
        <f t="shared" si="255"/>
        <v>0</v>
      </c>
      <c r="R428" s="136">
        <f t="shared" si="256"/>
        <v>0</v>
      </c>
      <c r="S428" s="136">
        <f t="shared" si="257"/>
        <v>0</v>
      </c>
      <c r="T428" s="136">
        <f t="shared" si="258"/>
        <v>0</v>
      </c>
      <c r="U428" s="136">
        <f t="shared" si="259"/>
        <v>0</v>
      </c>
      <c r="V428" s="136">
        <f t="shared" si="260"/>
        <v>0</v>
      </c>
      <c r="W428" s="136">
        <f t="shared" si="261"/>
        <v>0</v>
      </c>
      <c r="X428" s="136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2">
        <v>39700</v>
      </c>
      <c r="E429" s="138" t="s">
        <v>319</v>
      </c>
      <c r="G429" s="43">
        <v>6.4</v>
      </c>
      <c r="H429" s="136" t="str">
        <f t="shared" si="247"/>
        <v>P, S, T &amp; D Plant - Demand</v>
      </c>
      <c r="I429" s="42">
        <f>'DepExp. Class.'!K$165</f>
        <v>827.77188889043782</v>
      </c>
      <c r="J429" s="136">
        <f t="shared" si="248"/>
        <v>447.03766206925235</v>
      </c>
      <c r="K429" s="136">
        <f t="shared" si="249"/>
        <v>249.44547052697632</v>
      </c>
      <c r="L429" s="136">
        <f t="shared" si="250"/>
        <v>0</v>
      </c>
      <c r="M429" s="136">
        <f t="shared" si="251"/>
        <v>131.28875629420909</v>
      </c>
      <c r="N429" s="136">
        <f t="shared" si="252"/>
        <v>0</v>
      </c>
      <c r="O429" s="136">
        <f t="shared" si="253"/>
        <v>0</v>
      </c>
      <c r="P429" s="136">
        <f t="shared" si="254"/>
        <v>0</v>
      </c>
      <c r="Q429" s="136">
        <f t="shared" si="255"/>
        <v>0</v>
      </c>
      <c r="R429" s="136">
        <f t="shared" si="256"/>
        <v>0</v>
      </c>
      <c r="S429" s="136">
        <f t="shared" si="257"/>
        <v>0</v>
      </c>
      <c r="T429" s="136">
        <f t="shared" si="258"/>
        <v>0</v>
      </c>
      <c r="U429" s="136">
        <f t="shared" si="259"/>
        <v>0</v>
      </c>
      <c r="V429" s="136">
        <f t="shared" si="260"/>
        <v>0</v>
      </c>
      <c r="W429" s="136">
        <f t="shared" si="261"/>
        <v>0</v>
      </c>
      <c r="X429" s="136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2">
        <v>39701</v>
      </c>
      <c r="E430" s="138" t="s">
        <v>320</v>
      </c>
      <c r="G430" s="43">
        <v>6.4</v>
      </c>
      <c r="H430" s="136" t="str">
        <f t="shared" si="247"/>
        <v>P, S, T &amp; D Plant - Demand</v>
      </c>
      <c r="I430" s="42">
        <f>'DepExp. Class.'!K$166</f>
        <v>0</v>
      </c>
      <c r="J430" s="136">
        <f t="shared" si="248"/>
        <v>0</v>
      </c>
      <c r="K430" s="136">
        <f t="shared" si="249"/>
        <v>0</v>
      </c>
      <c r="L430" s="136">
        <f t="shared" si="250"/>
        <v>0</v>
      </c>
      <c r="M430" s="136">
        <f t="shared" si="251"/>
        <v>0</v>
      </c>
      <c r="N430" s="136">
        <f t="shared" si="252"/>
        <v>0</v>
      </c>
      <c r="O430" s="136">
        <f t="shared" si="253"/>
        <v>0</v>
      </c>
      <c r="P430" s="136">
        <f t="shared" si="254"/>
        <v>0</v>
      </c>
      <c r="Q430" s="136">
        <f t="shared" si="255"/>
        <v>0</v>
      </c>
      <c r="R430" s="136">
        <f t="shared" si="256"/>
        <v>0</v>
      </c>
      <c r="S430" s="136">
        <f t="shared" si="257"/>
        <v>0</v>
      </c>
      <c r="T430" s="136">
        <f t="shared" si="258"/>
        <v>0</v>
      </c>
      <c r="U430" s="136">
        <f t="shared" si="259"/>
        <v>0</v>
      </c>
      <c r="V430" s="136">
        <f t="shared" si="260"/>
        <v>0</v>
      </c>
      <c r="W430" s="136">
        <f t="shared" si="261"/>
        <v>0</v>
      </c>
      <c r="X430" s="136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2">
        <v>39702</v>
      </c>
      <c r="E431" s="138" t="s">
        <v>321</v>
      </c>
      <c r="G431" s="43">
        <v>6.4</v>
      </c>
      <c r="H431" s="136" t="str">
        <f t="shared" si="247"/>
        <v>P, S, T &amp; D Plant - Demand</v>
      </c>
      <c r="I431" s="42">
        <f>'DepExp. Class.'!K$167</f>
        <v>0</v>
      </c>
      <c r="J431" s="136">
        <f t="shared" si="248"/>
        <v>0</v>
      </c>
      <c r="K431" s="136">
        <f t="shared" si="249"/>
        <v>0</v>
      </c>
      <c r="L431" s="136">
        <f t="shared" si="250"/>
        <v>0</v>
      </c>
      <c r="M431" s="136">
        <f t="shared" si="251"/>
        <v>0</v>
      </c>
      <c r="N431" s="136">
        <f t="shared" si="252"/>
        <v>0</v>
      </c>
      <c r="O431" s="136">
        <f t="shared" si="253"/>
        <v>0</v>
      </c>
      <c r="P431" s="136">
        <f t="shared" si="254"/>
        <v>0</v>
      </c>
      <c r="Q431" s="136">
        <f t="shared" si="255"/>
        <v>0</v>
      </c>
      <c r="R431" s="136">
        <f t="shared" si="256"/>
        <v>0</v>
      </c>
      <c r="S431" s="136">
        <f t="shared" si="257"/>
        <v>0</v>
      </c>
      <c r="T431" s="136">
        <f t="shared" si="258"/>
        <v>0</v>
      </c>
      <c r="U431" s="136">
        <f t="shared" si="259"/>
        <v>0</v>
      </c>
      <c r="V431" s="136">
        <f t="shared" si="260"/>
        <v>0</v>
      </c>
      <c r="W431" s="136">
        <f t="shared" si="261"/>
        <v>0</v>
      </c>
      <c r="X431" s="136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2">
        <v>39705</v>
      </c>
      <c r="E432" s="138" t="s">
        <v>322</v>
      </c>
      <c r="G432" s="43">
        <v>6.4</v>
      </c>
      <c r="H432" s="136" t="str">
        <f t="shared" si="247"/>
        <v>P, S, T &amp; D Plant - Demand</v>
      </c>
      <c r="I432" s="42">
        <f>'DepExp. Class.'!K$168</f>
        <v>0</v>
      </c>
      <c r="J432" s="136">
        <f t="shared" si="248"/>
        <v>0</v>
      </c>
      <c r="K432" s="136">
        <f t="shared" si="249"/>
        <v>0</v>
      </c>
      <c r="L432" s="136">
        <f t="shared" si="250"/>
        <v>0</v>
      </c>
      <c r="M432" s="136">
        <f t="shared" si="251"/>
        <v>0</v>
      </c>
      <c r="N432" s="136">
        <f t="shared" si="252"/>
        <v>0</v>
      </c>
      <c r="O432" s="136">
        <f t="shared" si="253"/>
        <v>0</v>
      </c>
      <c r="P432" s="136">
        <f t="shared" si="254"/>
        <v>0</v>
      </c>
      <c r="Q432" s="136">
        <f t="shared" si="255"/>
        <v>0</v>
      </c>
      <c r="R432" s="136">
        <f t="shared" si="256"/>
        <v>0</v>
      </c>
      <c r="S432" s="136">
        <f t="shared" si="257"/>
        <v>0</v>
      </c>
      <c r="T432" s="136">
        <f t="shared" si="258"/>
        <v>0</v>
      </c>
      <c r="U432" s="136">
        <f t="shared" si="259"/>
        <v>0</v>
      </c>
      <c r="V432" s="136">
        <f t="shared" si="260"/>
        <v>0</v>
      </c>
      <c r="W432" s="136">
        <f t="shared" si="261"/>
        <v>0</v>
      </c>
      <c r="X432" s="136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2">
        <v>39800</v>
      </c>
      <c r="E433" s="138" t="s">
        <v>323</v>
      </c>
      <c r="G433" s="43">
        <v>6.4</v>
      </c>
      <c r="H433" s="136" t="str">
        <f t="shared" si="247"/>
        <v>P, S, T &amp; D Plant - Demand</v>
      </c>
      <c r="I433" s="42">
        <f>'DepExp. Class.'!K$169</f>
        <v>4784.6506841824412</v>
      </c>
      <c r="J433" s="136">
        <f t="shared" si="248"/>
        <v>2583.9474429870015</v>
      </c>
      <c r="K433" s="136">
        <f t="shared" si="249"/>
        <v>1441.8337433793654</v>
      </c>
      <c r="L433" s="136">
        <f t="shared" si="250"/>
        <v>0</v>
      </c>
      <c r="M433" s="136">
        <f t="shared" si="251"/>
        <v>758.8694978160737</v>
      </c>
      <c r="N433" s="136">
        <f t="shared" si="252"/>
        <v>0</v>
      </c>
      <c r="O433" s="136">
        <f t="shared" si="253"/>
        <v>0</v>
      </c>
      <c r="P433" s="136">
        <f t="shared" si="254"/>
        <v>0</v>
      </c>
      <c r="Q433" s="136">
        <f t="shared" si="255"/>
        <v>0</v>
      </c>
      <c r="R433" s="136">
        <f t="shared" si="256"/>
        <v>0</v>
      </c>
      <c r="S433" s="136">
        <f t="shared" si="257"/>
        <v>0</v>
      </c>
      <c r="T433" s="136">
        <f t="shared" si="258"/>
        <v>0</v>
      </c>
      <c r="U433" s="136">
        <f t="shared" si="259"/>
        <v>0</v>
      </c>
      <c r="V433" s="136">
        <f t="shared" si="260"/>
        <v>0</v>
      </c>
      <c r="W433" s="136">
        <f t="shared" si="261"/>
        <v>0</v>
      </c>
      <c r="X433" s="136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2">
        <v>39900</v>
      </c>
      <c r="E434" s="138" t="s">
        <v>324</v>
      </c>
      <c r="G434" s="43">
        <v>6.4</v>
      </c>
      <c r="H434" s="136" t="str">
        <f t="shared" si="247"/>
        <v>P, S, T &amp; D Plant - Demand</v>
      </c>
      <c r="I434" s="42">
        <f>'DepExp. Class.'!K$170</f>
        <v>0</v>
      </c>
      <c r="J434" s="136">
        <f t="shared" si="248"/>
        <v>0</v>
      </c>
      <c r="K434" s="136">
        <f t="shared" si="249"/>
        <v>0</v>
      </c>
      <c r="L434" s="136">
        <f t="shared" si="250"/>
        <v>0</v>
      </c>
      <c r="M434" s="136">
        <f t="shared" si="251"/>
        <v>0</v>
      </c>
      <c r="N434" s="136">
        <f t="shared" si="252"/>
        <v>0</v>
      </c>
      <c r="O434" s="136">
        <f t="shared" si="253"/>
        <v>0</v>
      </c>
      <c r="P434" s="136">
        <f t="shared" si="254"/>
        <v>0</v>
      </c>
      <c r="Q434" s="136">
        <f t="shared" si="255"/>
        <v>0</v>
      </c>
      <c r="R434" s="136">
        <f t="shared" si="256"/>
        <v>0</v>
      </c>
      <c r="S434" s="136">
        <f t="shared" si="257"/>
        <v>0</v>
      </c>
      <c r="T434" s="136">
        <f t="shared" si="258"/>
        <v>0</v>
      </c>
      <c r="U434" s="136">
        <f t="shared" si="259"/>
        <v>0</v>
      </c>
      <c r="V434" s="136">
        <f t="shared" si="260"/>
        <v>0</v>
      </c>
      <c r="W434" s="136">
        <f t="shared" si="261"/>
        <v>0</v>
      </c>
      <c r="X434" s="136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2">
        <v>39901</v>
      </c>
      <c r="E435" s="138" t="s">
        <v>325</v>
      </c>
      <c r="G435" s="43">
        <v>6.4</v>
      </c>
      <c r="H435" s="136" t="str">
        <f t="shared" si="247"/>
        <v>P, S, T &amp; D Plant - Demand</v>
      </c>
      <c r="I435" s="42">
        <f>'DepExp. Class.'!K$171</f>
        <v>3389.0899866197751</v>
      </c>
      <c r="J435" s="136">
        <f t="shared" si="248"/>
        <v>1830.2758096697664</v>
      </c>
      <c r="K435" s="136">
        <f t="shared" si="249"/>
        <v>1021.2875765856409</v>
      </c>
      <c r="L435" s="136">
        <f t="shared" si="250"/>
        <v>0</v>
      </c>
      <c r="M435" s="136">
        <f t="shared" si="251"/>
        <v>537.52660036436748</v>
      </c>
      <c r="N435" s="136">
        <f t="shared" si="252"/>
        <v>0</v>
      </c>
      <c r="O435" s="136">
        <f t="shared" si="253"/>
        <v>0</v>
      </c>
      <c r="P435" s="136">
        <f t="shared" si="254"/>
        <v>0</v>
      </c>
      <c r="Q435" s="136">
        <f t="shared" si="255"/>
        <v>0</v>
      </c>
      <c r="R435" s="136">
        <f t="shared" si="256"/>
        <v>0</v>
      </c>
      <c r="S435" s="136">
        <f t="shared" si="257"/>
        <v>0</v>
      </c>
      <c r="T435" s="136">
        <f t="shared" si="258"/>
        <v>0</v>
      </c>
      <c r="U435" s="136">
        <f t="shared" si="259"/>
        <v>0</v>
      </c>
      <c r="V435" s="136">
        <f t="shared" si="260"/>
        <v>0</v>
      </c>
      <c r="W435" s="136">
        <f t="shared" si="261"/>
        <v>0</v>
      </c>
      <c r="X435" s="136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2">
        <v>39902</v>
      </c>
      <c r="E436" s="138" t="s">
        <v>326</v>
      </c>
      <c r="G436" s="43">
        <v>6.4</v>
      </c>
      <c r="H436" s="136" t="str">
        <f t="shared" si="247"/>
        <v>P, S, T &amp; D Plant - Demand</v>
      </c>
      <c r="I436" s="42">
        <f>'DepExp. Class.'!K$172</f>
        <v>0</v>
      </c>
      <c r="J436" s="136">
        <f t="shared" si="248"/>
        <v>0</v>
      </c>
      <c r="K436" s="136">
        <f t="shared" si="249"/>
        <v>0</v>
      </c>
      <c r="L436" s="136">
        <f t="shared" si="250"/>
        <v>0</v>
      </c>
      <c r="M436" s="136">
        <f t="shared" si="251"/>
        <v>0</v>
      </c>
      <c r="N436" s="136">
        <f t="shared" si="252"/>
        <v>0</v>
      </c>
      <c r="O436" s="136">
        <f t="shared" si="253"/>
        <v>0</v>
      </c>
      <c r="P436" s="136">
        <f t="shared" si="254"/>
        <v>0</v>
      </c>
      <c r="Q436" s="136">
        <f t="shared" si="255"/>
        <v>0</v>
      </c>
      <c r="R436" s="136">
        <f t="shared" si="256"/>
        <v>0</v>
      </c>
      <c r="S436" s="136">
        <f t="shared" si="257"/>
        <v>0</v>
      </c>
      <c r="T436" s="136">
        <f t="shared" si="258"/>
        <v>0</v>
      </c>
      <c r="U436" s="136">
        <f t="shared" si="259"/>
        <v>0</v>
      </c>
      <c r="V436" s="136">
        <f t="shared" si="260"/>
        <v>0</v>
      </c>
      <c r="W436" s="136">
        <f t="shared" si="261"/>
        <v>0</v>
      </c>
      <c r="X436" s="136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2">
        <v>39903</v>
      </c>
      <c r="E437" s="138" t="s">
        <v>327</v>
      </c>
      <c r="G437" s="43">
        <v>6.4</v>
      </c>
      <c r="H437" s="136" t="str">
        <f t="shared" si="247"/>
        <v>P, S, T &amp; D Plant - Demand</v>
      </c>
      <c r="I437" s="42">
        <f>'DepExp. Class.'!K$173</f>
        <v>0</v>
      </c>
      <c r="J437" s="136">
        <f t="shared" si="248"/>
        <v>0</v>
      </c>
      <c r="K437" s="136">
        <f t="shared" si="249"/>
        <v>0</v>
      </c>
      <c r="L437" s="136">
        <f t="shared" si="250"/>
        <v>0</v>
      </c>
      <c r="M437" s="136">
        <f t="shared" si="251"/>
        <v>0</v>
      </c>
      <c r="N437" s="136">
        <f t="shared" si="252"/>
        <v>0</v>
      </c>
      <c r="O437" s="136">
        <f t="shared" si="253"/>
        <v>0</v>
      </c>
      <c r="P437" s="136">
        <f t="shared" si="254"/>
        <v>0</v>
      </c>
      <c r="Q437" s="136">
        <f t="shared" si="255"/>
        <v>0</v>
      </c>
      <c r="R437" s="136">
        <f t="shared" si="256"/>
        <v>0</v>
      </c>
      <c r="S437" s="136">
        <f t="shared" si="257"/>
        <v>0</v>
      </c>
      <c r="T437" s="136">
        <f t="shared" si="258"/>
        <v>0</v>
      </c>
      <c r="U437" s="136">
        <f t="shared" si="259"/>
        <v>0</v>
      </c>
      <c r="V437" s="136">
        <f t="shared" si="260"/>
        <v>0</v>
      </c>
      <c r="W437" s="136">
        <f t="shared" si="261"/>
        <v>0</v>
      </c>
      <c r="X437" s="136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2">
        <v>39904</v>
      </c>
      <c r="E438" s="138" t="s">
        <v>328</v>
      </c>
      <c r="G438" s="43">
        <v>6.4</v>
      </c>
      <c r="H438" s="136" t="str">
        <f t="shared" si="247"/>
        <v>P, S, T &amp; D Plant - Demand</v>
      </c>
      <c r="I438" s="42">
        <f>'DepExp. Class.'!K$174</f>
        <v>0</v>
      </c>
      <c r="J438" s="136">
        <f t="shared" si="248"/>
        <v>0</v>
      </c>
      <c r="K438" s="136">
        <f t="shared" si="249"/>
        <v>0</v>
      </c>
      <c r="L438" s="136">
        <f t="shared" si="250"/>
        <v>0</v>
      </c>
      <c r="M438" s="136">
        <f t="shared" si="251"/>
        <v>0</v>
      </c>
      <c r="N438" s="136">
        <f t="shared" si="252"/>
        <v>0</v>
      </c>
      <c r="O438" s="136">
        <f t="shared" si="253"/>
        <v>0</v>
      </c>
      <c r="P438" s="136">
        <f t="shared" si="254"/>
        <v>0</v>
      </c>
      <c r="Q438" s="136">
        <f t="shared" si="255"/>
        <v>0</v>
      </c>
      <c r="R438" s="136">
        <f t="shared" si="256"/>
        <v>0</v>
      </c>
      <c r="S438" s="136">
        <f t="shared" si="257"/>
        <v>0</v>
      </c>
      <c r="T438" s="136">
        <f t="shared" si="258"/>
        <v>0</v>
      </c>
      <c r="U438" s="136">
        <f t="shared" si="259"/>
        <v>0</v>
      </c>
      <c r="V438" s="136">
        <f t="shared" si="260"/>
        <v>0</v>
      </c>
      <c r="W438" s="136">
        <f t="shared" si="261"/>
        <v>0</v>
      </c>
      <c r="X438" s="136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2">
        <v>39905</v>
      </c>
      <c r="E439" s="138" t="s">
        <v>329</v>
      </c>
      <c r="G439" s="43">
        <v>6.4</v>
      </c>
      <c r="H439" s="136" t="str">
        <f t="shared" si="247"/>
        <v>P, S, T &amp; D Plant - Demand</v>
      </c>
      <c r="I439" s="42">
        <f>'DepExp. Class.'!K$175</f>
        <v>0</v>
      </c>
      <c r="J439" s="136">
        <f t="shared" si="248"/>
        <v>0</v>
      </c>
      <c r="K439" s="136">
        <f t="shared" si="249"/>
        <v>0</v>
      </c>
      <c r="L439" s="136">
        <f t="shared" si="250"/>
        <v>0</v>
      </c>
      <c r="M439" s="136">
        <f t="shared" si="251"/>
        <v>0</v>
      </c>
      <c r="N439" s="136">
        <f t="shared" si="252"/>
        <v>0</v>
      </c>
      <c r="O439" s="136">
        <f t="shared" si="253"/>
        <v>0</v>
      </c>
      <c r="P439" s="136">
        <f t="shared" si="254"/>
        <v>0</v>
      </c>
      <c r="Q439" s="136">
        <f t="shared" si="255"/>
        <v>0</v>
      </c>
      <c r="R439" s="136">
        <f t="shared" si="256"/>
        <v>0</v>
      </c>
      <c r="S439" s="136">
        <f t="shared" si="257"/>
        <v>0</v>
      </c>
      <c r="T439" s="136">
        <f t="shared" si="258"/>
        <v>0</v>
      </c>
      <c r="U439" s="136">
        <f t="shared" si="259"/>
        <v>0</v>
      </c>
      <c r="V439" s="136">
        <f t="shared" si="260"/>
        <v>0</v>
      </c>
      <c r="W439" s="136">
        <f t="shared" si="261"/>
        <v>0</v>
      </c>
      <c r="X439" s="136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2">
        <v>39906</v>
      </c>
      <c r="E440" s="138" t="s">
        <v>330</v>
      </c>
      <c r="G440" s="43">
        <v>6.4</v>
      </c>
      <c r="H440" s="136" t="str">
        <f t="shared" si="247"/>
        <v>P, S, T &amp; D Plant - Demand</v>
      </c>
      <c r="I440" s="42">
        <f>'DepExp. Class.'!K$176</f>
        <v>0</v>
      </c>
      <c r="J440" s="136">
        <f t="shared" si="248"/>
        <v>0</v>
      </c>
      <c r="K440" s="136">
        <f t="shared" si="249"/>
        <v>0</v>
      </c>
      <c r="L440" s="136">
        <f t="shared" si="250"/>
        <v>0</v>
      </c>
      <c r="M440" s="136">
        <f t="shared" si="251"/>
        <v>0</v>
      </c>
      <c r="N440" s="136">
        <f t="shared" si="252"/>
        <v>0</v>
      </c>
      <c r="O440" s="136">
        <f t="shared" si="253"/>
        <v>0</v>
      </c>
      <c r="P440" s="136">
        <f t="shared" si="254"/>
        <v>0</v>
      </c>
      <c r="Q440" s="136">
        <f t="shared" si="255"/>
        <v>0</v>
      </c>
      <c r="R440" s="136">
        <f t="shared" si="256"/>
        <v>0</v>
      </c>
      <c r="S440" s="136">
        <f t="shared" si="257"/>
        <v>0</v>
      </c>
      <c r="T440" s="136">
        <f t="shared" si="258"/>
        <v>0</v>
      </c>
      <c r="U440" s="136">
        <f t="shared" si="259"/>
        <v>0</v>
      </c>
      <c r="V440" s="136">
        <f t="shared" si="260"/>
        <v>0</v>
      </c>
      <c r="W440" s="136">
        <f t="shared" si="261"/>
        <v>0</v>
      </c>
      <c r="X440" s="136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2">
        <v>39907</v>
      </c>
      <c r="E441" s="138" t="s">
        <v>331</v>
      </c>
      <c r="G441" s="43">
        <v>6.4</v>
      </c>
      <c r="H441" s="136" t="str">
        <f t="shared" si="247"/>
        <v>P, S, T &amp; D Plant - Demand</v>
      </c>
      <c r="I441" s="42">
        <f>'DepExp. Class.'!K$177</f>
        <v>1300.2298631429771</v>
      </c>
      <c r="J441" s="136">
        <f t="shared" si="248"/>
        <v>702.1882791298724</v>
      </c>
      <c r="K441" s="136">
        <f t="shared" si="249"/>
        <v>391.8186330773724</v>
      </c>
      <c r="L441" s="136">
        <f t="shared" si="250"/>
        <v>0</v>
      </c>
      <c r="M441" s="136">
        <f t="shared" si="251"/>
        <v>206.22295093573226</v>
      </c>
      <c r="N441" s="136">
        <f t="shared" si="252"/>
        <v>0</v>
      </c>
      <c r="O441" s="136">
        <f t="shared" si="253"/>
        <v>0</v>
      </c>
      <c r="P441" s="136">
        <f t="shared" si="254"/>
        <v>0</v>
      </c>
      <c r="Q441" s="136">
        <f t="shared" si="255"/>
        <v>0</v>
      </c>
      <c r="R441" s="136">
        <f t="shared" si="256"/>
        <v>0</v>
      </c>
      <c r="S441" s="136">
        <f t="shared" si="257"/>
        <v>0</v>
      </c>
      <c r="T441" s="136">
        <f t="shared" si="258"/>
        <v>0</v>
      </c>
      <c r="U441" s="136">
        <f t="shared" si="259"/>
        <v>0</v>
      </c>
      <c r="V441" s="136">
        <f t="shared" si="260"/>
        <v>0</v>
      </c>
      <c r="W441" s="136">
        <f t="shared" si="261"/>
        <v>0</v>
      </c>
      <c r="X441" s="136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2">
        <v>39908</v>
      </c>
      <c r="E442" s="138" t="s">
        <v>332</v>
      </c>
      <c r="G442" s="43">
        <v>6.4</v>
      </c>
      <c r="H442" s="136" t="str">
        <f t="shared" si="247"/>
        <v>P, S, T &amp; D Plant - Demand</v>
      </c>
      <c r="I442" s="42">
        <f>'DepExp. Class.'!K$178</f>
        <v>0</v>
      </c>
      <c r="J442" s="136">
        <f t="shared" si="248"/>
        <v>0</v>
      </c>
      <c r="K442" s="136">
        <f t="shared" si="249"/>
        <v>0</v>
      </c>
      <c r="L442" s="136">
        <f t="shared" si="250"/>
        <v>0</v>
      </c>
      <c r="M442" s="136">
        <f t="shared" si="251"/>
        <v>0</v>
      </c>
      <c r="N442" s="136">
        <f t="shared" si="252"/>
        <v>0</v>
      </c>
      <c r="O442" s="136">
        <f t="shared" si="253"/>
        <v>0</v>
      </c>
      <c r="P442" s="136">
        <f t="shared" si="254"/>
        <v>0</v>
      </c>
      <c r="Q442" s="136">
        <f t="shared" si="255"/>
        <v>0</v>
      </c>
      <c r="R442" s="136">
        <f t="shared" si="256"/>
        <v>0</v>
      </c>
      <c r="S442" s="136">
        <f t="shared" si="257"/>
        <v>0</v>
      </c>
      <c r="T442" s="136">
        <f t="shared" si="258"/>
        <v>0</v>
      </c>
      <c r="U442" s="136">
        <f t="shared" si="259"/>
        <v>0</v>
      </c>
      <c r="V442" s="136">
        <f t="shared" si="260"/>
        <v>0</v>
      </c>
      <c r="W442" s="136">
        <f t="shared" si="261"/>
        <v>0</v>
      </c>
      <c r="X442" s="136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2">
        <v>39909</v>
      </c>
      <c r="E443" s="138" t="s">
        <v>333</v>
      </c>
      <c r="G443" s="43">
        <v>6.4</v>
      </c>
      <c r="H443" s="136" t="str">
        <f t="shared" si="247"/>
        <v>P, S, T &amp; D Plant - Demand</v>
      </c>
      <c r="I443" s="42">
        <f>'DepExp. Class.'!K$179</f>
        <v>0</v>
      </c>
      <c r="J443" s="136">
        <f t="shared" si="248"/>
        <v>0</v>
      </c>
      <c r="K443" s="136">
        <f t="shared" si="249"/>
        <v>0</v>
      </c>
      <c r="L443" s="136">
        <f t="shared" si="250"/>
        <v>0</v>
      </c>
      <c r="M443" s="136">
        <f t="shared" si="251"/>
        <v>0</v>
      </c>
      <c r="N443" s="136">
        <f t="shared" si="252"/>
        <v>0</v>
      </c>
      <c r="O443" s="136">
        <f t="shared" si="253"/>
        <v>0</v>
      </c>
      <c r="P443" s="136">
        <f t="shared" si="254"/>
        <v>0</v>
      </c>
      <c r="Q443" s="136">
        <f t="shared" si="255"/>
        <v>0</v>
      </c>
      <c r="R443" s="136">
        <f t="shared" si="256"/>
        <v>0</v>
      </c>
      <c r="S443" s="136">
        <f t="shared" si="257"/>
        <v>0</v>
      </c>
      <c r="T443" s="136">
        <f t="shared" si="258"/>
        <v>0</v>
      </c>
      <c r="U443" s="136">
        <f t="shared" si="259"/>
        <v>0</v>
      </c>
      <c r="V443" s="136">
        <f t="shared" si="260"/>
        <v>0</v>
      </c>
      <c r="W443" s="136">
        <f t="shared" si="261"/>
        <v>0</v>
      </c>
      <c r="X443" s="136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2">
        <v>39924</v>
      </c>
      <c r="E444" s="138" t="s">
        <v>334</v>
      </c>
      <c r="G444" s="43">
        <v>6.4</v>
      </c>
      <c r="H444" s="136" t="str">
        <f t="shared" si="247"/>
        <v>P, S, T &amp; D Plant - Demand</v>
      </c>
      <c r="I444" s="42">
        <f>'DepExp. Class.'!K$180</f>
        <v>0</v>
      </c>
      <c r="J444" s="136">
        <f t="shared" si="248"/>
        <v>0</v>
      </c>
      <c r="K444" s="136">
        <f t="shared" si="249"/>
        <v>0</v>
      </c>
      <c r="L444" s="136">
        <f t="shared" si="250"/>
        <v>0</v>
      </c>
      <c r="M444" s="136">
        <f t="shared" si="251"/>
        <v>0</v>
      </c>
      <c r="N444" s="136">
        <f t="shared" si="252"/>
        <v>0</v>
      </c>
      <c r="O444" s="136">
        <f t="shared" si="253"/>
        <v>0</v>
      </c>
      <c r="P444" s="136">
        <f t="shared" si="254"/>
        <v>0</v>
      </c>
      <c r="Q444" s="136">
        <f t="shared" si="255"/>
        <v>0</v>
      </c>
      <c r="R444" s="136">
        <f t="shared" si="256"/>
        <v>0</v>
      </c>
      <c r="S444" s="136">
        <f t="shared" si="257"/>
        <v>0</v>
      </c>
      <c r="T444" s="136">
        <f t="shared" si="258"/>
        <v>0</v>
      </c>
      <c r="U444" s="136">
        <f t="shared" si="259"/>
        <v>0</v>
      </c>
      <c r="V444" s="136">
        <f t="shared" si="260"/>
        <v>0</v>
      </c>
      <c r="W444" s="136">
        <f t="shared" si="261"/>
        <v>0</v>
      </c>
      <c r="X444" s="136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8"/>
      <c r="G445" s="43"/>
      <c r="H445" s="136"/>
      <c r="I445" s="42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6"/>
      <c r="I447" s="42">
        <f>'DepExp. Class.'!K$183</f>
        <v>12825.382429278816</v>
      </c>
      <c r="J447" s="136">
        <f>SUM(J411:J444)</f>
        <v>6926.3393131338089</v>
      </c>
      <c r="K447" s="136">
        <f t="shared" ref="K447:X447" si="266">SUM(K411:K444)</f>
        <v>3864.8734001443154</v>
      </c>
      <c r="L447" s="136">
        <f t="shared" si="266"/>
        <v>0</v>
      </c>
      <c r="M447" s="136">
        <f t="shared" si="266"/>
        <v>2034.1697160006918</v>
      </c>
      <c r="N447" s="136">
        <f t="shared" si="266"/>
        <v>0</v>
      </c>
      <c r="O447" s="136">
        <f t="shared" si="266"/>
        <v>0</v>
      </c>
      <c r="P447" s="136">
        <f t="shared" si="266"/>
        <v>0</v>
      </c>
      <c r="Q447" s="136">
        <f t="shared" si="266"/>
        <v>0</v>
      </c>
      <c r="R447" s="136">
        <f t="shared" si="266"/>
        <v>0</v>
      </c>
      <c r="S447" s="136">
        <f t="shared" si="266"/>
        <v>0</v>
      </c>
      <c r="T447" s="136">
        <f t="shared" si="266"/>
        <v>0</v>
      </c>
      <c r="U447" s="136">
        <f t="shared" si="266"/>
        <v>0</v>
      </c>
      <c r="V447" s="136">
        <f t="shared" si="266"/>
        <v>0</v>
      </c>
      <c r="W447" s="136">
        <f t="shared" si="266"/>
        <v>0</v>
      </c>
      <c r="X447" s="136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363</v>
      </c>
      <c r="E449" s="44"/>
      <c r="G449" s="43"/>
      <c r="H449" s="136"/>
      <c r="I449" s="42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6"/>
      <c r="I451" s="42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6"/>
      <c r="I452" s="42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9">
        <v>37400</v>
      </c>
      <c r="E453" s="138" t="s">
        <v>125</v>
      </c>
      <c r="G453" s="43">
        <v>6.4</v>
      </c>
      <c r="H453" s="136" t="str">
        <f t="shared" ref="H453:H486" si="267">VLOOKUP($G453,alloc,3)</f>
        <v>P, S, T &amp; D Plant - Demand</v>
      </c>
      <c r="I453" s="42">
        <f>'DepExp. Class.'!K$189</f>
        <v>0</v>
      </c>
      <c r="J453" s="136">
        <f t="shared" ref="J453:J486" si="268">$I453*VLOOKUP($G453,alloc,6)</f>
        <v>0</v>
      </c>
      <c r="K453" s="136">
        <f t="shared" ref="K453:K486" si="269">$I453*VLOOKUP($G453,alloc,7)</f>
        <v>0</v>
      </c>
      <c r="L453" s="136">
        <f t="shared" ref="L453:L486" si="270">$I453*VLOOKUP($G453,alloc,8)</f>
        <v>0</v>
      </c>
      <c r="M453" s="136">
        <f t="shared" ref="M453:M486" si="271">$I453*VLOOKUP($G453,alloc,9)</f>
        <v>0</v>
      </c>
      <c r="N453" s="136">
        <f t="shared" ref="N453:N486" si="272">$I453*VLOOKUP($G453,alloc,10)</f>
        <v>0</v>
      </c>
      <c r="O453" s="136">
        <f t="shared" ref="O453:O486" si="273">$I453*VLOOKUP($G453,alloc,11)</f>
        <v>0</v>
      </c>
      <c r="P453" s="136">
        <f t="shared" ref="P453:P486" si="274">$I453*VLOOKUP($G453,alloc,12)</f>
        <v>0</v>
      </c>
      <c r="Q453" s="136">
        <f t="shared" ref="Q453:Q486" si="275">$I453*VLOOKUP($G453,alloc,13)</f>
        <v>0</v>
      </c>
      <c r="R453" s="136">
        <f t="shared" ref="R453:R486" si="276">$I453*VLOOKUP($G453,alloc,14)</f>
        <v>0</v>
      </c>
      <c r="S453" s="136">
        <f t="shared" ref="S453:S486" si="277">$I453*VLOOKUP($G453,alloc,15)</f>
        <v>0</v>
      </c>
      <c r="T453" s="136">
        <f t="shared" ref="T453:T486" si="278">$I453*VLOOKUP($G453,alloc,16)</f>
        <v>0</v>
      </c>
      <c r="U453" s="136">
        <f t="shared" ref="U453:U486" si="279">$I453*VLOOKUP($G453,alloc,17)</f>
        <v>0</v>
      </c>
      <c r="V453" s="136">
        <f t="shared" ref="V453:V486" si="280">$I453*VLOOKUP($G453,alloc,18)</f>
        <v>0</v>
      </c>
      <c r="W453" s="136">
        <f t="shared" ref="W453:W486" si="281">$I453*VLOOKUP($G453,alloc,19)</f>
        <v>0</v>
      </c>
      <c r="X453" s="136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9">
        <v>39000</v>
      </c>
      <c r="E454" s="138" t="s">
        <v>149</v>
      </c>
      <c r="G454" s="43">
        <v>6.4</v>
      </c>
      <c r="H454" s="136" t="str">
        <f t="shared" si="267"/>
        <v>P, S, T &amp; D Plant - Demand</v>
      </c>
      <c r="I454" s="42">
        <f>'DepExp. Class.'!K$190</f>
        <v>2535.2794188887706</v>
      </c>
      <c r="J454" s="136">
        <f t="shared" si="268"/>
        <v>1369.1759762843778</v>
      </c>
      <c r="K454" s="136">
        <f t="shared" si="269"/>
        <v>763.99546306141042</v>
      </c>
      <c r="L454" s="136">
        <f t="shared" si="270"/>
        <v>0</v>
      </c>
      <c r="M454" s="136">
        <f t="shared" si="271"/>
        <v>402.10797954298215</v>
      </c>
      <c r="N454" s="136">
        <f t="shared" si="272"/>
        <v>0</v>
      </c>
      <c r="O454" s="136">
        <f t="shared" si="273"/>
        <v>0</v>
      </c>
      <c r="P454" s="136">
        <f t="shared" si="274"/>
        <v>0</v>
      </c>
      <c r="Q454" s="136">
        <f t="shared" si="275"/>
        <v>0</v>
      </c>
      <c r="R454" s="136">
        <f t="shared" si="276"/>
        <v>0</v>
      </c>
      <c r="S454" s="136">
        <f t="shared" si="277"/>
        <v>0</v>
      </c>
      <c r="T454" s="136">
        <f t="shared" si="278"/>
        <v>0</v>
      </c>
      <c r="U454" s="136">
        <f t="shared" si="279"/>
        <v>0</v>
      </c>
      <c r="V454" s="136">
        <f t="shared" si="280"/>
        <v>0</v>
      </c>
      <c r="W454" s="136">
        <f t="shared" si="281"/>
        <v>0</v>
      </c>
      <c r="X454" s="136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9">
        <v>36602</v>
      </c>
      <c r="E455" s="138" t="s">
        <v>149</v>
      </c>
      <c r="G455" s="43">
        <v>6.4</v>
      </c>
      <c r="H455" s="136" t="str">
        <f t="shared" si="267"/>
        <v>P, S, T &amp; D Plant - Demand</v>
      </c>
      <c r="I455" s="42">
        <f>'DepExp. Class.'!K$191</f>
        <v>0</v>
      </c>
      <c r="J455" s="136">
        <f t="shared" si="268"/>
        <v>0</v>
      </c>
      <c r="K455" s="136">
        <f t="shared" si="269"/>
        <v>0</v>
      </c>
      <c r="L455" s="136">
        <f t="shared" si="270"/>
        <v>0</v>
      </c>
      <c r="M455" s="136">
        <f t="shared" si="271"/>
        <v>0</v>
      </c>
      <c r="N455" s="136">
        <f t="shared" si="272"/>
        <v>0</v>
      </c>
      <c r="O455" s="136">
        <f t="shared" si="273"/>
        <v>0</v>
      </c>
      <c r="P455" s="136">
        <f t="shared" si="274"/>
        <v>0</v>
      </c>
      <c r="Q455" s="136">
        <f t="shared" si="275"/>
        <v>0</v>
      </c>
      <c r="R455" s="136">
        <f t="shared" si="276"/>
        <v>0</v>
      </c>
      <c r="S455" s="136">
        <f t="shared" si="277"/>
        <v>0</v>
      </c>
      <c r="T455" s="136">
        <f t="shared" si="278"/>
        <v>0</v>
      </c>
      <c r="U455" s="136">
        <f t="shared" si="279"/>
        <v>0</v>
      </c>
      <c r="V455" s="136">
        <f t="shared" si="280"/>
        <v>0</v>
      </c>
      <c r="W455" s="136">
        <f t="shared" si="281"/>
        <v>0</v>
      </c>
      <c r="X455" s="136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9">
        <v>37503</v>
      </c>
      <c r="E456" s="138" t="s">
        <v>291</v>
      </c>
      <c r="G456" s="43">
        <v>6.4</v>
      </c>
      <c r="H456" s="136" t="str">
        <f t="shared" si="267"/>
        <v>P, S, T &amp; D Plant - Demand</v>
      </c>
      <c r="I456" s="42">
        <f>'DepExp. Class.'!K$192</f>
        <v>0</v>
      </c>
      <c r="J456" s="136">
        <f t="shared" si="268"/>
        <v>0</v>
      </c>
      <c r="K456" s="136">
        <f t="shared" si="269"/>
        <v>0</v>
      </c>
      <c r="L456" s="136">
        <f t="shared" si="270"/>
        <v>0</v>
      </c>
      <c r="M456" s="136">
        <f t="shared" si="271"/>
        <v>0</v>
      </c>
      <c r="N456" s="136">
        <f t="shared" si="272"/>
        <v>0</v>
      </c>
      <c r="O456" s="136">
        <f t="shared" si="273"/>
        <v>0</v>
      </c>
      <c r="P456" s="136">
        <f t="shared" si="274"/>
        <v>0</v>
      </c>
      <c r="Q456" s="136">
        <f t="shared" si="275"/>
        <v>0</v>
      </c>
      <c r="R456" s="136">
        <f t="shared" si="276"/>
        <v>0</v>
      </c>
      <c r="S456" s="136">
        <f t="shared" si="277"/>
        <v>0</v>
      </c>
      <c r="T456" s="136">
        <f t="shared" si="278"/>
        <v>0</v>
      </c>
      <c r="U456" s="136">
        <f t="shared" si="279"/>
        <v>0</v>
      </c>
      <c r="V456" s="136">
        <f t="shared" si="280"/>
        <v>0</v>
      </c>
      <c r="W456" s="136">
        <f t="shared" si="281"/>
        <v>0</v>
      </c>
      <c r="X456" s="136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9">
        <v>39004</v>
      </c>
      <c r="E457" s="138" t="s">
        <v>306</v>
      </c>
      <c r="G457" s="43">
        <v>6.4</v>
      </c>
      <c r="H457" s="136" t="str">
        <f t="shared" si="267"/>
        <v>P, S, T &amp; D Plant - Demand</v>
      </c>
      <c r="I457" s="42">
        <f>'DepExp. Class.'!K$193</f>
        <v>0</v>
      </c>
      <c r="J457" s="136">
        <f t="shared" si="268"/>
        <v>0</v>
      </c>
      <c r="K457" s="136">
        <f t="shared" si="269"/>
        <v>0</v>
      </c>
      <c r="L457" s="136">
        <f t="shared" si="270"/>
        <v>0</v>
      </c>
      <c r="M457" s="136">
        <f t="shared" si="271"/>
        <v>0</v>
      </c>
      <c r="N457" s="136">
        <f t="shared" si="272"/>
        <v>0</v>
      </c>
      <c r="O457" s="136">
        <f t="shared" si="273"/>
        <v>0</v>
      </c>
      <c r="P457" s="136">
        <f t="shared" si="274"/>
        <v>0</v>
      </c>
      <c r="Q457" s="136">
        <f t="shared" si="275"/>
        <v>0</v>
      </c>
      <c r="R457" s="136">
        <f t="shared" si="276"/>
        <v>0</v>
      </c>
      <c r="S457" s="136">
        <f t="shared" si="277"/>
        <v>0</v>
      </c>
      <c r="T457" s="136">
        <f t="shared" si="278"/>
        <v>0</v>
      </c>
      <c r="U457" s="136">
        <f t="shared" si="279"/>
        <v>0</v>
      </c>
      <c r="V457" s="136">
        <f t="shared" si="280"/>
        <v>0</v>
      </c>
      <c r="W457" s="136">
        <f t="shared" si="281"/>
        <v>0</v>
      </c>
      <c r="X457" s="136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9">
        <v>39009</v>
      </c>
      <c r="E458" s="138" t="s">
        <v>307</v>
      </c>
      <c r="G458" s="43">
        <v>6.4</v>
      </c>
      <c r="H458" s="136" t="str">
        <f t="shared" si="267"/>
        <v>P, S, T &amp; D Plant - Demand</v>
      </c>
      <c r="I458" s="42">
        <f>'DepExp. Class.'!K$194</f>
        <v>5263.3741152602579</v>
      </c>
      <c r="J458" s="136">
        <f t="shared" si="268"/>
        <v>2842.4817158694232</v>
      </c>
      <c r="K458" s="136">
        <f t="shared" si="269"/>
        <v>1586.0949741848249</v>
      </c>
      <c r="L458" s="136">
        <f t="shared" si="270"/>
        <v>0</v>
      </c>
      <c r="M458" s="136">
        <f t="shared" si="271"/>
        <v>834.79742520600939</v>
      </c>
      <c r="N458" s="136">
        <f t="shared" si="272"/>
        <v>0</v>
      </c>
      <c r="O458" s="136">
        <f t="shared" si="273"/>
        <v>0</v>
      </c>
      <c r="P458" s="136">
        <f t="shared" si="274"/>
        <v>0</v>
      </c>
      <c r="Q458" s="136">
        <f t="shared" si="275"/>
        <v>0</v>
      </c>
      <c r="R458" s="136">
        <f t="shared" si="276"/>
        <v>0</v>
      </c>
      <c r="S458" s="136">
        <f t="shared" si="277"/>
        <v>0</v>
      </c>
      <c r="T458" s="136">
        <f t="shared" si="278"/>
        <v>0</v>
      </c>
      <c r="U458" s="136">
        <f t="shared" si="279"/>
        <v>0</v>
      </c>
      <c r="V458" s="136">
        <f t="shared" si="280"/>
        <v>0</v>
      </c>
      <c r="W458" s="136">
        <f t="shared" si="281"/>
        <v>0</v>
      </c>
      <c r="X458" s="136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9">
        <v>39100</v>
      </c>
      <c r="E459" s="138" t="s">
        <v>308</v>
      </c>
      <c r="G459" s="43">
        <v>6.4</v>
      </c>
      <c r="H459" s="136" t="str">
        <f t="shared" si="267"/>
        <v>P, S, T &amp; D Plant - Demand</v>
      </c>
      <c r="I459" s="42">
        <f>'DepExp. Class.'!K$195</f>
        <v>7462.4129417745271</v>
      </c>
      <c r="J459" s="136">
        <f t="shared" si="268"/>
        <v>4030.0711822405942</v>
      </c>
      <c r="K459" s="136">
        <f t="shared" si="269"/>
        <v>2248.7657922555086</v>
      </c>
      <c r="L459" s="136">
        <f t="shared" si="270"/>
        <v>0</v>
      </c>
      <c r="M459" s="136">
        <f t="shared" si="271"/>
        <v>1183.5759672784236</v>
      </c>
      <c r="N459" s="136">
        <f t="shared" si="272"/>
        <v>0</v>
      </c>
      <c r="O459" s="136">
        <f t="shared" si="273"/>
        <v>0</v>
      </c>
      <c r="P459" s="136">
        <f t="shared" si="274"/>
        <v>0</v>
      </c>
      <c r="Q459" s="136">
        <f t="shared" si="275"/>
        <v>0</v>
      </c>
      <c r="R459" s="136">
        <f t="shared" si="276"/>
        <v>0</v>
      </c>
      <c r="S459" s="136">
        <f t="shared" si="277"/>
        <v>0</v>
      </c>
      <c r="T459" s="136">
        <f t="shared" si="278"/>
        <v>0</v>
      </c>
      <c r="U459" s="136">
        <f t="shared" si="279"/>
        <v>0</v>
      </c>
      <c r="V459" s="136">
        <f t="shared" si="280"/>
        <v>0</v>
      </c>
      <c r="W459" s="136">
        <f t="shared" si="281"/>
        <v>0</v>
      </c>
      <c r="X459" s="136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9">
        <v>39102</v>
      </c>
      <c r="E460" s="138" t="s">
        <v>309</v>
      </c>
      <c r="G460" s="43">
        <v>6.4</v>
      </c>
      <c r="H460" s="136" t="str">
        <f t="shared" si="267"/>
        <v>P, S, T &amp; D Plant - Demand</v>
      </c>
      <c r="I460" s="42">
        <f>'DepExp. Class.'!K$196</f>
        <v>0</v>
      </c>
      <c r="J460" s="136">
        <f t="shared" si="268"/>
        <v>0</v>
      </c>
      <c r="K460" s="136">
        <f t="shared" si="269"/>
        <v>0</v>
      </c>
      <c r="L460" s="136">
        <f t="shared" si="270"/>
        <v>0</v>
      </c>
      <c r="M460" s="136">
        <f t="shared" si="271"/>
        <v>0</v>
      </c>
      <c r="N460" s="136">
        <f t="shared" si="272"/>
        <v>0</v>
      </c>
      <c r="O460" s="136">
        <f t="shared" si="273"/>
        <v>0</v>
      </c>
      <c r="P460" s="136">
        <f t="shared" si="274"/>
        <v>0</v>
      </c>
      <c r="Q460" s="136">
        <f t="shared" si="275"/>
        <v>0</v>
      </c>
      <c r="R460" s="136">
        <f t="shared" si="276"/>
        <v>0</v>
      </c>
      <c r="S460" s="136">
        <f t="shared" si="277"/>
        <v>0</v>
      </c>
      <c r="T460" s="136">
        <f t="shared" si="278"/>
        <v>0</v>
      </c>
      <c r="U460" s="136">
        <f t="shared" si="279"/>
        <v>0</v>
      </c>
      <c r="V460" s="136">
        <f t="shared" si="280"/>
        <v>0</v>
      </c>
      <c r="W460" s="136">
        <f t="shared" si="281"/>
        <v>0</v>
      </c>
      <c r="X460" s="136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6">
        <v>39103</v>
      </c>
      <c r="E461" s="138" t="s">
        <v>310</v>
      </c>
      <c r="G461" s="43">
        <v>6.4</v>
      </c>
      <c r="H461" s="136" t="str">
        <f t="shared" si="267"/>
        <v>P, S, T &amp; D Plant - Demand</v>
      </c>
      <c r="I461" s="42">
        <f>'DepExp. Class.'!K$197</f>
        <v>0</v>
      </c>
      <c r="J461" s="136">
        <f t="shared" si="268"/>
        <v>0</v>
      </c>
      <c r="K461" s="136">
        <f t="shared" si="269"/>
        <v>0</v>
      </c>
      <c r="L461" s="136">
        <f t="shared" si="270"/>
        <v>0</v>
      </c>
      <c r="M461" s="136">
        <f t="shared" si="271"/>
        <v>0</v>
      </c>
      <c r="N461" s="136">
        <f t="shared" si="272"/>
        <v>0</v>
      </c>
      <c r="O461" s="136">
        <f t="shared" si="273"/>
        <v>0</v>
      </c>
      <c r="P461" s="136">
        <f t="shared" si="274"/>
        <v>0</v>
      </c>
      <c r="Q461" s="136">
        <f t="shared" si="275"/>
        <v>0</v>
      </c>
      <c r="R461" s="136">
        <f t="shared" si="276"/>
        <v>0</v>
      </c>
      <c r="S461" s="136">
        <f t="shared" si="277"/>
        <v>0</v>
      </c>
      <c r="T461" s="136">
        <f t="shared" si="278"/>
        <v>0</v>
      </c>
      <c r="U461" s="136">
        <f t="shared" si="279"/>
        <v>0</v>
      </c>
      <c r="V461" s="136">
        <f t="shared" si="280"/>
        <v>0</v>
      </c>
      <c r="W461" s="136">
        <f t="shared" si="281"/>
        <v>0</v>
      </c>
      <c r="X461" s="136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9">
        <v>39200</v>
      </c>
      <c r="E462" s="138" t="s">
        <v>311</v>
      </c>
      <c r="G462" s="43">
        <v>6.4</v>
      </c>
      <c r="H462" s="136" t="str">
        <f t="shared" si="267"/>
        <v>P, S, T &amp; D Plant - Demand</v>
      </c>
      <c r="I462" s="42">
        <f>'DepExp. Class.'!K$198</f>
        <v>12.030960287745403</v>
      </c>
      <c r="J462" s="136">
        <f t="shared" si="268"/>
        <v>6.497312160105964</v>
      </c>
      <c r="K462" s="136">
        <f t="shared" si="269"/>
        <v>3.6254777314203208</v>
      </c>
      <c r="L462" s="136">
        <f t="shared" si="270"/>
        <v>0</v>
      </c>
      <c r="M462" s="136">
        <f t="shared" si="271"/>
        <v>1.9081703962191172</v>
      </c>
      <c r="N462" s="136">
        <f t="shared" si="272"/>
        <v>0</v>
      </c>
      <c r="O462" s="136">
        <f t="shared" si="273"/>
        <v>0</v>
      </c>
      <c r="P462" s="136">
        <f t="shared" si="274"/>
        <v>0</v>
      </c>
      <c r="Q462" s="136">
        <f t="shared" si="275"/>
        <v>0</v>
      </c>
      <c r="R462" s="136">
        <f t="shared" si="276"/>
        <v>0</v>
      </c>
      <c r="S462" s="136">
        <f t="shared" si="277"/>
        <v>0</v>
      </c>
      <c r="T462" s="136">
        <f t="shared" si="278"/>
        <v>0</v>
      </c>
      <c r="U462" s="136">
        <f t="shared" si="279"/>
        <v>0</v>
      </c>
      <c r="V462" s="136">
        <f t="shared" si="280"/>
        <v>0</v>
      </c>
      <c r="W462" s="136">
        <f t="shared" si="281"/>
        <v>0</v>
      </c>
      <c r="X462" s="136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9">
        <v>39201</v>
      </c>
      <c r="E463" s="138" t="s">
        <v>312</v>
      </c>
      <c r="G463" s="43">
        <v>6.4</v>
      </c>
      <c r="H463" s="136" t="str">
        <f t="shared" si="267"/>
        <v>P, S, T &amp; D Plant - Demand</v>
      </c>
      <c r="I463" s="42">
        <f>'DepExp. Class.'!K$199</f>
        <v>0</v>
      </c>
      <c r="J463" s="136">
        <f t="shared" si="268"/>
        <v>0</v>
      </c>
      <c r="K463" s="136">
        <f t="shared" si="269"/>
        <v>0</v>
      </c>
      <c r="L463" s="136">
        <f t="shared" si="270"/>
        <v>0</v>
      </c>
      <c r="M463" s="136">
        <f t="shared" si="271"/>
        <v>0</v>
      </c>
      <c r="N463" s="136">
        <f t="shared" si="272"/>
        <v>0</v>
      </c>
      <c r="O463" s="136">
        <f t="shared" si="273"/>
        <v>0</v>
      </c>
      <c r="P463" s="136">
        <f t="shared" si="274"/>
        <v>0</v>
      </c>
      <c r="Q463" s="136">
        <f t="shared" si="275"/>
        <v>0</v>
      </c>
      <c r="R463" s="136">
        <f t="shared" si="276"/>
        <v>0</v>
      </c>
      <c r="S463" s="136">
        <f t="shared" si="277"/>
        <v>0</v>
      </c>
      <c r="T463" s="136">
        <f t="shared" si="278"/>
        <v>0</v>
      </c>
      <c r="U463" s="136">
        <f t="shared" si="279"/>
        <v>0</v>
      </c>
      <c r="V463" s="136">
        <f t="shared" si="280"/>
        <v>0</v>
      </c>
      <c r="W463" s="136">
        <f t="shared" si="281"/>
        <v>0</v>
      </c>
      <c r="X463" s="136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9">
        <v>39202</v>
      </c>
      <c r="E464" s="138" t="s">
        <v>313</v>
      </c>
      <c r="G464" s="43">
        <v>6.4</v>
      </c>
      <c r="H464" s="136" t="str">
        <f t="shared" si="267"/>
        <v>P, S, T &amp; D Plant - Demand</v>
      </c>
      <c r="I464" s="42">
        <f>'DepExp. Class.'!K$200</f>
        <v>0</v>
      </c>
      <c r="J464" s="136">
        <f t="shared" si="268"/>
        <v>0</v>
      </c>
      <c r="K464" s="136">
        <f t="shared" si="269"/>
        <v>0</v>
      </c>
      <c r="L464" s="136">
        <f t="shared" si="270"/>
        <v>0</v>
      </c>
      <c r="M464" s="136">
        <f t="shared" si="271"/>
        <v>0</v>
      </c>
      <c r="N464" s="136">
        <f t="shared" si="272"/>
        <v>0</v>
      </c>
      <c r="O464" s="136">
        <f t="shared" si="273"/>
        <v>0</v>
      </c>
      <c r="P464" s="136">
        <f t="shared" si="274"/>
        <v>0</v>
      </c>
      <c r="Q464" s="136">
        <f t="shared" si="275"/>
        <v>0</v>
      </c>
      <c r="R464" s="136">
        <f t="shared" si="276"/>
        <v>0</v>
      </c>
      <c r="S464" s="136">
        <f t="shared" si="277"/>
        <v>0</v>
      </c>
      <c r="T464" s="136">
        <f t="shared" si="278"/>
        <v>0</v>
      </c>
      <c r="U464" s="136">
        <f t="shared" si="279"/>
        <v>0</v>
      </c>
      <c r="V464" s="136">
        <f t="shared" si="280"/>
        <v>0</v>
      </c>
      <c r="W464" s="136">
        <f t="shared" si="281"/>
        <v>0</v>
      </c>
      <c r="X464" s="136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9">
        <v>39300</v>
      </c>
      <c r="E465" s="138" t="s">
        <v>198</v>
      </c>
      <c r="G465" s="43">
        <v>6.4</v>
      </c>
      <c r="H465" s="136" t="str">
        <f t="shared" si="267"/>
        <v>P, S, T &amp; D Plant - Demand</v>
      </c>
      <c r="I465" s="42">
        <f>'DepExp. Class.'!K$201</f>
        <v>0</v>
      </c>
      <c r="J465" s="136">
        <f t="shared" si="268"/>
        <v>0</v>
      </c>
      <c r="K465" s="136">
        <f t="shared" si="269"/>
        <v>0</v>
      </c>
      <c r="L465" s="136">
        <f t="shared" si="270"/>
        <v>0</v>
      </c>
      <c r="M465" s="136">
        <f t="shared" si="271"/>
        <v>0</v>
      </c>
      <c r="N465" s="136">
        <f t="shared" si="272"/>
        <v>0</v>
      </c>
      <c r="O465" s="136">
        <f t="shared" si="273"/>
        <v>0</v>
      </c>
      <c r="P465" s="136">
        <f t="shared" si="274"/>
        <v>0</v>
      </c>
      <c r="Q465" s="136">
        <f t="shared" si="275"/>
        <v>0</v>
      </c>
      <c r="R465" s="136">
        <f t="shared" si="276"/>
        <v>0</v>
      </c>
      <c r="S465" s="136">
        <f t="shared" si="277"/>
        <v>0</v>
      </c>
      <c r="T465" s="136">
        <f t="shared" si="278"/>
        <v>0</v>
      </c>
      <c r="U465" s="136">
        <f t="shared" si="279"/>
        <v>0</v>
      </c>
      <c r="V465" s="136">
        <f t="shared" si="280"/>
        <v>0</v>
      </c>
      <c r="W465" s="136">
        <f t="shared" si="281"/>
        <v>0</v>
      </c>
      <c r="X465" s="136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9">
        <v>39400</v>
      </c>
      <c r="E466" s="138" t="s">
        <v>314</v>
      </c>
      <c r="G466" s="43">
        <v>6.4</v>
      </c>
      <c r="H466" s="136" t="str">
        <f t="shared" si="267"/>
        <v>P, S, T &amp; D Plant - Demand</v>
      </c>
      <c r="I466" s="42">
        <f>'DepExp. Class.'!K$202</f>
        <v>2290.070576694266</v>
      </c>
      <c r="J466" s="136">
        <f t="shared" si="268"/>
        <v>1236.7511029533046</v>
      </c>
      <c r="K466" s="136">
        <f t="shared" si="269"/>
        <v>690.10284138689121</v>
      </c>
      <c r="L466" s="136">
        <f t="shared" si="270"/>
        <v>0</v>
      </c>
      <c r="M466" s="136">
        <f t="shared" si="271"/>
        <v>363.21663235407016</v>
      </c>
      <c r="N466" s="136">
        <f t="shared" si="272"/>
        <v>0</v>
      </c>
      <c r="O466" s="136">
        <f t="shared" si="273"/>
        <v>0</v>
      </c>
      <c r="P466" s="136">
        <f t="shared" si="274"/>
        <v>0</v>
      </c>
      <c r="Q466" s="136">
        <f t="shared" si="275"/>
        <v>0</v>
      </c>
      <c r="R466" s="136">
        <f t="shared" si="276"/>
        <v>0</v>
      </c>
      <c r="S466" s="136">
        <f t="shared" si="277"/>
        <v>0</v>
      </c>
      <c r="T466" s="136">
        <f t="shared" si="278"/>
        <v>0</v>
      </c>
      <c r="U466" s="136">
        <f t="shared" si="279"/>
        <v>0</v>
      </c>
      <c r="V466" s="136">
        <f t="shared" si="280"/>
        <v>0</v>
      </c>
      <c r="W466" s="136">
        <f t="shared" si="281"/>
        <v>0</v>
      </c>
      <c r="X466" s="136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9">
        <v>39600</v>
      </c>
      <c r="E467" s="138" t="s">
        <v>315</v>
      </c>
      <c r="G467" s="43">
        <v>6.4</v>
      </c>
      <c r="H467" s="136" t="str">
        <f t="shared" si="267"/>
        <v>P, S, T &amp; D Plant - Demand</v>
      </c>
      <c r="I467" s="42">
        <f>'DepExp. Class.'!K$203</f>
        <v>39.755492029416573</v>
      </c>
      <c r="J467" s="136">
        <f t="shared" si="268"/>
        <v>21.46992722242042</v>
      </c>
      <c r="K467" s="136">
        <f t="shared" si="269"/>
        <v>11.980145192659284</v>
      </c>
      <c r="L467" s="136">
        <f t="shared" si="270"/>
        <v>0</v>
      </c>
      <c r="M467" s="136">
        <f t="shared" si="271"/>
        <v>6.3054196143368673</v>
      </c>
      <c r="N467" s="136">
        <f t="shared" si="272"/>
        <v>0</v>
      </c>
      <c r="O467" s="136">
        <f t="shared" si="273"/>
        <v>0</v>
      </c>
      <c r="P467" s="136">
        <f t="shared" si="274"/>
        <v>0</v>
      </c>
      <c r="Q467" s="136">
        <f t="shared" si="275"/>
        <v>0</v>
      </c>
      <c r="R467" s="136">
        <f t="shared" si="276"/>
        <v>0</v>
      </c>
      <c r="S467" s="136">
        <f t="shared" si="277"/>
        <v>0</v>
      </c>
      <c r="T467" s="136">
        <f t="shared" si="278"/>
        <v>0</v>
      </c>
      <c r="U467" s="136">
        <f t="shared" si="279"/>
        <v>0</v>
      </c>
      <c r="V467" s="136">
        <f t="shared" si="280"/>
        <v>0</v>
      </c>
      <c r="W467" s="136">
        <f t="shared" si="281"/>
        <v>0</v>
      </c>
      <c r="X467" s="136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9">
        <v>39603</v>
      </c>
      <c r="E468" s="138" t="s">
        <v>316</v>
      </c>
      <c r="G468" s="43">
        <v>6.4</v>
      </c>
      <c r="H468" s="136" t="str">
        <f t="shared" si="267"/>
        <v>P, S, T &amp; D Plant - Demand</v>
      </c>
      <c r="I468" s="42">
        <f>'DepExp. Class.'!K$204</f>
        <v>0</v>
      </c>
      <c r="J468" s="136">
        <f t="shared" si="268"/>
        <v>0</v>
      </c>
      <c r="K468" s="136">
        <f t="shared" si="269"/>
        <v>0</v>
      </c>
      <c r="L468" s="136">
        <f t="shared" si="270"/>
        <v>0</v>
      </c>
      <c r="M468" s="136">
        <f t="shared" si="271"/>
        <v>0</v>
      </c>
      <c r="N468" s="136">
        <f t="shared" si="272"/>
        <v>0</v>
      </c>
      <c r="O468" s="136">
        <f t="shared" si="273"/>
        <v>0</v>
      </c>
      <c r="P468" s="136">
        <f t="shared" si="274"/>
        <v>0</v>
      </c>
      <c r="Q468" s="136">
        <f t="shared" si="275"/>
        <v>0</v>
      </c>
      <c r="R468" s="136">
        <f t="shared" si="276"/>
        <v>0</v>
      </c>
      <c r="S468" s="136">
        <f t="shared" si="277"/>
        <v>0</v>
      </c>
      <c r="T468" s="136">
        <f t="shared" si="278"/>
        <v>0</v>
      </c>
      <c r="U468" s="136">
        <f t="shared" si="279"/>
        <v>0</v>
      </c>
      <c r="V468" s="136">
        <f t="shared" si="280"/>
        <v>0</v>
      </c>
      <c r="W468" s="136">
        <f t="shared" si="281"/>
        <v>0</v>
      </c>
      <c r="X468" s="136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7">
        <v>39604</v>
      </c>
      <c r="E469" s="138" t="s">
        <v>317</v>
      </c>
      <c r="G469" s="43">
        <v>6.4</v>
      </c>
      <c r="H469" s="136" t="str">
        <f t="shared" si="267"/>
        <v>P, S, T &amp; D Plant - Demand</v>
      </c>
      <c r="I469" s="42">
        <f>'DepExp. Class.'!K$205</f>
        <v>0</v>
      </c>
      <c r="J469" s="136">
        <f t="shared" si="268"/>
        <v>0</v>
      </c>
      <c r="K469" s="136">
        <f t="shared" si="269"/>
        <v>0</v>
      </c>
      <c r="L469" s="136">
        <f t="shared" si="270"/>
        <v>0</v>
      </c>
      <c r="M469" s="136">
        <f t="shared" si="271"/>
        <v>0</v>
      </c>
      <c r="N469" s="136">
        <f t="shared" si="272"/>
        <v>0</v>
      </c>
      <c r="O469" s="136">
        <f t="shared" si="273"/>
        <v>0</v>
      </c>
      <c r="P469" s="136">
        <f t="shared" si="274"/>
        <v>0</v>
      </c>
      <c r="Q469" s="136">
        <f t="shared" si="275"/>
        <v>0</v>
      </c>
      <c r="R469" s="136">
        <f t="shared" si="276"/>
        <v>0</v>
      </c>
      <c r="S469" s="136">
        <f t="shared" si="277"/>
        <v>0</v>
      </c>
      <c r="T469" s="136">
        <f t="shared" si="278"/>
        <v>0</v>
      </c>
      <c r="U469" s="136">
        <f t="shared" si="279"/>
        <v>0</v>
      </c>
      <c r="V469" s="136">
        <f t="shared" si="280"/>
        <v>0</v>
      </c>
      <c r="W469" s="136">
        <f t="shared" si="281"/>
        <v>0</v>
      </c>
      <c r="X469" s="136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7">
        <v>39605</v>
      </c>
      <c r="E470" s="141" t="s">
        <v>318</v>
      </c>
      <c r="G470" s="43">
        <v>6.4</v>
      </c>
      <c r="H470" s="136" t="str">
        <f t="shared" si="267"/>
        <v>P, S, T &amp; D Plant - Demand</v>
      </c>
      <c r="I470" s="42">
        <f>'DepExp. Class.'!K$206</f>
        <v>0</v>
      </c>
      <c r="J470" s="136">
        <f t="shared" si="268"/>
        <v>0</v>
      </c>
      <c r="K470" s="136">
        <f t="shared" si="269"/>
        <v>0</v>
      </c>
      <c r="L470" s="136">
        <f t="shared" si="270"/>
        <v>0</v>
      </c>
      <c r="M470" s="136">
        <f t="shared" si="271"/>
        <v>0</v>
      </c>
      <c r="N470" s="136">
        <f t="shared" si="272"/>
        <v>0</v>
      </c>
      <c r="O470" s="136">
        <f t="shared" si="273"/>
        <v>0</v>
      </c>
      <c r="P470" s="136">
        <f t="shared" si="274"/>
        <v>0</v>
      </c>
      <c r="Q470" s="136">
        <f t="shared" si="275"/>
        <v>0</v>
      </c>
      <c r="R470" s="136">
        <f t="shared" si="276"/>
        <v>0</v>
      </c>
      <c r="S470" s="136">
        <f t="shared" si="277"/>
        <v>0</v>
      </c>
      <c r="T470" s="136">
        <f t="shared" si="278"/>
        <v>0</v>
      </c>
      <c r="U470" s="136">
        <f t="shared" si="279"/>
        <v>0</v>
      </c>
      <c r="V470" s="136">
        <f t="shared" si="280"/>
        <v>0</v>
      </c>
      <c r="W470" s="136">
        <f t="shared" si="281"/>
        <v>0</v>
      </c>
      <c r="X470" s="136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7">
        <v>39700</v>
      </c>
      <c r="E471" s="138" t="s">
        <v>319</v>
      </c>
      <c r="G471" s="43">
        <v>6.4</v>
      </c>
      <c r="H471" s="136" t="str">
        <f t="shared" si="267"/>
        <v>P, S, T &amp; D Plant - Demand</v>
      </c>
      <c r="I471" s="42">
        <f>'DepExp. Class.'!K$207</f>
        <v>2496.6373859026376</v>
      </c>
      <c r="J471" s="136">
        <f t="shared" si="268"/>
        <v>1348.3073718831351</v>
      </c>
      <c r="K471" s="136">
        <f t="shared" si="269"/>
        <v>752.35085392487008</v>
      </c>
      <c r="L471" s="136">
        <f t="shared" si="270"/>
        <v>0</v>
      </c>
      <c r="M471" s="136">
        <f t="shared" si="271"/>
        <v>395.97916009463205</v>
      </c>
      <c r="N471" s="136">
        <f t="shared" si="272"/>
        <v>0</v>
      </c>
      <c r="O471" s="136">
        <f t="shared" si="273"/>
        <v>0</v>
      </c>
      <c r="P471" s="136">
        <f t="shared" si="274"/>
        <v>0</v>
      </c>
      <c r="Q471" s="136">
        <f t="shared" si="275"/>
        <v>0</v>
      </c>
      <c r="R471" s="136">
        <f t="shared" si="276"/>
        <v>0</v>
      </c>
      <c r="S471" s="136">
        <f t="shared" si="277"/>
        <v>0</v>
      </c>
      <c r="T471" s="136">
        <f t="shared" si="278"/>
        <v>0</v>
      </c>
      <c r="U471" s="136">
        <f t="shared" si="279"/>
        <v>0</v>
      </c>
      <c r="V471" s="136">
        <f t="shared" si="280"/>
        <v>0</v>
      </c>
      <c r="W471" s="136">
        <f t="shared" si="281"/>
        <v>0</v>
      </c>
      <c r="X471" s="136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7">
        <v>39701</v>
      </c>
      <c r="E472" s="138" t="s">
        <v>320</v>
      </c>
      <c r="G472" s="43">
        <v>6.4</v>
      </c>
      <c r="H472" s="136" t="str">
        <f t="shared" si="267"/>
        <v>P, S, T &amp; D Plant - Demand</v>
      </c>
      <c r="I472" s="42">
        <f>'DepExp. Class.'!K$208</f>
        <v>0</v>
      </c>
      <c r="J472" s="136">
        <f t="shared" si="268"/>
        <v>0</v>
      </c>
      <c r="K472" s="136">
        <f t="shared" si="269"/>
        <v>0</v>
      </c>
      <c r="L472" s="136">
        <f t="shared" si="270"/>
        <v>0</v>
      </c>
      <c r="M472" s="136">
        <f t="shared" si="271"/>
        <v>0</v>
      </c>
      <c r="N472" s="136">
        <f t="shared" si="272"/>
        <v>0</v>
      </c>
      <c r="O472" s="136">
        <f t="shared" si="273"/>
        <v>0</v>
      </c>
      <c r="P472" s="136">
        <f t="shared" si="274"/>
        <v>0</v>
      </c>
      <c r="Q472" s="136">
        <f t="shared" si="275"/>
        <v>0</v>
      </c>
      <c r="R472" s="136">
        <f t="shared" si="276"/>
        <v>0</v>
      </c>
      <c r="S472" s="136">
        <f t="shared" si="277"/>
        <v>0</v>
      </c>
      <c r="T472" s="136">
        <f t="shared" si="278"/>
        <v>0</v>
      </c>
      <c r="U472" s="136">
        <f t="shared" si="279"/>
        <v>0</v>
      </c>
      <c r="V472" s="136">
        <f t="shared" si="280"/>
        <v>0</v>
      </c>
      <c r="W472" s="136">
        <f t="shared" si="281"/>
        <v>0</v>
      </c>
      <c r="X472" s="136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7">
        <v>39702</v>
      </c>
      <c r="E473" s="138" t="s">
        <v>321</v>
      </c>
      <c r="G473" s="43">
        <v>6.4</v>
      </c>
      <c r="H473" s="136" t="str">
        <f t="shared" si="267"/>
        <v>P, S, T &amp; D Plant - Demand</v>
      </c>
      <c r="I473" s="42">
        <f>'DepExp. Class.'!K$209</f>
        <v>0</v>
      </c>
      <c r="J473" s="136">
        <f t="shared" si="268"/>
        <v>0</v>
      </c>
      <c r="K473" s="136">
        <f t="shared" si="269"/>
        <v>0</v>
      </c>
      <c r="L473" s="136">
        <f t="shared" si="270"/>
        <v>0</v>
      </c>
      <c r="M473" s="136">
        <f t="shared" si="271"/>
        <v>0</v>
      </c>
      <c r="N473" s="136">
        <f t="shared" si="272"/>
        <v>0</v>
      </c>
      <c r="O473" s="136">
        <f t="shared" si="273"/>
        <v>0</v>
      </c>
      <c r="P473" s="136">
        <f t="shared" si="274"/>
        <v>0</v>
      </c>
      <c r="Q473" s="136">
        <f t="shared" si="275"/>
        <v>0</v>
      </c>
      <c r="R473" s="136">
        <f t="shared" si="276"/>
        <v>0</v>
      </c>
      <c r="S473" s="136">
        <f t="shared" si="277"/>
        <v>0</v>
      </c>
      <c r="T473" s="136">
        <f t="shared" si="278"/>
        <v>0</v>
      </c>
      <c r="U473" s="136">
        <f t="shared" si="279"/>
        <v>0</v>
      </c>
      <c r="V473" s="136">
        <f t="shared" si="280"/>
        <v>0</v>
      </c>
      <c r="W473" s="136">
        <f t="shared" si="281"/>
        <v>0</v>
      </c>
      <c r="X473" s="136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7">
        <v>39705</v>
      </c>
      <c r="E474" s="138" t="s">
        <v>322</v>
      </c>
      <c r="G474" s="43">
        <v>6.4</v>
      </c>
      <c r="H474" s="136" t="str">
        <f t="shared" si="267"/>
        <v>P, S, T &amp; D Plant - Demand</v>
      </c>
      <c r="I474" s="42">
        <f>'DepExp. Class.'!K$210</f>
        <v>0</v>
      </c>
      <c r="J474" s="136">
        <f t="shared" si="268"/>
        <v>0</v>
      </c>
      <c r="K474" s="136">
        <f t="shared" si="269"/>
        <v>0</v>
      </c>
      <c r="L474" s="136">
        <f t="shared" si="270"/>
        <v>0</v>
      </c>
      <c r="M474" s="136">
        <f t="shared" si="271"/>
        <v>0</v>
      </c>
      <c r="N474" s="136">
        <f t="shared" si="272"/>
        <v>0</v>
      </c>
      <c r="O474" s="136">
        <f t="shared" si="273"/>
        <v>0</v>
      </c>
      <c r="P474" s="136">
        <f t="shared" si="274"/>
        <v>0</v>
      </c>
      <c r="Q474" s="136">
        <f t="shared" si="275"/>
        <v>0</v>
      </c>
      <c r="R474" s="136">
        <f t="shared" si="276"/>
        <v>0</v>
      </c>
      <c r="S474" s="136">
        <f t="shared" si="277"/>
        <v>0</v>
      </c>
      <c r="T474" s="136">
        <f t="shared" si="278"/>
        <v>0</v>
      </c>
      <c r="U474" s="136">
        <f t="shared" si="279"/>
        <v>0</v>
      </c>
      <c r="V474" s="136">
        <f t="shared" si="280"/>
        <v>0</v>
      </c>
      <c r="W474" s="136">
        <f t="shared" si="281"/>
        <v>0</v>
      </c>
      <c r="X474" s="136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7">
        <v>39800</v>
      </c>
      <c r="E475" s="138" t="s">
        <v>323</v>
      </c>
      <c r="G475" s="43">
        <v>6.4</v>
      </c>
      <c r="H475" s="136" t="str">
        <f t="shared" si="267"/>
        <v>P, S, T &amp; D Plant - Demand</v>
      </c>
      <c r="I475" s="42">
        <f>'DepExp. Class.'!K$211</f>
        <v>488.50111549542743</v>
      </c>
      <c r="J475" s="136">
        <f t="shared" si="268"/>
        <v>263.81470489655857</v>
      </c>
      <c r="K475" s="136">
        <f t="shared" si="269"/>
        <v>147.20769362081839</v>
      </c>
      <c r="L475" s="136">
        <f t="shared" si="270"/>
        <v>0</v>
      </c>
      <c r="M475" s="136">
        <f t="shared" si="271"/>
        <v>77.478716978050457</v>
      </c>
      <c r="N475" s="136">
        <f t="shared" si="272"/>
        <v>0</v>
      </c>
      <c r="O475" s="136">
        <f t="shared" si="273"/>
        <v>0</v>
      </c>
      <c r="P475" s="136">
        <f t="shared" si="274"/>
        <v>0</v>
      </c>
      <c r="Q475" s="136">
        <f t="shared" si="275"/>
        <v>0</v>
      </c>
      <c r="R475" s="136">
        <f t="shared" si="276"/>
        <v>0</v>
      </c>
      <c r="S475" s="136">
        <f t="shared" si="277"/>
        <v>0</v>
      </c>
      <c r="T475" s="136">
        <f t="shared" si="278"/>
        <v>0</v>
      </c>
      <c r="U475" s="136">
        <f t="shared" si="279"/>
        <v>0</v>
      </c>
      <c r="V475" s="136">
        <f t="shared" si="280"/>
        <v>0</v>
      </c>
      <c r="W475" s="136">
        <f t="shared" si="281"/>
        <v>0</v>
      </c>
      <c r="X475" s="136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7">
        <v>39900</v>
      </c>
      <c r="E476" s="138" t="s">
        <v>324</v>
      </c>
      <c r="G476" s="43">
        <v>6.4</v>
      </c>
      <c r="H476" s="136" t="str">
        <f t="shared" si="267"/>
        <v>P, S, T &amp; D Plant - Demand</v>
      </c>
      <c r="I476" s="42">
        <f>'DepExp. Class.'!K$212</f>
        <v>367.49270520943912</v>
      </c>
      <c r="J476" s="136">
        <f t="shared" si="268"/>
        <v>198.46419281589883</v>
      </c>
      <c r="K476" s="136">
        <f t="shared" si="269"/>
        <v>110.74233372321383</v>
      </c>
      <c r="L476" s="136">
        <f t="shared" si="270"/>
        <v>0</v>
      </c>
      <c r="M476" s="136">
        <f t="shared" si="271"/>
        <v>58.286178670326457</v>
      </c>
      <c r="N476" s="136">
        <f t="shared" si="272"/>
        <v>0</v>
      </c>
      <c r="O476" s="136">
        <f t="shared" si="273"/>
        <v>0</v>
      </c>
      <c r="P476" s="136">
        <f t="shared" si="274"/>
        <v>0</v>
      </c>
      <c r="Q476" s="136">
        <f t="shared" si="275"/>
        <v>0</v>
      </c>
      <c r="R476" s="136">
        <f t="shared" si="276"/>
        <v>0</v>
      </c>
      <c r="S476" s="136">
        <f t="shared" si="277"/>
        <v>0</v>
      </c>
      <c r="T476" s="136">
        <f t="shared" si="278"/>
        <v>0</v>
      </c>
      <c r="U476" s="136">
        <f t="shared" si="279"/>
        <v>0</v>
      </c>
      <c r="V476" s="136">
        <f t="shared" si="280"/>
        <v>0</v>
      </c>
      <c r="W476" s="136">
        <f t="shared" si="281"/>
        <v>0</v>
      </c>
      <c r="X476" s="136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7">
        <v>39901</v>
      </c>
      <c r="E477" s="138" t="s">
        <v>325</v>
      </c>
      <c r="G477" s="43">
        <v>6.4</v>
      </c>
      <c r="H477" s="136" t="str">
        <f t="shared" si="267"/>
        <v>P, S, T &amp; D Plant - Demand</v>
      </c>
      <c r="I477" s="42">
        <f>'DepExp. Class.'!K$213</f>
        <v>49921.476978257102</v>
      </c>
      <c r="J477" s="136">
        <f t="shared" si="268"/>
        <v>26960.06068207743</v>
      </c>
      <c r="K477" s="136">
        <f t="shared" si="269"/>
        <v>15043.620689915902</v>
      </c>
      <c r="L477" s="136">
        <f t="shared" si="270"/>
        <v>0</v>
      </c>
      <c r="M477" s="136">
        <f t="shared" si="271"/>
        <v>7917.795606263765</v>
      </c>
      <c r="N477" s="136">
        <f t="shared" si="272"/>
        <v>0</v>
      </c>
      <c r="O477" s="136">
        <f t="shared" si="273"/>
        <v>0</v>
      </c>
      <c r="P477" s="136">
        <f t="shared" si="274"/>
        <v>0</v>
      </c>
      <c r="Q477" s="136">
        <f t="shared" si="275"/>
        <v>0</v>
      </c>
      <c r="R477" s="136">
        <f t="shared" si="276"/>
        <v>0</v>
      </c>
      <c r="S477" s="136">
        <f t="shared" si="277"/>
        <v>0</v>
      </c>
      <c r="T477" s="136">
        <f t="shared" si="278"/>
        <v>0</v>
      </c>
      <c r="U477" s="136">
        <f t="shared" si="279"/>
        <v>0</v>
      </c>
      <c r="V477" s="136">
        <f t="shared" si="280"/>
        <v>0</v>
      </c>
      <c r="W477" s="136">
        <f t="shared" si="281"/>
        <v>0</v>
      </c>
      <c r="X477" s="136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7">
        <v>39902</v>
      </c>
      <c r="E478" s="138" t="s">
        <v>326</v>
      </c>
      <c r="G478" s="43">
        <v>6.4</v>
      </c>
      <c r="H478" s="136" t="str">
        <f t="shared" si="267"/>
        <v>P, S, T &amp; D Plant - Demand</v>
      </c>
      <c r="I478" s="42">
        <f>'DepExp. Class.'!K$214</f>
        <v>28899.878789397331</v>
      </c>
      <c r="J478" s="136">
        <f t="shared" si="268"/>
        <v>15607.360459430793</v>
      </c>
      <c r="K478" s="136">
        <f t="shared" si="269"/>
        <v>8708.8531992271619</v>
      </c>
      <c r="L478" s="136">
        <f t="shared" si="270"/>
        <v>0</v>
      </c>
      <c r="M478" s="136">
        <f t="shared" si="271"/>
        <v>4583.6651307393759</v>
      </c>
      <c r="N478" s="136">
        <f t="shared" si="272"/>
        <v>0</v>
      </c>
      <c r="O478" s="136">
        <f t="shared" si="273"/>
        <v>0</v>
      </c>
      <c r="P478" s="136">
        <f t="shared" si="274"/>
        <v>0</v>
      </c>
      <c r="Q478" s="136">
        <f t="shared" si="275"/>
        <v>0</v>
      </c>
      <c r="R478" s="136">
        <f t="shared" si="276"/>
        <v>0</v>
      </c>
      <c r="S478" s="136">
        <f t="shared" si="277"/>
        <v>0</v>
      </c>
      <c r="T478" s="136">
        <f t="shared" si="278"/>
        <v>0</v>
      </c>
      <c r="U478" s="136">
        <f t="shared" si="279"/>
        <v>0</v>
      </c>
      <c r="V478" s="136">
        <f t="shared" si="280"/>
        <v>0</v>
      </c>
      <c r="W478" s="136">
        <f t="shared" si="281"/>
        <v>0</v>
      </c>
      <c r="X478" s="136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7">
        <v>39903</v>
      </c>
      <c r="E479" s="138" t="s">
        <v>327</v>
      </c>
      <c r="G479" s="43">
        <v>6.4</v>
      </c>
      <c r="H479" s="136" t="str">
        <f t="shared" si="267"/>
        <v>P, S, T &amp; D Plant - Demand</v>
      </c>
      <c r="I479" s="42">
        <f>'DepExp. Class.'!K$215</f>
        <v>3979.8557746815345</v>
      </c>
      <c r="J479" s="136">
        <f t="shared" si="268"/>
        <v>2149.3184834668027</v>
      </c>
      <c r="K479" s="136">
        <f t="shared" si="269"/>
        <v>1199.3122859917976</v>
      </c>
      <c r="L479" s="136">
        <f t="shared" si="270"/>
        <v>0</v>
      </c>
      <c r="M479" s="136">
        <f t="shared" si="271"/>
        <v>631.22500522293421</v>
      </c>
      <c r="N479" s="136">
        <f t="shared" si="272"/>
        <v>0</v>
      </c>
      <c r="O479" s="136">
        <f t="shared" si="273"/>
        <v>0</v>
      </c>
      <c r="P479" s="136">
        <f t="shared" si="274"/>
        <v>0</v>
      </c>
      <c r="Q479" s="136">
        <f t="shared" si="275"/>
        <v>0</v>
      </c>
      <c r="R479" s="136">
        <f t="shared" si="276"/>
        <v>0</v>
      </c>
      <c r="S479" s="136">
        <f t="shared" si="277"/>
        <v>0</v>
      </c>
      <c r="T479" s="136">
        <f t="shared" si="278"/>
        <v>0</v>
      </c>
      <c r="U479" s="136">
        <f t="shared" si="279"/>
        <v>0</v>
      </c>
      <c r="V479" s="136">
        <f t="shared" si="280"/>
        <v>0</v>
      </c>
      <c r="W479" s="136">
        <f t="shared" si="281"/>
        <v>0</v>
      </c>
      <c r="X479" s="136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7">
        <v>39904</v>
      </c>
      <c r="E480" s="138" t="s">
        <v>328</v>
      </c>
      <c r="G480" s="43">
        <v>6.4</v>
      </c>
      <c r="H480" s="136" t="str">
        <f t="shared" si="267"/>
        <v>P, S, T &amp; D Plant - Demand</v>
      </c>
      <c r="I480" s="42">
        <f>'DepExp. Class.'!K$216</f>
        <v>0</v>
      </c>
      <c r="J480" s="136">
        <f t="shared" si="268"/>
        <v>0</v>
      </c>
      <c r="K480" s="136">
        <f t="shared" si="269"/>
        <v>0</v>
      </c>
      <c r="L480" s="136">
        <f t="shared" si="270"/>
        <v>0</v>
      </c>
      <c r="M480" s="136">
        <f t="shared" si="271"/>
        <v>0</v>
      </c>
      <c r="N480" s="136">
        <f t="shared" si="272"/>
        <v>0</v>
      </c>
      <c r="O480" s="136">
        <f t="shared" si="273"/>
        <v>0</v>
      </c>
      <c r="P480" s="136">
        <f t="shared" si="274"/>
        <v>0</v>
      </c>
      <c r="Q480" s="136">
        <f t="shared" si="275"/>
        <v>0</v>
      </c>
      <c r="R480" s="136">
        <f t="shared" si="276"/>
        <v>0</v>
      </c>
      <c r="S480" s="136">
        <f t="shared" si="277"/>
        <v>0</v>
      </c>
      <c r="T480" s="136">
        <f t="shared" si="278"/>
        <v>0</v>
      </c>
      <c r="U480" s="136">
        <f t="shared" si="279"/>
        <v>0</v>
      </c>
      <c r="V480" s="136">
        <f t="shared" si="280"/>
        <v>0</v>
      </c>
      <c r="W480" s="136">
        <f t="shared" si="281"/>
        <v>0</v>
      </c>
      <c r="X480" s="136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7">
        <v>39905</v>
      </c>
      <c r="E481" s="138" t="s">
        <v>329</v>
      </c>
      <c r="G481" s="43">
        <v>6.4</v>
      </c>
      <c r="H481" s="136" t="str">
        <f t="shared" si="267"/>
        <v>P, S, T &amp; D Plant - Demand</v>
      </c>
      <c r="I481" s="42">
        <f>'DepExp. Class.'!K$217</f>
        <v>0</v>
      </c>
      <c r="J481" s="136">
        <f t="shared" si="268"/>
        <v>0</v>
      </c>
      <c r="K481" s="136">
        <f t="shared" si="269"/>
        <v>0</v>
      </c>
      <c r="L481" s="136">
        <f t="shared" si="270"/>
        <v>0</v>
      </c>
      <c r="M481" s="136">
        <f t="shared" si="271"/>
        <v>0</v>
      </c>
      <c r="N481" s="136">
        <f t="shared" si="272"/>
        <v>0</v>
      </c>
      <c r="O481" s="136">
        <f t="shared" si="273"/>
        <v>0</v>
      </c>
      <c r="P481" s="136">
        <f t="shared" si="274"/>
        <v>0</v>
      </c>
      <c r="Q481" s="136">
        <f t="shared" si="275"/>
        <v>0</v>
      </c>
      <c r="R481" s="136">
        <f t="shared" si="276"/>
        <v>0</v>
      </c>
      <c r="S481" s="136">
        <f t="shared" si="277"/>
        <v>0</v>
      </c>
      <c r="T481" s="136">
        <f t="shared" si="278"/>
        <v>0</v>
      </c>
      <c r="U481" s="136">
        <f t="shared" si="279"/>
        <v>0</v>
      </c>
      <c r="V481" s="136">
        <f t="shared" si="280"/>
        <v>0</v>
      </c>
      <c r="W481" s="136">
        <f t="shared" si="281"/>
        <v>0</v>
      </c>
      <c r="X481" s="136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7">
        <v>39906</v>
      </c>
      <c r="E482" s="138" t="s">
        <v>330</v>
      </c>
      <c r="G482" s="43">
        <v>6.4</v>
      </c>
      <c r="H482" s="136" t="str">
        <f t="shared" si="267"/>
        <v>P, S, T &amp; D Plant - Demand</v>
      </c>
      <c r="I482" s="42">
        <f>'DepExp. Class.'!K$218</f>
        <v>4036.6561452070559</v>
      </c>
      <c r="J482" s="136">
        <f t="shared" si="268"/>
        <v>2179.9934860673766</v>
      </c>
      <c r="K482" s="136">
        <f t="shared" si="269"/>
        <v>1216.4288314338482</v>
      </c>
      <c r="L482" s="136">
        <f t="shared" si="270"/>
        <v>0</v>
      </c>
      <c r="M482" s="136">
        <f t="shared" si="271"/>
        <v>640.23382770583078</v>
      </c>
      <c r="N482" s="136">
        <f t="shared" si="272"/>
        <v>0</v>
      </c>
      <c r="O482" s="136">
        <f t="shared" si="273"/>
        <v>0</v>
      </c>
      <c r="P482" s="136">
        <f t="shared" si="274"/>
        <v>0</v>
      </c>
      <c r="Q482" s="136">
        <f t="shared" si="275"/>
        <v>0</v>
      </c>
      <c r="R482" s="136">
        <f t="shared" si="276"/>
        <v>0</v>
      </c>
      <c r="S482" s="136">
        <f t="shared" si="277"/>
        <v>0</v>
      </c>
      <c r="T482" s="136">
        <f t="shared" si="278"/>
        <v>0</v>
      </c>
      <c r="U482" s="136">
        <f t="shared" si="279"/>
        <v>0</v>
      </c>
      <c r="V482" s="136">
        <f t="shared" si="280"/>
        <v>0</v>
      </c>
      <c r="W482" s="136">
        <f t="shared" si="281"/>
        <v>0</v>
      </c>
      <c r="X482" s="136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7">
        <v>39907</v>
      </c>
      <c r="E483" s="138" t="s">
        <v>331</v>
      </c>
      <c r="G483" s="43">
        <v>6.4</v>
      </c>
      <c r="H483" s="136" t="str">
        <f t="shared" si="267"/>
        <v>P, S, T &amp; D Plant - Demand</v>
      </c>
      <c r="I483" s="42">
        <f>'DepExp. Class.'!K$219</f>
        <v>761.50853317373912</v>
      </c>
      <c r="J483" s="136">
        <f t="shared" si="268"/>
        <v>411.25218056400041</v>
      </c>
      <c r="K483" s="136">
        <f t="shared" si="269"/>
        <v>229.4772955173076</v>
      </c>
      <c r="L483" s="136">
        <f t="shared" si="270"/>
        <v>0</v>
      </c>
      <c r="M483" s="136">
        <f t="shared" si="271"/>
        <v>120.77905709243105</v>
      </c>
      <c r="N483" s="136">
        <f t="shared" si="272"/>
        <v>0</v>
      </c>
      <c r="O483" s="136">
        <f t="shared" si="273"/>
        <v>0</v>
      </c>
      <c r="P483" s="136">
        <f t="shared" si="274"/>
        <v>0</v>
      </c>
      <c r="Q483" s="136">
        <f t="shared" si="275"/>
        <v>0</v>
      </c>
      <c r="R483" s="136">
        <f t="shared" si="276"/>
        <v>0</v>
      </c>
      <c r="S483" s="136">
        <f t="shared" si="277"/>
        <v>0</v>
      </c>
      <c r="T483" s="136">
        <f t="shared" si="278"/>
        <v>0</v>
      </c>
      <c r="U483" s="136">
        <f t="shared" si="279"/>
        <v>0</v>
      </c>
      <c r="V483" s="136">
        <f t="shared" si="280"/>
        <v>0</v>
      </c>
      <c r="W483" s="136">
        <f t="shared" si="281"/>
        <v>0</v>
      </c>
      <c r="X483" s="136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7">
        <v>39908</v>
      </c>
      <c r="E484" s="138" t="s">
        <v>332</v>
      </c>
      <c r="G484" s="43">
        <v>6.4</v>
      </c>
      <c r="H484" s="136" t="str">
        <f t="shared" si="267"/>
        <v>P, S, T &amp; D Plant - Demand</v>
      </c>
      <c r="I484" s="42">
        <f>'DepExp. Class.'!K$220</f>
        <v>134195.54727503663</v>
      </c>
      <c r="J484" s="136">
        <f t="shared" si="268"/>
        <v>72472.216704953142</v>
      </c>
      <c r="K484" s="136">
        <f t="shared" si="269"/>
        <v>40439.246466217235</v>
      </c>
      <c r="L484" s="136">
        <f t="shared" si="270"/>
        <v>0</v>
      </c>
      <c r="M484" s="136">
        <f t="shared" si="271"/>
        <v>21284.08410386624</v>
      </c>
      <c r="N484" s="136">
        <f t="shared" si="272"/>
        <v>0</v>
      </c>
      <c r="O484" s="136">
        <f t="shared" si="273"/>
        <v>0</v>
      </c>
      <c r="P484" s="136">
        <f t="shared" si="274"/>
        <v>0</v>
      </c>
      <c r="Q484" s="136">
        <f t="shared" si="275"/>
        <v>0</v>
      </c>
      <c r="R484" s="136">
        <f t="shared" si="276"/>
        <v>0</v>
      </c>
      <c r="S484" s="136">
        <f t="shared" si="277"/>
        <v>0</v>
      </c>
      <c r="T484" s="136">
        <f t="shared" si="278"/>
        <v>0</v>
      </c>
      <c r="U484" s="136">
        <f t="shared" si="279"/>
        <v>0</v>
      </c>
      <c r="V484" s="136">
        <f t="shared" si="280"/>
        <v>0</v>
      </c>
      <c r="W484" s="136">
        <f t="shared" si="281"/>
        <v>0</v>
      </c>
      <c r="X484" s="136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7">
        <v>39909</v>
      </c>
      <c r="E485" s="138" t="s">
        <v>333</v>
      </c>
      <c r="G485" s="43">
        <v>6.4</v>
      </c>
      <c r="H485" s="136" t="str">
        <f t="shared" si="267"/>
        <v>P, S, T &amp; D Plant - Demand</v>
      </c>
      <c r="I485" s="42">
        <f>'DepExp. Class.'!K$221</f>
        <v>0</v>
      </c>
      <c r="J485" s="136">
        <f t="shared" si="268"/>
        <v>0</v>
      </c>
      <c r="K485" s="136">
        <f t="shared" si="269"/>
        <v>0</v>
      </c>
      <c r="L485" s="136">
        <f t="shared" si="270"/>
        <v>0</v>
      </c>
      <c r="M485" s="136">
        <f t="shared" si="271"/>
        <v>0</v>
      </c>
      <c r="N485" s="136">
        <f t="shared" si="272"/>
        <v>0</v>
      </c>
      <c r="O485" s="136">
        <f t="shared" si="273"/>
        <v>0</v>
      </c>
      <c r="P485" s="136">
        <f t="shared" si="274"/>
        <v>0</v>
      </c>
      <c r="Q485" s="136">
        <f t="shared" si="275"/>
        <v>0</v>
      </c>
      <c r="R485" s="136">
        <f t="shared" si="276"/>
        <v>0</v>
      </c>
      <c r="S485" s="136">
        <f t="shared" si="277"/>
        <v>0</v>
      </c>
      <c r="T485" s="136">
        <f t="shared" si="278"/>
        <v>0</v>
      </c>
      <c r="U485" s="136">
        <f t="shared" si="279"/>
        <v>0</v>
      </c>
      <c r="V485" s="136">
        <f t="shared" si="280"/>
        <v>0</v>
      </c>
      <c r="W485" s="136">
        <f t="shared" si="281"/>
        <v>0</v>
      </c>
      <c r="X485" s="136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7">
        <v>39924</v>
      </c>
      <c r="E486" s="138" t="s">
        <v>334</v>
      </c>
      <c r="G486" s="43">
        <v>6.4</v>
      </c>
      <c r="H486" s="136" t="str">
        <f t="shared" si="267"/>
        <v>P, S, T &amp; D Plant - Demand</v>
      </c>
      <c r="I486" s="42">
        <f>'DepExp. Class.'!K$222</f>
        <v>0</v>
      </c>
      <c r="J486" s="136">
        <f t="shared" si="268"/>
        <v>0</v>
      </c>
      <c r="K486" s="136">
        <f t="shared" si="269"/>
        <v>0</v>
      </c>
      <c r="L486" s="136">
        <f t="shared" si="270"/>
        <v>0</v>
      </c>
      <c r="M486" s="136">
        <f t="shared" si="271"/>
        <v>0</v>
      </c>
      <c r="N486" s="136">
        <f t="shared" si="272"/>
        <v>0</v>
      </c>
      <c r="O486" s="136">
        <f t="shared" si="273"/>
        <v>0</v>
      </c>
      <c r="P486" s="136">
        <f t="shared" si="274"/>
        <v>0</v>
      </c>
      <c r="Q486" s="136">
        <f t="shared" si="275"/>
        <v>0</v>
      </c>
      <c r="R486" s="136">
        <f t="shared" si="276"/>
        <v>0</v>
      </c>
      <c r="S486" s="136">
        <f t="shared" si="277"/>
        <v>0</v>
      </c>
      <c r="T486" s="136">
        <f t="shared" si="278"/>
        <v>0</v>
      </c>
      <c r="U486" s="136">
        <f t="shared" si="279"/>
        <v>0</v>
      </c>
      <c r="V486" s="136">
        <f t="shared" si="280"/>
        <v>0</v>
      </c>
      <c r="W486" s="136">
        <f t="shared" si="281"/>
        <v>0</v>
      </c>
      <c r="X486" s="136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7"/>
      <c r="E487" s="138"/>
      <c r="G487" s="43"/>
      <c r="H487" s="136"/>
      <c r="I487" s="42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6"/>
      <c r="I488" s="42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6"/>
      <c r="I489" s="42">
        <f>'DepExp. Class.'!K$225</f>
        <v>242750.47820729588</v>
      </c>
      <c r="J489" s="136">
        <f>SUM(J453:J486)</f>
        <v>131097.23548288536</v>
      </c>
      <c r="K489" s="136">
        <f t="shared" ref="K489:X489" si="285">SUM(K453:K486)</f>
        <v>73151.804343384865</v>
      </c>
      <c r="L489" s="136">
        <f t="shared" si="285"/>
        <v>0</v>
      </c>
      <c r="M489" s="136">
        <f t="shared" si="285"/>
        <v>38501.438381025626</v>
      </c>
      <c r="N489" s="136">
        <f t="shared" si="285"/>
        <v>0</v>
      </c>
      <c r="O489" s="136">
        <f t="shared" si="285"/>
        <v>0</v>
      </c>
      <c r="P489" s="136">
        <f t="shared" si="285"/>
        <v>0</v>
      </c>
      <c r="Q489" s="136">
        <f t="shared" si="285"/>
        <v>0</v>
      </c>
      <c r="R489" s="136">
        <f t="shared" si="285"/>
        <v>0</v>
      </c>
      <c r="S489" s="136">
        <f t="shared" si="285"/>
        <v>0</v>
      </c>
      <c r="T489" s="136">
        <f t="shared" si="285"/>
        <v>0</v>
      </c>
      <c r="U489" s="136">
        <f t="shared" si="285"/>
        <v>0</v>
      </c>
      <c r="V489" s="136">
        <f t="shared" si="285"/>
        <v>0</v>
      </c>
      <c r="W489" s="136">
        <f t="shared" si="285"/>
        <v>0</v>
      </c>
      <c r="X489" s="136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6"/>
      <c r="I490" s="42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365</v>
      </c>
      <c r="E491" s="44"/>
      <c r="G491" s="43"/>
      <c r="H491" s="136"/>
      <c r="I491" s="42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6"/>
      <c r="I492" s="42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9">
        <v>37400</v>
      </c>
      <c r="E495" s="138" t="s">
        <v>125</v>
      </c>
      <c r="G495" s="43">
        <v>6.4</v>
      </c>
      <c r="H495" s="136" t="str">
        <f t="shared" ref="H495:H528" si="286">VLOOKUP($G495,alloc,3)</f>
        <v>P, S, T &amp; D Plant - Demand</v>
      </c>
      <c r="I495" s="42">
        <f>'DepExp. Class.'!K$231</f>
        <v>0</v>
      </c>
      <c r="J495" s="136">
        <f t="shared" ref="J495:J528" si="287">$I495*VLOOKUP($G495,alloc,6)</f>
        <v>0</v>
      </c>
      <c r="K495" s="136">
        <f t="shared" ref="K495:K528" si="288">$I495*VLOOKUP($G495,alloc,7)</f>
        <v>0</v>
      </c>
      <c r="L495" s="136">
        <f t="shared" ref="L495:L528" si="289">$I495*VLOOKUP($G495,alloc,8)</f>
        <v>0</v>
      </c>
      <c r="M495" s="136">
        <f t="shared" ref="M495:M528" si="290">$I495*VLOOKUP($G495,alloc,9)</f>
        <v>0</v>
      </c>
      <c r="N495" s="136">
        <f t="shared" ref="N495:N528" si="291">$I495*VLOOKUP($G495,alloc,10)</f>
        <v>0</v>
      </c>
      <c r="O495" s="136">
        <f t="shared" ref="O495:O528" si="292">$I495*VLOOKUP($G495,alloc,11)</f>
        <v>0</v>
      </c>
      <c r="P495" s="136">
        <f t="shared" ref="P495:P528" si="293">$I495*VLOOKUP($G495,alloc,12)</f>
        <v>0</v>
      </c>
      <c r="Q495" s="136">
        <f t="shared" ref="Q495:Q528" si="294">$I495*VLOOKUP($G495,alloc,13)</f>
        <v>0</v>
      </c>
      <c r="R495" s="136">
        <f t="shared" ref="R495:R528" si="295">$I495*VLOOKUP($G495,alloc,14)</f>
        <v>0</v>
      </c>
      <c r="S495" s="136">
        <f t="shared" ref="S495:S528" si="296">$I495*VLOOKUP($G495,alloc,15)</f>
        <v>0</v>
      </c>
      <c r="T495" s="136">
        <f t="shared" ref="T495:T528" si="297">$I495*VLOOKUP($G495,alloc,16)</f>
        <v>0</v>
      </c>
      <c r="U495" s="136">
        <f t="shared" ref="U495:U528" si="298">$I495*VLOOKUP($G495,alloc,17)</f>
        <v>0</v>
      </c>
      <c r="V495" s="136">
        <f t="shared" ref="V495:V528" si="299">$I495*VLOOKUP($G495,alloc,18)</f>
        <v>0</v>
      </c>
      <c r="W495" s="136">
        <f t="shared" ref="W495:W528" si="300">$I495*VLOOKUP($G495,alloc,19)</f>
        <v>0</v>
      </c>
      <c r="X495" s="136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9">
        <v>39001</v>
      </c>
      <c r="E496" s="138" t="s">
        <v>304</v>
      </c>
      <c r="G496" s="43">
        <v>6.4</v>
      </c>
      <c r="H496" s="136" t="str">
        <f t="shared" si="286"/>
        <v>P, S, T &amp; D Plant - Demand</v>
      </c>
      <c r="I496" s="42">
        <f>'DepExp. Class.'!K$232</f>
        <v>0</v>
      </c>
      <c r="J496" s="136">
        <f t="shared" si="287"/>
        <v>0</v>
      </c>
      <c r="K496" s="136">
        <f t="shared" si="288"/>
        <v>0</v>
      </c>
      <c r="L496" s="136">
        <f t="shared" si="289"/>
        <v>0</v>
      </c>
      <c r="M496" s="136">
        <f t="shared" si="290"/>
        <v>0</v>
      </c>
      <c r="N496" s="136">
        <f t="shared" si="291"/>
        <v>0</v>
      </c>
      <c r="O496" s="136">
        <f t="shared" si="292"/>
        <v>0</v>
      </c>
      <c r="P496" s="136">
        <f t="shared" si="293"/>
        <v>0</v>
      </c>
      <c r="Q496" s="136">
        <f t="shared" si="294"/>
        <v>0</v>
      </c>
      <c r="R496" s="136">
        <f t="shared" si="295"/>
        <v>0</v>
      </c>
      <c r="S496" s="136">
        <f t="shared" si="296"/>
        <v>0</v>
      </c>
      <c r="T496" s="136">
        <f t="shared" si="297"/>
        <v>0</v>
      </c>
      <c r="U496" s="136">
        <f t="shared" si="298"/>
        <v>0</v>
      </c>
      <c r="V496" s="136">
        <f t="shared" si="299"/>
        <v>0</v>
      </c>
      <c r="W496" s="136">
        <f t="shared" si="300"/>
        <v>0</v>
      </c>
      <c r="X496" s="136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9">
        <v>36602</v>
      </c>
      <c r="E497" s="138" t="s">
        <v>149</v>
      </c>
      <c r="G497" s="43">
        <v>6.4</v>
      </c>
      <c r="H497" s="136" t="str">
        <f t="shared" si="286"/>
        <v>P, S, T &amp; D Plant - Demand</v>
      </c>
      <c r="I497" s="42">
        <f>'DepExp. Class.'!K$233</f>
        <v>8028.1814333656303</v>
      </c>
      <c r="J497" s="136">
        <f t="shared" si="287"/>
        <v>4335.6140825828043</v>
      </c>
      <c r="K497" s="136">
        <f t="shared" si="288"/>
        <v>2419.2576747274438</v>
      </c>
      <c r="L497" s="136">
        <f t="shared" si="289"/>
        <v>0</v>
      </c>
      <c r="M497" s="136">
        <f t="shared" si="290"/>
        <v>1273.3096760553813</v>
      </c>
      <c r="N497" s="136">
        <f t="shared" si="291"/>
        <v>0</v>
      </c>
      <c r="O497" s="136">
        <f t="shared" si="292"/>
        <v>0</v>
      </c>
      <c r="P497" s="136">
        <f t="shared" si="293"/>
        <v>0</v>
      </c>
      <c r="Q497" s="136">
        <f t="shared" si="294"/>
        <v>0</v>
      </c>
      <c r="R497" s="136">
        <f t="shared" si="295"/>
        <v>0</v>
      </c>
      <c r="S497" s="136">
        <f t="shared" si="296"/>
        <v>0</v>
      </c>
      <c r="T497" s="136">
        <f t="shared" si="297"/>
        <v>0</v>
      </c>
      <c r="U497" s="136">
        <f t="shared" si="298"/>
        <v>0</v>
      </c>
      <c r="V497" s="136">
        <f t="shared" si="299"/>
        <v>0</v>
      </c>
      <c r="W497" s="136">
        <f t="shared" si="300"/>
        <v>0</v>
      </c>
      <c r="X497" s="136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9">
        <v>37503</v>
      </c>
      <c r="E498" s="138" t="s">
        <v>291</v>
      </c>
      <c r="G498" s="43">
        <v>6.4</v>
      </c>
      <c r="H498" s="136" t="str">
        <f t="shared" si="286"/>
        <v>P, S, T &amp; D Plant - Demand</v>
      </c>
      <c r="I498" s="42">
        <f>'DepExp. Class.'!K$234</f>
        <v>0</v>
      </c>
      <c r="J498" s="136">
        <f t="shared" si="287"/>
        <v>0</v>
      </c>
      <c r="K498" s="136">
        <f t="shared" si="288"/>
        <v>0</v>
      </c>
      <c r="L498" s="136">
        <f t="shared" si="289"/>
        <v>0</v>
      </c>
      <c r="M498" s="136">
        <f t="shared" si="290"/>
        <v>0</v>
      </c>
      <c r="N498" s="136">
        <f t="shared" si="291"/>
        <v>0</v>
      </c>
      <c r="O498" s="136">
        <f t="shared" si="292"/>
        <v>0</v>
      </c>
      <c r="P498" s="136">
        <f t="shared" si="293"/>
        <v>0</v>
      </c>
      <c r="Q498" s="136">
        <f t="shared" si="294"/>
        <v>0</v>
      </c>
      <c r="R498" s="136">
        <f t="shared" si="295"/>
        <v>0</v>
      </c>
      <c r="S498" s="136">
        <f t="shared" si="296"/>
        <v>0</v>
      </c>
      <c r="T498" s="136">
        <f t="shared" si="297"/>
        <v>0</v>
      </c>
      <c r="U498" s="136">
        <f t="shared" si="298"/>
        <v>0</v>
      </c>
      <c r="V498" s="136">
        <f t="shared" si="299"/>
        <v>0</v>
      </c>
      <c r="W498" s="136">
        <f t="shared" si="300"/>
        <v>0</v>
      </c>
      <c r="X498" s="136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9">
        <v>39004</v>
      </c>
      <c r="E499" s="138" t="s">
        <v>306</v>
      </c>
      <c r="G499" s="43">
        <v>6.4</v>
      </c>
      <c r="H499" s="136" t="str">
        <f t="shared" si="286"/>
        <v>P, S, T &amp; D Plant - Demand</v>
      </c>
      <c r="I499" s="42">
        <f>'DepExp. Class.'!K$235</f>
        <v>0</v>
      </c>
      <c r="J499" s="136">
        <f t="shared" si="287"/>
        <v>0</v>
      </c>
      <c r="K499" s="136">
        <f t="shared" si="288"/>
        <v>0</v>
      </c>
      <c r="L499" s="136">
        <f t="shared" si="289"/>
        <v>0</v>
      </c>
      <c r="M499" s="136">
        <f t="shared" si="290"/>
        <v>0</v>
      </c>
      <c r="N499" s="136">
        <f t="shared" si="291"/>
        <v>0</v>
      </c>
      <c r="O499" s="136">
        <f t="shared" si="292"/>
        <v>0</v>
      </c>
      <c r="P499" s="136">
        <f t="shared" si="293"/>
        <v>0</v>
      </c>
      <c r="Q499" s="136">
        <f t="shared" si="294"/>
        <v>0</v>
      </c>
      <c r="R499" s="136">
        <f t="shared" si="295"/>
        <v>0</v>
      </c>
      <c r="S499" s="136">
        <f t="shared" si="296"/>
        <v>0</v>
      </c>
      <c r="T499" s="136">
        <f t="shared" si="297"/>
        <v>0</v>
      </c>
      <c r="U499" s="136">
        <f t="shared" si="298"/>
        <v>0</v>
      </c>
      <c r="V499" s="136">
        <f t="shared" si="299"/>
        <v>0</v>
      </c>
      <c r="W499" s="136">
        <f t="shared" si="300"/>
        <v>0</v>
      </c>
      <c r="X499" s="136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9">
        <v>39009</v>
      </c>
      <c r="E500" s="138" t="s">
        <v>307</v>
      </c>
      <c r="G500" s="43">
        <v>6.4</v>
      </c>
      <c r="H500" s="136" t="str">
        <f t="shared" si="286"/>
        <v>P, S, T &amp; D Plant - Demand</v>
      </c>
      <c r="I500" s="42">
        <f>'DepExp. Class.'!K$236</f>
        <v>2540.6442224775574</v>
      </c>
      <c r="J500" s="136">
        <f t="shared" si="287"/>
        <v>1372.0732349204577</v>
      </c>
      <c r="K500" s="136">
        <f t="shared" si="288"/>
        <v>765.61212336777032</v>
      </c>
      <c r="L500" s="136">
        <f t="shared" si="289"/>
        <v>0</v>
      </c>
      <c r="M500" s="136">
        <f t="shared" si="290"/>
        <v>402.95886418932912</v>
      </c>
      <c r="N500" s="136">
        <f t="shared" si="291"/>
        <v>0</v>
      </c>
      <c r="O500" s="136">
        <f t="shared" si="292"/>
        <v>0</v>
      </c>
      <c r="P500" s="136">
        <f t="shared" si="293"/>
        <v>0</v>
      </c>
      <c r="Q500" s="136">
        <f t="shared" si="294"/>
        <v>0</v>
      </c>
      <c r="R500" s="136">
        <f t="shared" si="295"/>
        <v>0</v>
      </c>
      <c r="S500" s="136">
        <f t="shared" si="296"/>
        <v>0</v>
      </c>
      <c r="T500" s="136">
        <f t="shared" si="297"/>
        <v>0</v>
      </c>
      <c r="U500" s="136">
        <f t="shared" si="298"/>
        <v>0</v>
      </c>
      <c r="V500" s="136">
        <f t="shared" si="299"/>
        <v>0</v>
      </c>
      <c r="W500" s="136">
        <f t="shared" si="300"/>
        <v>0</v>
      </c>
      <c r="X500" s="136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9">
        <v>39100</v>
      </c>
      <c r="E501" s="138" t="s">
        <v>308</v>
      </c>
      <c r="G501" s="43">
        <v>6.4</v>
      </c>
      <c r="H501" s="136" t="str">
        <f t="shared" si="286"/>
        <v>P, S, T &amp; D Plant - Demand</v>
      </c>
      <c r="I501" s="42">
        <f>'DepExp. Class.'!K$237</f>
        <v>1654.1721115577548</v>
      </c>
      <c r="J501" s="136">
        <f t="shared" si="287"/>
        <v>893.33455670033368</v>
      </c>
      <c r="K501" s="136">
        <f t="shared" si="288"/>
        <v>498.4775953834552</v>
      </c>
      <c r="L501" s="136">
        <f t="shared" si="289"/>
        <v>0</v>
      </c>
      <c r="M501" s="136">
        <f t="shared" si="290"/>
        <v>262.35995947396572</v>
      </c>
      <c r="N501" s="136">
        <f t="shared" si="291"/>
        <v>0</v>
      </c>
      <c r="O501" s="136">
        <f t="shared" si="292"/>
        <v>0</v>
      </c>
      <c r="P501" s="136">
        <f t="shared" si="293"/>
        <v>0</v>
      </c>
      <c r="Q501" s="136">
        <f t="shared" si="294"/>
        <v>0</v>
      </c>
      <c r="R501" s="136">
        <f t="shared" si="295"/>
        <v>0</v>
      </c>
      <c r="S501" s="136">
        <f t="shared" si="296"/>
        <v>0</v>
      </c>
      <c r="T501" s="136">
        <f t="shared" si="297"/>
        <v>0</v>
      </c>
      <c r="U501" s="136">
        <f t="shared" si="298"/>
        <v>0</v>
      </c>
      <c r="V501" s="136">
        <f t="shared" si="299"/>
        <v>0</v>
      </c>
      <c r="W501" s="136">
        <f t="shared" si="300"/>
        <v>0</v>
      </c>
      <c r="X501" s="136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9">
        <v>39102</v>
      </c>
      <c r="E502" s="138" t="s">
        <v>309</v>
      </c>
      <c r="G502" s="43">
        <v>6.4</v>
      </c>
      <c r="H502" s="136" t="str">
        <f t="shared" si="286"/>
        <v>P, S, T &amp; D Plant - Demand</v>
      </c>
      <c r="I502" s="42">
        <f>'DepExp. Class.'!K$238</f>
        <v>0</v>
      </c>
      <c r="J502" s="136">
        <f t="shared" si="287"/>
        <v>0</v>
      </c>
      <c r="K502" s="136">
        <f t="shared" si="288"/>
        <v>0</v>
      </c>
      <c r="L502" s="136">
        <f t="shared" si="289"/>
        <v>0</v>
      </c>
      <c r="M502" s="136">
        <f t="shared" si="290"/>
        <v>0</v>
      </c>
      <c r="N502" s="136">
        <f t="shared" si="291"/>
        <v>0</v>
      </c>
      <c r="O502" s="136">
        <f t="shared" si="292"/>
        <v>0</v>
      </c>
      <c r="P502" s="136">
        <f t="shared" si="293"/>
        <v>0</v>
      </c>
      <c r="Q502" s="136">
        <f t="shared" si="294"/>
        <v>0</v>
      </c>
      <c r="R502" s="136">
        <f t="shared" si="295"/>
        <v>0</v>
      </c>
      <c r="S502" s="136">
        <f t="shared" si="296"/>
        <v>0</v>
      </c>
      <c r="T502" s="136">
        <f t="shared" si="297"/>
        <v>0</v>
      </c>
      <c r="U502" s="136">
        <f t="shared" si="298"/>
        <v>0</v>
      </c>
      <c r="V502" s="136">
        <f t="shared" si="299"/>
        <v>0</v>
      </c>
      <c r="W502" s="136">
        <f t="shared" si="300"/>
        <v>0</v>
      </c>
      <c r="X502" s="136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6">
        <v>39103</v>
      </c>
      <c r="E503" s="138" t="s">
        <v>310</v>
      </c>
      <c r="G503" s="43">
        <v>6.4</v>
      </c>
      <c r="H503" s="136" t="str">
        <f t="shared" si="286"/>
        <v>P, S, T &amp; D Plant - Demand</v>
      </c>
      <c r="I503" s="42">
        <f>'DepExp. Class.'!K$239</f>
        <v>0</v>
      </c>
      <c r="J503" s="136">
        <f t="shared" si="287"/>
        <v>0</v>
      </c>
      <c r="K503" s="136">
        <f t="shared" si="288"/>
        <v>0</v>
      </c>
      <c r="L503" s="136">
        <f t="shared" si="289"/>
        <v>0</v>
      </c>
      <c r="M503" s="136">
        <f t="shared" si="290"/>
        <v>0</v>
      </c>
      <c r="N503" s="136">
        <f t="shared" si="291"/>
        <v>0</v>
      </c>
      <c r="O503" s="136">
        <f t="shared" si="292"/>
        <v>0</v>
      </c>
      <c r="P503" s="136">
        <f t="shared" si="293"/>
        <v>0</v>
      </c>
      <c r="Q503" s="136">
        <f t="shared" si="294"/>
        <v>0</v>
      </c>
      <c r="R503" s="136">
        <f t="shared" si="295"/>
        <v>0</v>
      </c>
      <c r="S503" s="136">
        <f t="shared" si="296"/>
        <v>0</v>
      </c>
      <c r="T503" s="136">
        <f t="shared" si="297"/>
        <v>0</v>
      </c>
      <c r="U503" s="136">
        <f t="shared" si="298"/>
        <v>0</v>
      </c>
      <c r="V503" s="136">
        <f t="shared" si="299"/>
        <v>0</v>
      </c>
      <c r="W503" s="136">
        <f t="shared" si="300"/>
        <v>0</v>
      </c>
      <c r="X503" s="136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9">
        <v>39200</v>
      </c>
      <c r="E504" s="138" t="s">
        <v>311</v>
      </c>
      <c r="G504" s="43">
        <v>6.4</v>
      </c>
      <c r="H504" s="136" t="str">
        <f t="shared" si="286"/>
        <v>P, S, T &amp; D Plant - Demand</v>
      </c>
      <c r="I504" s="42">
        <f>'DepExp. Class.'!K$240</f>
        <v>0</v>
      </c>
      <c r="J504" s="136">
        <f t="shared" si="287"/>
        <v>0</v>
      </c>
      <c r="K504" s="136">
        <f t="shared" si="288"/>
        <v>0</v>
      </c>
      <c r="L504" s="136">
        <f t="shared" si="289"/>
        <v>0</v>
      </c>
      <c r="M504" s="136">
        <f t="shared" si="290"/>
        <v>0</v>
      </c>
      <c r="N504" s="136">
        <f t="shared" si="291"/>
        <v>0</v>
      </c>
      <c r="O504" s="136">
        <f t="shared" si="292"/>
        <v>0</v>
      </c>
      <c r="P504" s="136">
        <f t="shared" si="293"/>
        <v>0</v>
      </c>
      <c r="Q504" s="136">
        <f t="shared" si="294"/>
        <v>0</v>
      </c>
      <c r="R504" s="136">
        <f t="shared" si="295"/>
        <v>0</v>
      </c>
      <c r="S504" s="136">
        <f t="shared" si="296"/>
        <v>0</v>
      </c>
      <c r="T504" s="136">
        <f t="shared" si="297"/>
        <v>0</v>
      </c>
      <c r="U504" s="136">
        <f t="shared" si="298"/>
        <v>0</v>
      </c>
      <c r="V504" s="136">
        <f t="shared" si="299"/>
        <v>0</v>
      </c>
      <c r="W504" s="136">
        <f t="shared" si="300"/>
        <v>0</v>
      </c>
      <c r="X504" s="136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9">
        <v>39201</v>
      </c>
      <c r="E505" s="138" t="s">
        <v>312</v>
      </c>
      <c r="G505" s="43">
        <v>6.4</v>
      </c>
      <c r="H505" s="136" t="str">
        <f t="shared" si="286"/>
        <v>P, S, T &amp; D Plant - Demand</v>
      </c>
      <c r="I505" s="42">
        <f>'DepExp. Class.'!K$241</f>
        <v>0</v>
      </c>
      <c r="J505" s="136">
        <f t="shared" si="287"/>
        <v>0</v>
      </c>
      <c r="K505" s="136">
        <f t="shared" si="288"/>
        <v>0</v>
      </c>
      <c r="L505" s="136">
        <f t="shared" si="289"/>
        <v>0</v>
      </c>
      <c r="M505" s="136">
        <f t="shared" si="290"/>
        <v>0</v>
      </c>
      <c r="N505" s="136">
        <f t="shared" si="291"/>
        <v>0</v>
      </c>
      <c r="O505" s="136">
        <f t="shared" si="292"/>
        <v>0</v>
      </c>
      <c r="P505" s="136">
        <f t="shared" si="293"/>
        <v>0</v>
      </c>
      <c r="Q505" s="136">
        <f t="shared" si="294"/>
        <v>0</v>
      </c>
      <c r="R505" s="136">
        <f t="shared" si="295"/>
        <v>0</v>
      </c>
      <c r="S505" s="136">
        <f t="shared" si="296"/>
        <v>0</v>
      </c>
      <c r="T505" s="136">
        <f t="shared" si="297"/>
        <v>0</v>
      </c>
      <c r="U505" s="136">
        <f t="shared" si="298"/>
        <v>0</v>
      </c>
      <c r="V505" s="136">
        <f t="shared" si="299"/>
        <v>0</v>
      </c>
      <c r="W505" s="136">
        <f t="shared" si="300"/>
        <v>0</v>
      </c>
      <c r="X505" s="136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9">
        <v>39202</v>
      </c>
      <c r="E506" s="138" t="s">
        <v>313</v>
      </c>
      <c r="G506" s="43">
        <v>6.4</v>
      </c>
      <c r="H506" s="136" t="str">
        <f t="shared" si="286"/>
        <v>P, S, T &amp; D Plant - Demand</v>
      </c>
      <c r="I506" s="42">
        <f>'DepExp. Class.'!K$242</f>
        <v>0</v>
      </c>
      <c r="J506" s="136">
        <f t="shared" si="287"/>
        <v>0</v>
      </c>
      <c r="K506" s="136">
        <f t="shared" si="288"/>
        <v>0</v>
      </c>
      <c r="L506" s="136">
        <f t="shared" si="289"/>
        <v>0</v>
      </c>
      <c r="M506" s="136">
        <f t="shared" si="290"/>
        <v>0</v>
      </c>
      <c r="N506" s="136">
        <f t="shared" si="291"/>
        <v>0</v>
      </c>
      <c r="O506" s="136">
        <f t="shared" si="292"/>
        <v>0</v>
      </c>
      <c r="P506" s="136">
        <f t="shared" si="293"/>
        <v>0</v>
      </c>
      <c r="Q506" s="136">
        <f t="shared" si="294"/>
        <v>0</v>
      </c>
      <c r="R506" s="136">
        <f t="shared" si="295"/>
        <v>0</v>
      </c>
      <c r="S506" s="136">
        <f t="shared" si="296"/>
        <v>0</v>
      </c>
      <c r="T506" s="136">
        <f t="shared" si="297"/>
        <v>0</v>
      </c>
      <c r="U506" s="136">
        <f t="shared" si="298"/>
        <v>0</v>
      </c>
      <c r="V506" s="136">
        <f t="shared" si="299"/>
        <v>0</v>
      </c>
      <c r="W506" s="136">
        <f t="shared" si="300"/>
        <v>0</v>
      </c>
      <c r="X506" s="136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9">
        <v>39300</v>
      </c>
      <c r="E507" s="138" t="s">
        <v>198</v>
      </c>
      <c r="G507" s="43">
        <v>6.4</v>
      </c>
      <c r="H507" s="136" t="str">
        <f t="shared" si="286"/>
        <v>P, S, T &amp; D Plant - Demand</v>
      </c>
      <c r="I507" s="42">
        <f>'DepExp. Class.'!K$243</f>
        <v>0</v>
      </c>
      <c r="J507" s="136">
        <f t="shared" si="287"/>
        <v>0</v>
      </c>
      <c r="K507" s="136">
        <f t="shared" si="288"/>
        <v>0</v>
      </c>
      <c r="L507" s="136">
        <f t="shared" si="289"/>
        <v>0</v>
      </c>
      <c r="M507" s="136">
        <f t="shared" si="290"/>
        <v>0</v>
      </c>
      <c r="N507" s="136">
        <f t="shared" si="291"/>
        <v>0</v>
      </c>
      <c r="O507" s="136">
        <f t="shared" si="292"/>
        <v>0</v>
      </c>
      <c r="P507" s="136">
        <f t="shared" si="293"/>
        <v>0</v>
      </c>
      <c r="Q507" s="136">
        <f t="shared" si="294"/>
        <v>0</v>
      </c>
      <c r="R507" s="136">
        <f t="shared" si="295"/>
        <v>0</v>
      </c>
      <c r="S507" s="136">
        <f t="shared" si="296"/>
        <v>0</v>
      </c>
      <c r="T507" s="136">
        <f t="shared" si="297"/>
        <v>0</v>
      </c>
      <c r="U507" s="136">
        <f t="shared" si="298"/>
        <v>0</v>
      </c>
      <c r="V507" s="136">
        <f t="shared" si="299"/>
        <v>0</v>
      </c>
      <c r="W507" s="136">
        <f t="shared" si="300"/>
        <v>0</v>
      </c>
      <c r="X507" s="136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9">
        <v>39400</v>
      </c>
      <c r="E508" s="138" t="s">
        <v>314</v>
      </c>
      <c r="G508" s="43">
        <v>6.4</v>
      </c>
      <c r="H508" s="136" t="str">
        <f t="shared" si="286"/>
        <v>P, S, T &amp; D Plant - Demand</v>
      </c>
      <c r="I508" s="42">
        <f>'DepExp. Class.'!K$244</f>
        <v>0</v>
      </c>
      <c r="J508" s="136">
        <f t="shared" si="287"/>
        <v>0</v>
      </c>
      <c r="K508" s="136">
        <f t="shared" si="288"/>
        <v>0</v>
      </c>
      <c r="L508" s="136">
        <f t="shared" si="289"/>
        <v>0</v>
      </c>
      <c r="M508" s="136">
        <f t="shared" si="290"/>
        <v>0</v>
      </c>
      <c r="N508" s="136">
        <f t="shared" si="291"/>
        <v>0</v>
      </c>
      <c r="O508" s="136">
        <f t="shared" si="292"/>
        <v>0</v>
      </c>
      <c r="P508" s="136">
        <f t="shared" si="293"/>
        <v>0</v>
      </c>
      <c r="Q508" s="136">
        <f t="shared" si="294"/>
        <v>0</v>
      </c>
      <c r="R508" s="136">
        <f t="shared" si="295"/>
        <v>0</v>
      </c>
      <c r="S508" s="136">
        <f t="shared" si="296"/>
        <v>0</v>
      </c>
      <c r="T508" s="136">
        <f t="shared" si="297"/>
        <v>0</v>
      </c>
      <c r="U508" s="136">
        <f t="shared" si="298"/>
        <v>0</v>
      </c>
      <c r="V508" s="136">
        <f t="shared" si="299"/>
        <v>0</v>
      </c>
      <c r="W508" s="136">
        <f t="shared" si="300"/>
        <v>0</v>
      </c>
      <c r="X508" s="136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9">
        <v>39600</v>
      </c>
      <c r="E509" s="138" t="s">
        <v>315</v>
      </c>
      <c r="G509" s="43">
        <v>6.4</v>
      </c>
      <c r="H509" s="136" t="str">
        <f t="shared" si="286"/>
        <v>P, S, T &amp; D Plant - Demand</v>
      </c>
      <c r="I509" s="42">
        <f>'DepExp. Class.'!K$245</f>
        <v>0</v>
      </c>
      <c r="J509" s="136">
        <f t="shared" si="287"/>
        <v>0</v>
      </c>
      <c r="K509" s="136">
        <f t="shared" si="288"/>
        <v>0</v>
      </c>
      <c r="L509" s="136">
        <f t="shared" si="289"/>
        <v>0</v>
      </c>
      <c r="M509" s="136">
        <f t="shared" si="290"/>
        <v>0</v>
      </c>
      <c r="N509" s="136">
        <f t="shared" si="291"/>
        <v>0</v>
      </c>
      <c r="O509" s="136">
        <f t="shared" si="292"/>
        <v>0</v>
      </c>
      <c r="P509" s="136">
        <f t="shared" si="293"/>
        <v>0</v>
      </c>
      <c r="Q509" s="136">
        <f t="shared" si="294"/>
        <v>0</v>
      </c>
      <c r="R509" s="136">
        <f t="shared" si="295"/>
        <v>0</v>
      </c>
      <c r="S509" s="136">
        <f t="shared" si="296"/>
        <v>0</v>
      </c>
      <c r="T509" s="136">
        <f t="shared" si="297"/>
        <v>0</v>
      </c>
      <c r="U509" s="136">
        <f t="shared" si="298"/>
        <v>0</v>
      </c>
      <c r="V509" s="136">
        <f t="shared" si="299"/>
        <v>0</v>
      </c>
      <c r="W509" s="136">
        <f t="shared" si="300"/>
        <v>0</v>
      </c>
      <c r="X509" s="136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9">
        <v>39603</v>
      </c>
      <c r="E510" s="138" t="s">
        <v>316</v>
      </c>
      <c r="G510" s="43">
        <v>6.4</v>
      </c>
      <c r="H510" s="136" t="str">
        <f t="shared" si="286"/>
        <v>P, S, T &amp; D Plant - Demand</v>
      </c>
      <c r="I510" s="42">
        <f>'DepExp. Class.'!K$246</f>
        <v>0</v>
      </c>
      <c r="J510" s="136">
        <f t="shared" si="287"/>
        <v>0</v>
      </c>
      <c r="K510" s="136">
        <f t="shared" si="288"/>
        <v>0</v>
      </c>
      <c r="L510" s="136">
        <f t="shared" si="289"/>
        <v>0</v>
      </c>
      <c r="M510" s="136">
        <f t="shared" si="290"/>
        <v>0</v>
      </c>
      <c r="N510" s="136">
        <f t="shared" si="291"/>
        <v>0</v>
      </c>
      <c r="O510" s="136">
        <f t="shared" si="292"/>
        <v>0</v>
      </c>
      <c r="P510" s="136">
        <f t="shared" si="293"/>
        <v>0</v>
      </c>
      <c r="Q510" s="136">
        <f t="shared" si="294"/>
        <v>0</v>
      </c>
      <c r="R510" s="136">
        <f t="shared" si="295"/>
        <v>0</v>
      </c>
      <c r="S510" s="136">
        <f t="shared" si="296"/>
        <v>0</v>
      </c>
      <c r="T510" s="136">
        <f t="shared" si="297"/>
        <v>0</v>
      </c>
      <c r="U510" s="136">
        <f t="shared" si="298"/>
        <v>0</v>
      </c>
      <c r="V510" s="136">
        <f t="shared" si="299"/>
        <v>0</v>
      </c>
      <c r="W510" s="136">
        <f t="shared" si="300"/>
        <v>0</v>
      </c>
      <c r="X510" s="136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7">
        <v>39604</v>
      </c>
      <c r="E511" s="138" t="s">
        <v>317</v>
      </c>
      <c r="G511" s="43">
        <v>6.4</v>
      </c>
      <c r="H511" s="136" t="str">
        <f t="shared" si="286"/>
        <v>P, S, T &amp; D Plant - Demand</v>
      </c>
      <c r="I511" s="42">
        <f>'DepExp. Class.'!K$247</f>
        <v>0</v>
      </c>
      <c r="J511" s="136">
        <f t="shared" si="287"/>
        <v>0</v>
      </c>
      <c r="K511" s="136">
        <f t="shared" si="288"/>
        <v>0</v>
      </c>
      <c r="L511" s="136">
        <f t="shared" si="289"/>
        <v>0</v>
      </c>
      <c r="M511" s="136">
        <f t="shared" si="290"/>
        <v>0</v>
      </c>
      <c r="N511" s="136">
        <f t="shared" si="291"/>
        <v>0</v>
      </c>
      <c r="O511" s="136">
        <f t="shared" si="292"/>
        <v>0</v>
      </c>
      <c r="P511" s="136">
        <f t="shared" si="293"/>
        <v>0</v>
      </c>
      <c r="Q511" s="136">
        <f t="shared" si="294"/>
        <v>0</v>
      </c>
      <c r="R511" s="136">
        <f t="shared" si="295"/>
        <v>0</v>
      </c>
      <c r="S511" s="136">
        <f t="shared" si="296"/>
        <v>0</v>
      </c>
      <c r="T511" s="136">
        <f t="shared" si="297"/>
        <v>0</v>
      </c>
      <c r="U511" s="136">
        <f t="shared" si="298"/>
        <v>0</v>
      </c>
      <c r="V511" s="136">
        <f t="shared" si="299"/>
        <v>0</v>
      </c>
      <c r="W511" s="136">
        <f t="shared" si="300"/>
        <v>0</v>
      </c>
      <c r="X511" s="136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7">
        <v>39605</v>
      </c>
      <c r="E512" s="141" t="s">
        <v>318</v>
      </c>
      <c r="G512" s="43">
        <v>6.4</v>
      </c>
      <c r="H512" s="136" t="str">
        <f t="shared" si="286"/>
        <v>P, S, T &amp; D Plant - Demand</v>
      </c>
      <c r="I512" s="42">
        <f>'DepExp. Class.'!K$248</f>
        <v>0</v>
      </c>
      <c r="J512" s="136">
        <f t="shared" si="287"/>
        <v>0</v>
      </c>
      <c r="K512" s="136">
        <f t="shared" si="288"/>
        <v>0</v>
      </c>
      <c r="L512" s="136">
        <f t="shared" si="289"/>
        <v>0</v>
      </c>
      <c r="M512" s="136">
        <f t="shared" si="290"/>
        <v>0</v>
      </c>
      <c r="N512" s="136">
        <f t="shared" si="291"/>
        <v>0</v>
      </c>
      <c r="O512" s="136">
        <f t="shared" si="292"/>
        <v>0</v>
      </c>
      <c r="P512" s="136">
        <f t="shared" si="293"/>
        <v>0</v>
      </c>
      <c r="Q512" s="136">
        <f t="shared" si="294"/>
        <v>0</v>
      </c>
      <c r="R512" s="136">
        <f t="shared" si="295"/>
        <v>0</v>
      </c>
      <c r="S512" s="136">
        <f t="shared" si="296"/>
        <v>0</v>
      </c>
      <c r="T512" s="136">
        <f t="shared" si="297"/>
        <v>0</v>
      </c>
      <c r="U512" s="136">
        <f t="shared" si="298"/>
        <v>0</v>
      </c>
      <c r="V512" s="136">
        <f t="shared" si="299"/>
        <v>0</v>
      </c>
      <c r="W512" s="136">
        <f t="shared" si="300"/>
        <v>0</v>
      </c>
      <c r="X512" s="136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7">
        <v>39700</v>
      </c>
      <c r="E513" s="138" t="s">
        <v>319</v>
      </c>
      <c r="G513" s="43">
        <v>6.4</v>
      </c>
      <c r="H513" s="136" t="str">
        <f t="shared" si="286"/>
        <v>P, S, T &amp; D Plant - Demand</v>
      </c>
      <c r="I513" s="42">
        <f>'DepExp. Class.'!K$249</f>
        <v>2143.0685993707812</v>
      </c>
      <c r="J513" s="136">
        <f t="shared" si="287"/>
        <v>1157.3627821559719</v>
      </c>
      <c r="K513" s="136">
        <f t="shared" si="288"/>
        <v>645.80443273833907</v>
      </c>
      <c r="L513" s="136">
        <f t="shared" si="289"/>
        <v>0</v>
      </c>
      <c r="M513" s="136">
        <f t="shared" si="290"/>
        <v>339.90138447647001</v>
      </c>
      <c r="N513" s="136">
        <f t="shared" si="291"/>
        <v>0</v>
      </c>
      <c r="O513" s="136">
        <f t="shared" si="292"/>
        <v>0</v>
      </c>
      <c r="P513" s="136">
        <f t="shared" si="293"/>
        <v>0</v>
      </c>
      <c r="Q513" s="136">
        <f t="shared" si="294"/>
        <v>0</v>
      </c>
      <c r="R513" s="136">
        <f t="shared" si="295"/>
        <v>0</v>
      </c>
      <c r="S513" s="136">
        <f t="shared" si="296"/>
        <v>0</v>
      </c>
      <c r="T513" s="136">
        <f t="shared" si="297"/>
        <v>0</v>
      </c>
      <c r="U513" s="136">
        <f t="shared" si="298"/>
        <v>0</v>
      </c>
      <c r="V513" s="136">
        <f t="shared" si="299"/>
        <v>0</v>
      </c>
      <c r="W513" s="136">
        <f t="shared" si="300"/>
        <v>0</v>
      </c>
      <c r="X513" s="136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7">
        <v>39701</v>
      </c>
      <c r="E514" s="138" t="s">
        <v>320</v>
      </c>
      <c r="G514" s="43">
        <v>6.4</v>
      </c>
      <c r="H514" s="136" t="str">
        <f t="shared" si="286"/>
        <v>P, S, T &amp; D Plant - Demand</v>
      </c>
      <c r="I514" s="42">
        <f>'DepExp. Class.'!K$250</f>
        <v>0</v>
      </c>
      <c r="J514" s="136">
        <f t="shared" si="287"/>
        <v>0</v>
      </c>
      <c r="K514" s="136">
        <f t="shared" si="288"/>
        <v>0</v>
      </c>
      <c r="L514" s="136">
        <f t="shared" si="289"/>
        <v>0</v>
      </c>
      <c r="M514" s="136">
        <f t="shared" si="290"/>
        <v>0</v>
      </c>
      <c r="N514" s="136">
        <f t="shared" si="291"/>
        <v>0</v>
      </c>
      <c r="O514" s="136">
        <f t="shared" si="292"/>
        <v>0</v>
      </c>
      <c r="P514" s="136">
        <f t="shared" si="293"/>
        <v>0</v>
      </c>
      <c r="Q514" s="136">
        <f t="shared" si="294"/>
        <v>0</v>
      </c>
      <c r="R514" s="136">
        <f t="shared" si="295"/>
        <v>0</v>
      </c>
      <c r="S514" s="136">
        <f t="shared" si="296"/>
        <v>0</v>
      </c>
      <c r="T514" s="136">
        <f t="shared" si="297"/>
        <v>0</v>
      </c>
      <c r="U514" s="136">
        <f t="shared" si="298"/>
        <v>0</v>
      </c>
      <c r="V514" s="136">
        <f t="shared" si="299"/>
        <v>0</v>
      </c>
      <c r="W514" s="136">
        <f t="shared" si="300"/>
        <v>0</v>
      </c>
      <c r="X514" s="136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7">
        <v>39702</v>
      </c>
      <c r="E515" s="138" t="s">
        <v>321</v>
      </c>
      <c r="G515" s="43">
        <v>6.4</v>
      </c>
      <c r="H515" s="136" t="str">
        <f t="shared" si="286"/>
        <v>P, S, T &amp; D Plant - Demand</v>
      </c>
      <c r="I515" s="42">
        <f>'DepExp. Class.'!K$251</f>
        <v>0</v>
      </c>
      <c r="J515" s="136">
        <f t="shared" si="287"/>
        <v>0</v>
      </c>
      <c r="K515" s="136">
        <f t="shared" si="288"/>
        <v>0</v>
      </c>
      <c r="L515" s="136">
        <f t="shared" si="289"/>
        <v>0</v>
      </c>
      <c r="M515" s="136">
        <f t="shared" si="290"/>
        <v>0</v>
      </c>
      <c r="N515" s="136">
        <f t="shared" si="291"/>
        <v>0</v>
      </c>
      <c r="O515" s="136">
        <f t="shared" si="292"/>
        <v>0</v>
      </c>
      <c r="P515" s="136">
        <f t="shared" si="293"/>
        <v>0</v>
      </c>
      <c r="Q515" s="136">
        <f t="shared" si="294"/>
        <v>0</v>
      </c>
      <c r="R515" s="136">
        <f t="shared" si="295"/>
        <v>0</v>
      </c>
      <c r="S515" s="136">
        <f t="shared" si="296"/>
        <v>0</v>
      </c>
      <c r="T515" s="136">
        <f t="shared" si="297"/>
        <v>0</v>
      </c>
      <c r="U515" s="136">
        <f t="shared" si="298"/>
        <v>0</v>
      </c>
      <c r="V515" s="136">
        <f t="shared" si="299"/>
        <v>0</v>
      </c>
      <c r="W515" s="136">
        <f t="shared" si="300"/>
        <v>0</v>
      </c>
      <c r="X515" s="136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7">
        <v>39705</v>
      </c>
      <c r="E516" s="138" t="s">
        <v>322</v>
      </c>
      <c r="G516" s="43">
        <v>6.4</v>
      </c>
      <c r="H516" s="136" t="str">
        <f t="shared" si="286"/>
        <v>P, S, T &amp; D Plant - Demand</v>
      </c>
      <c r="I516" s="42">
        <f>'DepExp. Class.'!K$252</f>
        <v>0</v>
      </c>
      <c r="J516" s="136">
        <f t="shared" si="287"/>
        <v>0</v>
      </c>
      <c r="K516" s="136">
        <f t="shared" si="288"/>
        <v>0</v>
      </c>
      <c r="L516" s="136">
        <f t="shared" si="289"/>
        <v>0</v>
      </c>
      <c r="M516" s="136">
        <f t="shared" si="290"/>
        <v>0</v>
      </c>
      <c r="N516" s="136">
        <f t="shared" si="291"/>
        <v>0</v>
      </c>
      <c r="O516" s="136">
        <f t="shared" si="292"/>
        <v>0</v>
      </c>
      <c r="P516" s="136">
        <f t="shared" si="293"/>
        <v>0</v>
      </c>
      <c r="Q516" s="136">
        <f t="shared" si="294"/>
        <v>0</v>
      </c>
      <c r="R516" s="136">
        <f t="shared" si="295"/>
        <v>0</v>
      </c>
      <c r="S516" s="136">
        <f t="shared" si="296"/>
        <v>0</v>
      </c>
      <c r="T516" s="136">
        <f t="shared" si="297"/>
        <v>0</v>
      </c>
      <c r="U516" s="136">
        <f t="shared" si="298"/>
        <v>0</v>
      </c>
      <c r="V516" s="136">
        <f t="shared" si="299"/>
        <v>0</v>
      </c>
      <c r="W516" s="136">
        <f t="shared" si="300"/>
        <v>0</v>
      </c>
      <c r="X516" s="136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7">
        <v>39800</v>
      </c>
      <c r="E517" s="138" t="s">
        <v>323</v>
      </c>
      <c r="G517" s="43">
        <v>6.4</v>
      </c>
      <c r="H517" s="136" t="str">
        <f t="shared" si="286"/>
        <v>P, S, T &amp; D Plant - Demand</v>
      </c>
      <c r="I517" s="42">
        <f>'DepExp. Class.'!K$253</f>
        <v>59.207316130365641</v>
      </c>
      <c r="J517" s="136">
        <f t="shared" si="287"/>
        <v>31.974871985314575</v>
      </c>
      <c r="K517" s="136">
        <f t="shared" si="288"/>
        <v>17.841868066545668</v>
      </c>
      <c r="L517" s="136">
        <f t="shared" si="289"/>
        <v>0</v>
      </c>
      <c r="M517" s="136">
        <f t="shared" si="290"/>
        <v>9.3905760785053936</v>
      </c>
      <c r="N517" s="136">
        <f t="shared" si="291"/>
        <v>0</v>
      </c>
      <c r="O517" s="136">
        <f t="shared" si="292"/>
        <v>0</v>
      </c>
      <c r="P517" s="136">
        <f t="shared" si="293"/>
        <v>0</v>
      </c>
      <c r="Q517" s="136">
        <f t="shared" si="294"/>
        <v>0</v>
      </c>
      <c r="R517" s="136">
        <f t="shared" si="295"/>
        <v>0</v>
      </c>
      <c r="S517" s="136">
        <f t="shared" si="296"/>
        <v>0</v>
      </c>
      <c r="T517" s="136">
        <f t="shared" si="297"/>
        <v>0</v>
      </c>
      <c r="U517" s="136">
        <f t="shared" si="298"/>
        <v>0</v>
      </c>
      <c r="V517" s="136">
        <f t="shared" si="299"/>
        <v>0</v>
      </c>
      <c r="W517" s="136">
        <f t="shared" si="300"/>
        <v>0</v>
      </c>
      <c r="X517" s="136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7">
        <v>39900</v>
      </c>
      <c r="E518" s="138" t="s">
        <v>324</v>
      </c>
      <c r="G518" s="43">
        <v>6.4</v>
      </c>
      <c r="H518" s="136" t="str">
        <f t="shared" si="286"/>
        <v>P, S, T &amp; D Plant - Demand</v>
      </c>
      <c r="I518" s="42">
        <f>'DepExp. Class.'!K$254</f>
        <v>1535.8343525544565</v>
      </c>
      <c r="J518" s="136">
        <f t="shared" si="287"/>
        <v>829.42632808162671</v>
      </c>
      <c r="K518" s="136">
        <f t="shared" si="288"/>
        <v>462.81702467326437</v>
      </c>
      <c r="L518" s="136">
        <f t="shared" si="289"/>
        <v>0</v>
      </c>
      <c r="M518" s="136">
        <f t="shared" si="290"/>
        <v>243.59099979956531</v>
      </c>
      <c r="N518" s="136">
        <f t="shared" si="291"/>
        <v>0</v>
      </c>
      <c r="O518" s="136">
        <f t="shared" si="292"/>
        <v>0</v>
      </c>
      <c r="P518" s="136">
        <f t="shared" si="293"/>
        <v>0</v>
      </c>
      <c r="Q518" s="136">
        <f t="shared" si="294"/>
        <v>0</v>
      </c>
      <c r="R518" s="136">
        <f t="shared" si="295"/>
        <v>0</v>
      </c>
      <c r="S518" s="136">
        <f t="shared" si="296"/>
        <v>0</v>
      </c>
      <c r="T518" s="136">
        <f t="shared" si="297"/>
        <v>0</v>
      </c>
      <c r="U518" s="136">
        <f t="shared" si="298"/>
        <v>0</v>
      </c>
      <c r="V518" s="136">
        <f t="shared" si="299"/>
        <v>0</v>
      </c>
      <c r="W518" s="136">
        <f t="shared" si="300"/>
        <v>0</v>
      </c>
      <c r="X518" s="136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7">
        <v>39901</v>
      </c>
      <c r="E519" s="138" t="s">
        <v>325</v>
      </c>
      <c r="G519" s="43">
        <v>6.4</v>
      </c>
      <c r="H519" s="136" t="str">
        <f t="shared" si="286"/>
        <v>P, S, T &amp; D Plant - Demand</v>
      </c>
      <c r="I519" s="42">
        <f>'DepExp. Class.'!K$255</f>
        <v>14163.330683516553</v>
      </c>
      <c r="J519" s="136">
        <f t="shared" si="287"/>
        <v>7648.89738447131</v>
      </c>
      <c r="K519" s="136">
        <f t="shared" si="288"/>
        <v>4268.0583068780261</v>
      </c>
      <c r="L519" s="136">
        <f t="shared" si="289"/>
        <v>0</v>
      </c>
      <c r="M519" s="136">
        <f t="shared" si="290"/>
        <v>2246.3749921672156</v>
      </c>
      <c r="N519" s="136">
        <f t="shared" si="291"/>
        <v>0</v>
      </c>
      <c r="O519" s="136">
        <f t="shared" si="292"/>
        <v>0</v>
      </c>
      <c r="P519" s="136">
        <f t="shared" si="293"/>
        <v>0</v>
      </c>
      <c r="Q519" s="136">
        <f t="shared" si="294"/>
        <v>0</v>
      </c>
      <c r="R519" s="136">
        <f t="shared" si="295"/>
        <v>0</v>
      </c>
      <c r="S519" s="136">
        <f t="shared" si="296"/>
        <v>0</v>
      </c>
      <c r="T519" s="136">
        <f t="shared" si="297"/>
        <v>0</v>
      </c>
      <c r="U519" s="136">
        <f t="shared" si="298"/>
        <v>0</v>
      </c>
      <c r="V519" s="136">
        <f t="shared" si="299"/>
        <v>0</v>
      </c>
      <c r="W519" s="136">
        <f t="shared" si="300"/>
        <v>0</v>
      </c>
      <c r="X519" s="136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7">
        <v>39902</v>
      </c>
      <c r="E520" s="138" t="s">
        <v>326</v>
      </c>
      <c r="G520" s="43">
        <v>6.4</v>
      </c>
      <c r="H520" s="136" t="str">
        <f t="shared" si="286"/>
        <v>P, S, T &amp; D Plant - Demand</v>
      </c>
      <c r="I520" s="42">
        <f>'DepExp. Class.'!K$256</f>
        <v>2983.1850565709874</v>
      </c>
      <c r="J520" s="136">
        <f t="shared" si="287"/>
        <v>1611.0671201905679</v>
      </c>
      <c r="K520" s="136">
        <f t="shared" si="288"/>
        <v>898.96988541475764</v>
      </c>
      <c r="L520" s="136">
        <f t="shared" si="289"/>
        <v>0</v>
      </c>
      <c r="M520" s="136">
        <f t="shared" si="290"/>
        <v>473.14805096566147</v>
      </c>
      <c r="N520" s="136">
        <f t="shared" si="291"/>
        <v>0</v>
      </c>
      <c r="O520" s="136">
        <f t="shared" si="292"/>
        <v>0</v>
      </c>
      <c r="P520" s="136">
        <f t="shared" si="293"/>
        <v>0</v>
      </c>
      <c r="Q520" s="136">
        <f t="shared" si="294"/>
        <v>0</v>
      </c>
      <c r="R520" s="136">
        <f t="shared" si="295"/>
        <v>0</v>
      </c>
      <c r="S520" s="136">
        <f t="shared" si="296"/>
        <v>0</v>
      </c>
      <c r="T520" s="136">
        <f t="shared" si="297"/>
        <v>0</v>
      </c>
      <c r="U520" s="136">
        <f t="shared" si="298"/>
        <v>0</v>
      </c>
      <c r="V520" s="136">
        <f t="shared" si="299"/>
        <v>0</v>
      </c>
      <c r="W520" s="136">
        <f t="shared" si="300"/>
        <v>0</v>
      </c>
      <c r="X520" s="136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7">
        <v>39903</v>
      </c>
      <c r="E521" s="138" t="s">
        <v>327</v>
      </c>
      <c r="G521" s="43">
        <v>6.4</v>
      </c>
      <c r="H521" s="136" t="str">
        <f t="shared" si="286"/>
        <v>P, S, T &amp; D Plant - Demand</v>
      </c>
      <c r="I521" s="42">
        <f>'DepExp. Class.'!K$257</f>
        <v>806.42008452232778</v>
      </c>
      <c r="J521" s="136">
        <f t="shared" si="287"/>
        <v>435.50663421751608</v>
      </c>
      <c r="K521" s="136">
        <f t="shared" si="288"/>
        <v>243.01119683553412</v>
      </c>
      <c r="L521" s="136">
        <f t="shared" si="289"/>
        <v>0</v>
      </c>
      <c r="M521" s="136">
        <f t="shared" si="290"/>
        <v>127.9022534692775</v>
      </c>
      <c r="N521" s="136">
        <f t="shared" si="291"/>
        <v>0</v>
      </c>
      <c r="O521" s="136">
        <f t="shared" si="292"/>
        <v>0</v>
      </c>
      <c r="P521" s="136">
        <f t="shared" si="293"/>
        <v>0</v>
      </c>
      <c r="Q521" s="136">
        <f t="shared" si="294"/>
        <v>0</v>
      </c>
      <c r="R521" s="136">
        <f t="shared" si="295"/>
        <v>0</v>
      </c>
      <c r="S521" s="136">
        <f t="shared" si="296"/>
        <v>0</v>
      </c>
      <c r="T521" s="136">
        <f t="shared" si="297"/>
        <v>0</v>
      </c>
      <c r="U521" s="136">
        <f t="shared" si="298"/>
        <v>0</v>
      </c>
      <c r="V521" s="136">
        <f t="shared" si="299"/>
        <v>0</v>
      </c>
      <c r="W521" s="136">
        <f t="shared" si="300"/>
        <v>0</v>
      </c>
      <c r="X521" s="136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7">
        <v>39904</v>
      </c>
      <c r="E522" s="138" t="s">
        <v>328</v>
      </c>
      <c r="G522" s="43">
        <v>6.4</v>
      </c>
      <c r="H522" s="136" t="str">
        <f t="shared" si="286"/>
        <v>P, S, T &amp; D Plant - Demand</v>
      </c>
      <c r="I522" s="42">
        <f>'DepExp. Class.'!K$258</f>
        <v>0</v>
      </c>
      <c r="J522" s="136">
        <f t="shared" si="287"/>
        <v>0</v>
      </c>
      <c r="K522" s="136">
        <f t="shared" si="288"/>
        <v>0</v>
      </c>
      <c r="L522" s="136">
        <f t="shared" si="289"/>
        <v>0</v>
      </c>
      <c r="M522" s="136">
        <f t="shared" si="290"/>
        <v>0</v>
      </c>
      <c r="N522" s="136">
        <f t="shared" si="291"/>
        <v>0</v>
      </c>
      <c r="O522" s="136">
        <f t="shared" si="292"/>
        <v>0</v>
      </c>
      <c r="P522" s="136">
        <f t="shared" si="293"/>
        <v>0</v>
      </c>
      <c r="Q522" s="136">
        <f t="shared" si="294"/>
        <v>0</v>
      </c>
      <c r="R522" s="136">
        <f t="shared" si="295"/>
        <v>0</v>
      </c>
      <c r="S522" s="136">
        <f t="shared" si="296"/>
        <v>0</v>
      </c>
      <c r="T522" s="136">
        <f t="shared" si="297"/>
        <v>0</v>
      </c>
      <c r="U522" s="136">
        <f t="shared" si="298"/>
        <v>0</v>
      </c>
      <c r="V522" s="136">
        <f t="shared" si="299"/>
        <v>0</v>
      </c>
      <c r="W522" s="136">
        <f t="shared" si="300"/>
        <v>0</v>
      </c>
      <c r="X522" s="136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7">
        <v>39905</v>
      </c>
      <c r="E523" s="138" t="s">
        <v>329</v>
      </c>
      <c r="G523" s="43">
        <v>6.4</v>
      </c>
      <c r="H523" s="136" t="str">
        <f t="shared" si="286"/>
        <v>P, S, T &amp; D Plant - Demand</v>
      </c>
      <c r="I523" s="42">
        <f>'DepExp. Class.'!K$259</f>
        <v>0</v>
      </c>
      <c r="J523" s="136">
        <f t="shared" si="287"/>
        <v>0</v>
      </c>
      <c r="K523" s="136">
        <f t="shared" si="288"/>
        <v>0</v>
      </c>
      <c r="L523" s="136">
        <f t="shared" si="289"/>
        <v>0</v>
      </c>
      <c r="M523" s="136">
        <f t="shared" si="290"/>
        <v>0</v>
      </c>
      <c r="N523" s="136">
        <f t="shared" si="291"/>
        <v>0</v>
      </c>
      <c r="O523" s="136">
        <f t="shared" si="292"/>
        <v>0</v>
      </c>
      <c r="P523" s="136">
        <f t="shared" si="293"/>
        <v>0</v>
      </c>
      <c r="Q523" s="136">
        <f t="shared" si="294"/>
        <v>0</v>
      </c>
      <c r="R523" s="136">
        <f t="shared" si="295"/>
        <v>0</v>
      </c>
      <c r="S523" s="136">
        <f t="shared" si="296"/>
        <v>0</v>
      </c>
      <c r="T523" s="136">
        <f t="shared" si="297"/>
        <v>0</v>
      </c>
      <c r="U523" s="136">
        <f t="shared" si="298"/>
        <v>0</v>
      </c>
      <c r="V523" s="136">
        <f t="shared" si="299"/>
        <v>0</v>
      </c>
      <c r="W523" s="136">
        <f t="shared" si="300"/>
        <v>0</v>
      </c>
      <c r="X523" s="136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7">
        <v>39906</v>
      </c>
      <c r="E524" s="138" t="s">
        <v>330</v>
      </c>
      <c r="G524" s="43">
        <v>6.4</v>
      </c>
      <c r="H524" s="136" t="str">
        <f t="shared" si="286"/>
        <v>P, S, T &amp; D Plant - Demand</v>
      </c>
      <c r="I524" s="42">
        <f>'DepExp. Class.'!K$260</f>
        <v>2005.9463715324143</v>
      </c>
      <c r="J524" s="136">
        <f t="shared" si="287"/>
        <v>1083.3100135450966</v>
      </c>
      <c r="K524" s="136">
        <f t="shared" si="288"/>
        <v>604.4832437708119</v>
      </c>
      <c r="L524" s="136">
        <f t="shared" si="289"/>
        <v>0</v>
      </c>
      <c r="M524" s="136">
        <f t="shared" si="290"/>
        <v>318.15311421650574</v>
      </c>
      <c r="N524" s="136">
        <f t="shared" si="291"/>
        <v>0</v>
      </c>
      <c r="O524" s="136">
        <f t="shared" si="292"/>
        <v>0</v>
      </c>
      <c r="P524" s="136">
        <f t="shared" si="293"/>
        <v>0</v>
      </c>
      <c r="Q524" s="136">
        <f t="shared" si="294"/>
        <v>0</v>
      </c>
      <c r="R524" s="136">
        <f t="shared" si="295"/>
        <v>0</v>
      </c>
      <c r="S524" s="136">
        <f t="shared" si="296"/>
        <v>0</v>
      </c>
      <c r="T524" s="136">
        <f t="shared" si="297"/>
        <v>0</v>
      </c>
      <c r="U524" s="136">
        <f t="shared" si="298"/>
        <v>0</v>
      </c>
      <c r="V524" s="136">
        <f t="shared" si="299"/>
        <v>0</v>
      </c>
      <c r="W524" s="136">
        <f t="shared" si="300"/>
        <v>0</v>
      </c>
      <c r="X524" s="136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7">
        <v>39907</v>
      </c>
      <c r="E525" s="138" t="s">
        <v>331</v>
      </c>
      <c r="G525" s="43">
        <v>6.4</v>
      </c>
      <c r="H525" s="136" t="str">
        <f t="shared" si="286"/>
        <v>P, S, T &amp; D Plant - Demand</v>
      </c>
      <c r="I525" s="42">
        <f>'DepExp. Class.'!K$261</f>
        <v>248.3428856265343</v>
      </c>
      <c r="J525" s="136">
        <f t="shared" si="287"/>
        <v>134.11741141732807</v>
      </c>
      <c r="K525" s="136">
        <f t="shared" si="288"/>
        <v>74.837052077444028</v>
      </c>
      <c r="L525" s="136">
        <f t="shared" si="289"/>
        <v>0</v>
      </c>
      <c r="M525" s="136">
        <f t="shared" si="290"/>
        <v>39.388422131762177</v>
      </c>
      <c r="N525" s="136">
        <f t="shared" si="291"/>
        <v>0</v>
      </c>
      <c r="O525" s="136">
        <f t="shared" si="292"/>
        <v>0</v>
      </c>
      <c r="P525" s="136">
        <f t="shared" si="293"/>
        <v>0</v>
      </c>
      <c r="Q525" s="136">
        <f t="shared" si="294"/>
        <v>0</v>
      </c>
      <c r="R525" s="136">
        <f t="shared" si="295"/>
        <v>0</v>
      </c>
      <c r="S525" s="136">
        <f t="shared" si="296"/>
        <v>0</v>
      </c>
      <c r="T525" s="136">
        <f t="shared" si="297"/>
        <v>0</v>
      </c>
      <c r="U525" s="136">
        <f t="shared" si="298"/>
        <v>0</v>
      </c>
      <c r="V525" s="136">
        <f t="shared" si="299"/>
        <v>0</v>
      </c>
      <c r="W525" s="136">
        <f t="shared" si="300"/>
        <v>0</v>
      </c>
      <c r="X525" s="136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7">
        <v>39908</v>
      </c>
      <c r="E526" s="138" t="s">
        <v>332</v>
      </c>
      <c r="G526" s="43">
        <v>6.4</v>
      </c>
      <c r="H526" s="136" t="str">
        <f t="shared" si="286"/>
        <v>P, S, T &amp; D Plant - Demand</v>
      </c>
      <c r="I526" s="42">
        <f>'DepExp. Class.'!K$262</f>
        <v>133681.47764991492</v>
      </c>
      <c r="J526" s="136">
        <f t="shared" si="287"/>
        <v>72194.593743314195</v>
      </c>
      <c r="K526" s="136">
        <f t="shared" si="288"/>
        <v>40284.333813053818</v>
      </c>
      <c r="L526" s="136">
        <f t="shared" si="289"/>
        <v>0</v>
      </c>
      <c r="M526" s="136">
        <f t="shared" si="290"/>
        <v>21202.550093546892</v>
      </c>
      <c r="N526" s="136">
        <f t="shared" si="291"/>
        <v>0</v>
      </c>
      <c r="O526" s="136">
        <f t="shared" si="292"/>
        <v>0</v>
      </c>
      <c r="P526" s="136">
        <f t="shared" si="293"/>
        <v>0</v>
      </c>
      <c r="Q526" s="136">
        <f t="shared" si="294"/>
        <v>0</v>
      </c>
      <c r="R526" s="136">
        <f t="shared" si="295"/>
        <v>0</v>
      </c>
      <c r="S526" s="136">
        <f t="shared" si="296"/>
        <v>0</v>
      </c>
      <c r="T526" s="136">
        <f t="shared" si="297"/>
        <v>0</v>
      </c>
      <c r="U526" s="136">
        <f t="shared" si="298"/>
        <v>0</v>
      </c>
      <c r="V526" s="136">
        <f t="shared" si="299"/>
        <v>0</v>
      </c>
      <c r="W526" s="136">
        <f t="shared" si="300"/>
        <v>0</v>
      </c>
      <c r="X526" s="136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7">
        <v>39909</v>
      </c>
      <c r="E527" s="138" t="s">
        <v>333</v>
      </c>
      <c r="G527" s="43">
        <v>6.4</v>
      </c>
      <c r="H527" s="136" t="str">
        <f t="shared" si="286"/>
        <v>P, S, T &amp; D Plant - Demand</v>
      </c>
      <c r="I527" s="42">
        <f>'DepExp. Class.'!K$263</f>
        <v>0</v>
      </c>
      <c r="J527" s="136">
        <f t="shared" si="287"/>
        <v>0</v>
      </c>
      <c r="K527" s="136">
        <f t="shared" si="288"/>
        <v>0</v>
      </c>
      <c r="L527" s="136">
        <f t="shared" si="289"/>
        <v>0</v>
      </c>
      <c r="M527" s="136">
        <f t="shared" si="290"/>
        <v>0</v>
      </c>
      <c r="N527" s="136">
        <f t="shared" si="291"/>
        <v>0</v>
      </c>
      <c r="O527" s="136">
        <f t="shared" si="292"/>
        <v>0</v>
      </c>
      <c r="P527" s="136">
        <f t="shared" si="293"/>
        <v>0</v>
      </c>
      <c r="Q527" s="136">
        <f t="shared" si="294"/>
        <v>0</v>
      </c>
      <c r="R527" s="136">
        <f t="shared" si="295"/>
        <v>0</v>
      </c>
      <c r="S527" s="136">
        <f t="shared" si="296"/>
        <v>0</v>
      </c>
      <c r="T527" s="136">
        <f t="shared" si="297"/>
        <v>0</v>
      </c>
      <c r="U527" s="136">
        <f t="shared" si="298"/>
        <v>0</v>
      </c>
      <c r="V527" s="136">
        <f t="shared" si="299"/>
        <v>0</v>
      </c>
      <c r="W527" s="136">
        <f t="shared" si="300"/>
        <v>0</v>
      </c>
      <c r="X527" s="136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7">
        <v>39924</v>
      </c>
      <c r="E528" s="138" t="s">
        <v>334</v>
      </c>
      <c r="G528" s="43">
        <v>6.4</v>
      </c>
      <c r="H528" s="136" t="str">
        <f t="shared" si="286"/>
        <v>P, S, T &amp; D Plant - Demand</v>
      </c>
      <c r="I528" s="42">
        <f>'DepExp. Class.'!K$264</f>
        <v>0</v>
      </c>
      <c r="J528" s="136">
        <f t="shared" si="287"/>
        <v>0</v>
      </c>
      <c r="K528" s="136">
        <f t="shared" si="288"/>
        <v>0</v>
      </c>
      <c r="L528" s="136">
        <f t="shared" si="289"/>
        <v>0</v>
      </c>
      <c r="M528" s="136">
        <f t="shared" si="290"/>
        <v>0</v>
      </c>
      <c r="N528" s="136">
        <f t="shared" si="291"/>
        <v>0</v>
      </c>
      <c r="O528" s="136">
        <f t="shared" si="292"/>
        <v>0</v>
      </c>
      <c r="P528" s="136">
        <f t="shared" si="293"/>
        <v>0</v>
      </c>
      <c r="Q528" s="136">
        <f t="shared" si="294"/>
        <v>0</v>
      </c>
      <c r="R528" s="136">
        <f t="shared" si="295"/>
        <v>0</v>
      </c>
      <c r="S528" s="136">
        <f t="shared" si="296"/>
        <v>0</v>
      </c>
      <c r="T528" s="136">
        <f t="shared" si="297"/>
        <v>0</v>
      </c>
      <c r="U528" s="136">
        <f t="shared" si="298"/>
        <v>0</v>
      </c>
      <c r="V528" s="136">
        <f t="shared" si="299"/>
        <v>0</v>
      </c>
      <c r="W528" s="136">
        <f t="shared" si="300"/>
        <v>0</v>
      </c>
      <c r="X528" s="136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7"/>
      <c r="E529" s="138"/>
      <c r="G529" s="43"/>
      <c r="H529" s="136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8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6"/>
      <c r="I531" s="42">
        <f>'DepExp. Class.'!K$267</f>
        <v>169849.8107671403</v>
      </c>
      <c r="J531" s="136">
        <f>SUM(J495:J528)</f>
        <v>91727.278163582523</v>
      </c>
      <c r="K531" s="136">
        <f t="shared" ref="K531:X531" si="303">SUM(K495:K528)</f>
        <v>51183.50421698721</v>
      </c>
      <c r="L531" s="136">
        <f t="shared" si="303"/>
        <v>0</v>
      </c>
      <c r="M531" s="136">
        <f t="shared" si="303"/>
        <v>26939.028386570531</v>
      </c>
      <c r="N531" s="136">
        <f t="shared" si="303"/>
        <v>0</v>
      </c>
      <c r="O531" s="136">
        <f t="shared" si="303"/>
        <v>0</v>
      </c>
      <c r="P531" s="136">
        <f t="shared" si="303"/>
        <v>0</v>
      </c>
      <c r="Q531" s="136">
        <f t="shared" si="303"/>
        <v>0</v>
      </c>
      <c r="R531" s="136">
        <f t="shared" si="303"/>
        <v>0</v>
      </c>
      <c r="S531" s="136">
        <f t="shared" si="303"/>
        <v>0</v>
      </c>
      <c r="T531" s="136">
        <f t="shared" si="303"/>
        <v>0</v>
      </c>
      <c r="U531" s="136">
        <f t="shared" si="303"/>
        <v>0</v>
      </c>
      <c r="V531" s="136">
        <f t="shared" si="303"/>
        <v>0</v>
      </c>
      <c r="W531" s="136">
        <f t="shared" si="303"/>
        <v>0</v>
      </c>
      <c r="X531" s="136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450</v>
      </c>
      <c r="E533" s="44"/>
      <c r="G533" s="43"/>
      <c r="H533" s="136"/>
      <c r="I533" s="42">
        <f>'DepExp. Class.'!K$269</f>
        <v>4677303.703763607</v>
      </c>
      <c r="J533" s="42">
        <f>J397+J407+J447+J489+J531</f>
        <v>2525974.7770863106</v>
      </c>
      <c r="K533" s="42">
        <f t="shared" ref="K533:X533" si="304">K397+K407+K447+K489+K531</f>
        <v>1409485.1961532468</v>
      </c>
      <c r="L533" s="42">
        <f t="shared" si="304"/>
        <v>0</v>
      </c>
      <c r="M533" s="42">
        <f t="shared" si="304"/>
        <v>741843.73052405007</v>
      </c>
      <c r="N533" s="42">
        <f t="shared" si="304"/>
        <v>0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9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9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9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9"/>
      <c r="H537" s="44"/>
      <c r="I537" s="44"/>
      <c r="J537" s="42"/>
      <c r="K537" s="132"/>
      <c r="L537" s="132"/>
      <c r="M537" s="132"/>
      <c r="N537" s="45"/>
      <c r="O537" s="45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44"/>
      <c r="AB537" s="44"/>
      <c r="AC537" s="44"/>
      <c r="AD537" s="44"/>
      <c r="AE537" s="44"/>
      <c r="AF537" s="44"/>
      <c r="AG537" s="44"/>
    </row>
    <row r="538" spans="1:33">
      <c r="A538" s="132" t="s">
        <v>303</v>
      </c>
      <c r="B538" s="44"/>
      <c r="C538" s="132" t="s">
        <v>301</v>
      </c>
      <c r="D538" s="44"/>
      <c r="E538" s="44"/>
      <c r="F538" s="44"/>
      <c r="G538" s="131" t="s">
        <v>38</v>
      </c>
      <c r="H538" s="149" t="s">
        <v>38</v>
      </c>
      <c r="I538" s="45" t="s">
        <v>1</v>
      </c>
      <c r="J538" s="3" t="s">
        <v>56</v>
      </c>
      <c r="K538" s="3" t="s">
        <v>519</v>
      </c>
      <c r="L538" s="3" t="s">
        <v>519</v>
      </c>
      <c r="M538" s="69" t="s">
        <v>180</v>
      </c>
      <c r="N538" s="69" t="s">
        <v>180</v>
      </c>
      <c r="O538" s="45"/>
      <c r="P538" s="45"/>
      <c r="Q538" s="45"/>
      <c r="R538" s="45"/>
      <c r="S538" s="45"/>
      <c r="T538" s="132"/>
      <c r="U538" s="132"/>
      <c r="V538" s="132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3" t="s">
        <v>302</v>
      </c>
      <c r="B539" s="134"/>
      <c r="C539" s="133" t="s">
        <v>302</v>
      </c>
      <c r="D539" s="44"/>
      <c r="E539" s="44"/>
      <c r="F539" s="44"/>
      <c r="G539" s="131" t="s">
        <v>39</v>
      </c>
      <c r="H539" s="149" t="s">
        <v>21</v>
      </c>
      <c r="I539" s="45" t="s">
        <v>2</v>
      </c>
      <c r="J539" s="3" t="s">
        <v>520</v>
      </c>
      <c r="K539" s="69" t="s">
        <v>420</v>
      </c>
      <c r="L539" s="69" t="s">
        <v>518</v>
      </c>
      <c r="M539" s="69" t="s">
        <v>420</v>
      </c>
      <c r="N539" s="69" t="s">
        <v>518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335</v>
      </c>
      <c r="E540" s="44"/>
      <c r="G540" s="129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6"/>
      <c r="I541" s="42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7">
        <v>30100</v>
      </c>
      <c r="D542" s="44"/>
      <c r="E542" s="138" t="s">
        <v>336</v>
      </c>
      <c r="G542" s="43">
        <v>99</v>
      </c>
      <c r="H542" s="136" t="str">
        <f>VLOOKUP($G542,alloc,3)</f>
        <v>-</v>
      </c>
      <c r="I542" s="42">
        <f>'DepExp. Class.'!L$14</f>
        <v>0</v>
      </c>
      <c r="J542" s="136">
        <f>$I542*VLOOKUP($G542,alloc,6)</f>
        <v>0</v>
      </c>
      <c r="K542" s="136">
        <f>$I542*VLOOKUP($G542,alloc,7)</f>
        <v>0</v>
      </c>
      <c r="L542" s="136">
        <f>$I542*VLOOKUP($G542,alloc,8)</f>
        <v>0</v>
      </c>
      <c r="M542" s="136">
        <f>$I542*VLOOKUP($G542,alloc,9)</f>
        <v>0</v>
      </c>
      <c r="N542" s="136">
        <f>$I542*VLOOKUP($G542,alloc,10)</f>
        <v>0</v>
      </c>
      <c r="O542" s="136">
        <f>$I542*VLOOKUP($G542,alloc,11)</f>
        <v>0</v>
      </c>
      <c r="P542" s="136">
        <f>$I542*VLOOKUP($G542,alloc,12)</f>
        <v>0</v>
      </c>
      <c r="Q542" s="136">
        <f>$I542*VLOOKUP($G542,alloc,13)</f>
        <v>0</v>
      </c>
      <c r="R542" s="136">
        <f>$I542*VLOOKUP($G542,alloc,14)</f>
        <v>0</v>
      </c>
      <c r="S542" s="136">
        <f>$I542*VLOOKUP($G542,alloc,15)</f>
        <v>0</v>
      </c>
      <c r="T542" s="136">
        <f>$I542*VLOOKUP($G542,alloc,16)</f>
        <v>0</v>
      </c>
      <c r="U542" s="136">
        <f>$I542*VLOOKUP($G542,alloc,17)</f>
        <v>0</v>
      </c>
      <c r="V542" s="136">
        <f>$I542*VLOOKUP($G542,alloc,18)</f>
        <v>0</v>
      </c>
      <c r="W542" s="136">
        <f>$I542*VLOOKUP($G542,alloc,19)</f>
        <v>0</v>
      </c>
      <c r="X542" s="136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7">
        <v>30200</v>
      </c>
      <c r="D543" s="44"/>
      <c r="E543" s="138" t="s">
        <v>197</v>
      </c>
      <c r="G543" s="43">
        <v>99</v>
      </c>
      <c r="H543" s="136" t="str">
        <f>VLOOKUP($G543,alloc,3)</f>
        <v>-</v>
      </c>
      <c r="I543" s="42">
        <f>'DepExp. Class.'!L$15</f>
        <v>0</v>
      </c>
      <c r="J543" s="136">
        <f>$I543*VLOOKUP($G543,alloc,6)</f>
        <v>0</v>
      </c>
      <c r="K543" s="136">
        <f>$I543*VLOOKUP($G543,alloc,7)</f>
        <v>0</v>
      </c>
      <c r="L543" s="136">
        <f>$I543*VLOOKUP($G543,alloc,8)</f>
        <v>0</v>
      </c>
      <c r="M543" s="136">
        <f>$I543*VLOOKUP($G543,alloc,9)</f>
        <v>0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9">
        <v>30300</v>
      </c>
      <c r="D544" s="44"/>
      <c r="E544" s="138" t="s">
        <v>337</v>
      </c>
      <c r="G544" s="43">
        <v>99</v>
      </c>
      <c r="H544" s="136" t="str">
        <f>VLOOKUP($G544,alloc,3)</f>
        <v>-</v>
      </c>
      <c r="I544" s="42">
        <f>'DepExp. Class.'!L$16</f>
        <v>0</v>
      </c>
      <c r="J544" s="136">
        <f>$I544*VLOOKUP($G544,alloc,6)</f>
        <v>0</v>
      </c>
      <c r="K544" s="136">
        <f>$I544*VLOOKUP($G544,alloc,7)</f>
        <v>0</v>
      </c>
      <c r="L544" s="136">
        <f>$I544*VLOOKUP($G544,alloc,8)</f>
        <v>0</v>
      </c>
      <c r="M544" s="136">
        <f>$I544*VLOOKUP($G544,alloc,9)</f>
        <v>0</v>
      </c>
      <c r="N544" s="136">
        <f>$I544*VLOOKUP($G544,alloc,10)</f>
        <v>0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6"/>
      <c r="I545" s="42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338</v>
      </c>
      <c r="E546" s="44"/>
      <c r="G546" s="43"/>
      <c r="H546" s="44"/>
      <c r="I546" s="42">
        <f>'DepExp. Class.'!L$19</f>
        <v>0</v>
      </c>
      <c r="J546" s="136">
        <f>SUM(J541:J544)</f>
        <v>0</v>
      </c>
      <c r="K546" s="136">
        <f t="shared" ref="K546:X546" si="306">SUM(K541:K544)</f>
        <v>0</v>
      </c>
      <c r="L546" s="136">
        <f t="shared" si="306"/>
        <v>0</v>
      </c>
      <c r="M546" s="136">
        <f t="shared" si="306"/>
        <v>0</v>
      </c>
      <c r="N546" s="136">
        <f t="shared" si="306"/>
        <v>0</v>
      </c>
      <c r="O546" s="136">
        <f t="shared" si="306"/>
        <v>0</v>
      </c>
      <c r="P546" s="136">
        <f t="shared" si="306"/>
        <v>0</v>
      </c>
      <c r="Q546" s="136">
        <f t="shared" si="306"/>
        <v>0</v>
      </c>
      <c r="R546" s="136">
        <f t="shared" si="306"/>
        <v>0</v>
      </c>
      <c r="S546" s="136">
        <f t="shared" si="306"/>
        <v>0</v>
      </c>
      <c r="T546" s="136">
        <f t="shared" si="306"/>
        <v>0</v>
      </c>
      <c r="U546" s="136">
        <f t="shared" si="306"/>
        <v>0</v>
      </c>
      <c r="V546" s="136">
        <f t="shared" si="306"/>
        <v>0</v>
      </c>
      <c r="W546" s="136">
        <f t="shared" si="306"/>
        <v>0</v>
      </c>
      <c r="X546" s="136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347</v>
      </c>
      <c r="E548" s="44"/>
      <c r="G548" s="43"/>
      <c r="H548" s="136"/>
      <c r="I548" s="42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6" t="str">
        <f t="shared" ref="H549:H556" si="307">VLOOKUP($G549,alloc,3)</f>
        <v>-</v>
      </c>
      <c r="I549" s="42">
        <f>'DepExp. Class.'!L$21</f>
        <v>0</v>
      </c>
      <c r="J549" s="136">
        <f t="shared" ref="J549:J556" si="308">$I549*VLOOKUP($G549,alloc,6)</f>
        <v>0</v>
      </c>
      <c r="K549" s="136">
        <f t="shared" ref="K549:K556" si="309">$I549*VLOOKUP($G549,alloc,7)</f>
        <v>0</v>
      </c>
      <c r="L549" s="136">
        <f t="shared" ref="L549:L556" si="310">$I549*VLOOKUP($G549,alloc,8)</f>
        <v>0</v>
      </c>
      <c r="M549" s="136">
        <f t="shared" ref="M549:M556" si="311">$I549*VLOOKUP($G549,alloc,9)</f>
        <v>0</v>
      </c>
      <c r="N549" s="136">
        <f t="shared" ref="N549:N556" si="312">$I549*VLOOKUP($G549,alloc,10)</f>
        <v>0</v>
      </c>
      <c r="O549" s="136">
        <f t="shared" ref="O549:O556" si="313">$I549*VLOOKUP($G549,alloc,11)</f>
        <v>0</v>
      </c>
      <c r="P549" s="136">
        <f t="shared" ref="P549:P556" si="314">$I549*VLOOKUP($G549,alloc,12)</f>
        <v>0</v>
      </c>
      <c r="Q549" s="136">
        <f t="shared" ref="Q549:Q556" si="315">$I549*VLOOKUP($G549,alloc,13)</f>
        <v>0</v>
      </c>
      <c r="R549" s="136">
        <f t="shared" ref="R549:R556" si="316">$I549*VLOOKUP($G549,alloc,14)</f>
        <v>0</v>
      </c>
      <c r="S549" s="136">
        <f t="shared" ref="S549:S556" si="317">$I549*VLOOKUP($G549,alloc,15)</f>
        <v>0</v>
      </c>
      <c r="T549" s="136">
        <f t="shared" ref="T549:T556" si="318">$I549*VLOOKUP($G549,alloc,16)</f>
        <v>0</v>
      </c>
      <c r="U549" s="136">
        <f t="shared" ref="U549:U556" si="319">$I549*VLOOKUP($G549,alloc,17)</f>
        <v>0</v>
      </c>
      <c r="V549" s="136">
        <f t="shared" ref="V549:V556" si="320">$I549*VLOOKUP($G549,alloc,18)</f>
        <v>0</v>
      </c>
      <c r="W549" s="136">
        <f t="shared" ref="W549:W556" si="321">$I549*VLOOKUP($G549,alloc,19)</f>
        <v>0</v>
      </c>
      <c r="X549" s="136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7">
        <v>32520</v>
      </c>
      <c r="D550" s="44"/>
      <c r="E550" s="138" t="s">
        <v>339</v>
      </c>
      <c r="G550" s="43">
        <v>99</v>
      </c>
      <c r="H550" s="136" t="str">
        <f t="shared" si="307"/>
        <v>-</v>
      </c>
      <c r="I550" s="42">
        <f>'DepExp. Class.'!L$22</f>
        <v>0</v>
      </c>
      <c r="J550" s="136">
        <f t="shared" si="308"/>
        <v>0</v>
      </c>
      <c r="K550" s="136">
        <f t="shared" si="309"/>
        <v>0</v>
      </c>
      <c r="L550" s="136">
        <f t="shared" si="310"/>
        <v>0</v>
      </c>
      <c r="M550" s="136">
        <f t="shared" si="311"/>
        <v>0</v>
      </c>
      <c r="N550" s="136">
        <f t="shared" si="312"/>
        <v>0</v>
      </c>
      <c r="O550" s="136">
        <f t="shared" si="313"/>
        <v>0</v>
      </c>
      <c r="P550" s="136">
        <f t="shared" si="314"/>
        <v>0</v>
      </c>
      <c r="Q550" s="136">
        <f t="shared" si="315"/>
        <v>0</v>
      </c>
      <c r="R550" s="136">
        <f t="shared" si="316"/>
        <v>0</v>
      </c>
      <c r="S550" s="136">
        <f t="shared" si="317"/>
        <v>0</v>
      </c>
      <c r="T550" s="136">
        <f t="shared" si="318"/>
        <v>0</v>
      </c>
      <c r="U550" s="136">
        <f t="shared" si="319"/>
        <v>0</v>
      </c>
      <c r="V550" s="136">
        <f t="shared" si="320"/>
        <v>0</v>
      </c>
      <c r="W550" s="136">
        <f t="shared" si="321"/>
        <v>0</v>
      </c>
      <c r="X550" s="136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7">
        <v>32540</v>
      </c>
      <c r="D551" s="44"/>
      <c r="E551" s="138" t="s">
        <v>340</v>
      </c>
      <c r="G551" s="43">
        <v>99</v>
      </c>
      <c r="H551" s="136" t="str">
        <f t="shared" si="307"/>
        <v>-</v>
      </c>
      <c r="I551" s="42">
        <f>'DepExp. Class.'!L$23</f>
        <v>0</v>
      </c>
      <c r="J551" s="136">
        <f t="shared" si="308"/>
        <v>0</v>
      </c>
      <c r="K551" s="136">
        <f t="shared" si="309"/>
        <v>0</v>
      </c>
      <c r="L551" s="136">
        <f t="shared" si="310"/>
        <v>0</v>
      </c>
      <c r="M551" s="136">
        <f t="shared" si="311"/>
        <v>0</v>
      </c>
      <c r="N551" s="136">
        <f t="shared" si="312"/>
        <v>0</v>
      </c>
      <c r="O551" s="136">
        <f t="shared" si="313"/>
        <v>0</v>
      </c>
      <c r="P551" s="136">
        <f t="shared" si="314"/>
        <v>0</v>
      </c>
      <c r="Q551" s="136">
        <f t="shared" si="315"/>
        <v>0</v>
      </c>
      <c r="R551" s="136">
        <f t="shared" si="316"/>
        <v>0</v>
      </c>
      <c r="S551" s="136">
        <f t="shared" si="317"/>
        <v>0</v>
      </c>
      <c r="T551" s="136">
        <f t="shared" si="318"/>
        <v>0</v>
      </c>
      <c r="U551" s="136">
        <f t="shared" si="319"/>
        <v>0</v>
      </c>
      <c r="V551" s="136">
        <f t="shared" si="320"/>
        <v>0</v>
      </c>
      <c r="W551" s="136">
        <f t="shared" si="321"/>
        <v>0</v>
      </c>
      <c r="X551" s="136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7">
        <v>33100</v>
      </c>
      <c r="D552" s="44"/>
      <c r="E552" s="138" t="s">
        <v>341</v>
      </c>
      <c r="G552" s="43">
        <v>99</v>
      </c>
      <c r="H552" s="136" t="str">
        <f t="shared" si="307"/>
        <v>-</v>
      </c>
      <c r="I552" s="42">
        <f>'DepExp. Class.'!L$24</f>
        <v>0</v>
      </c>
      <c r="J552" s="136">
        <f t="shared" si="308"/>
        <v>0</v>
      </c>
      <c r="K552" s="136">
        <f t="shared" si="309"/>
        <v>0</v>
      </c>
      <c r="L552" s="136">
        <f t="shared" si="310"/>
        <v>0</v>
      </c>
      <c r="M552" s="136">
        <f t="shared" si="311"/>
        <v>0</v>
      </c>
      <c r="N552" s="136">
        <f t="shared" si="312"/>
        <v>0</v>
      </c>
      <c r="O552" s="136">
        <f t="shared" si="313"/>
        <v>0</v>
      </c>
      <c r="P552" s="136">
        <f t="shared" si="314"/>
        <v>0</v>
      </c>
      <c r="Q552" s="136">
        <f t="shared" si="315"/>
        <v>0</v>
      </c>
      <c r="R552" s="136">
        <f t="shared" si="316"/>
        <v>0</v>
      </c>
      <c r="S552" s="136">
        <f t="shared" si="317"/>
        <v>0</v>
      </c>
      <c r="T552" s="136">
        <f t="shared" si="318"/>
        <v>0</v>
      </c>
      <c r="U552" s="136">
        <f t="shared" si="319"/>
        <v>0</v>
      </c>
      <c r="V552" s="136">
        <f t="shared" si="320"/>
        <v>0</v>
      </c>
      <c r="W552" s="136">
        <f t="shared" si="321"/>
        <v>0</v>
      </c>
      <c r="X552" s="136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7">
        <v>33201</v>
      </c>
      <c r="D553" s="44"/>
      <c r="E553" s="138" t="s">
        <v>342</v>
      </c>
      <c r="G553" s="43">
        <v>99</v>
      </c>
      <c r="H553" s="136" t="str">
        <f t="shared" si="307"/>
        <v>-</v>
      </c>
      <c r="I553" s="42">
        <f>'DepExp. Class.'!L$25</f>
        <v>0</v>
      </c>
      <c r="J553" s="136">
        <f t="shared" si="308"/>
        <v>0</v>
      </c>
      <c r="K553" s="136">
        <f t="shared" si="309"/>
        <v>0</v>
      </c>
      <c r="L553" s="136">
        <f t="shared" si="310"/>
        <v>0</v>
      </c>
      <c r="M553" s="136">
        <f t="shared" si="311"/>
        <v>0</v>
      </c>
      <c r="N553" s="136">
        <f t="shared" si="312"/>
        <v>0</v>
      </c>
      <c r="O553" s="136">
        <f t="shared" si="313"/>
        <v>0</v>
      </c>
      <c r="P553" s="136">
        <f t="shared" si="314"/>
        <v>0</v>
      </c>
      <c r="Q553" s="136">
        <f t="shared" si="315"/>
        <v>0</v>
      </c>
      <c r="R553" s="136">
        <f t="shared" si="316"/>
        <v>0</v>
      </c>
      <c r="S553" s="136">
        <f t="shared" si="317"/>
        <v>0</v>
      </c>
      <c r="T553" s="136">
        <f t="shared" si="318"/>
        <v>0</v>
      </c>
      <c r="U553" s="136">
        <f t="shared" si="319"/>
        <v>0</v>
      </c>
      <c r="V553" s="136">
        <f t="shared" si="320"/>
        <v>0</v>
      </c>
      <c r="W553" s="136">
        <f t="shared" si="321"/>
        <v>0</v>
      </c>
      <c r="X553" s="136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7">
        <v>33202</v>
      </c>
      <c r="D554" s="44"/>
      <c r="E554" s="138" t="s">
        <v>343</v>
      </c>
      <c r="G554" s="43">
        <v>99</v>
      </c>
      <c r="H554" s="136" t="str">
        <f t="shared" si="307"/>
        <v>-</v>
      </c>
      <c r="I554" s="42">
        <f>'DepExp. Class.'!L$26</f>
        <v>0</v>
      </c>
      <c r="J554" s="136">
        <f t="shared" si="308"/>
        <v>0</v>
      </c>
      <c r="K554" s="136">
        <f t="shared" si="309"/>
        <v>0</v>
      </c>
      <c r="L554" s="136">
        <f t="shared" si="310"/>
        <v>0</v>
      </c>
      <c r="M554" s="136">
        <f t="shared" si="311"/>
        <v>0</v>
      </c>
      <c r="N554" s="136">
        <f t="shared" si="312"/>
        <v>0</v>
      </c>
      <c r="O554" s="136">
        <f t="shared" si="313"/>
        <v>0</v>
      </c>
      <c r="P554" s="136">
        <f t="shared" si="314"/>
        <v>0</v>
      </c>
      <c r="Q554" s="136">
        <f t="shared" si="315"/>
        <v>0</v>
      </c>
      <c r="R554" s="136">
        <f t="shared" si="316"/>
        <v>0</v>
      </c>
      <c r="S554" s="136">
        <f t="shared" si="317"/>
        <v>0</v>
      </c>
      <c r="T554" s="136">
        <f t="shared" si="318"/>
        <v>0</v>
      </c>
      <c r="U554" s="136">
        <f t="shared" si="319"/>
        <v>0</v>
      </c>
      <c r="V554" s="136">
        <f t="shared" si="320"/>
        <v>0</v>
      </c>
      <c r="W554" s="136">
        <f t="shared" si="321"/>
        <v>0</v>
      </c>
      <c r="X554" s="136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7">
        <v>33400</v>
      </c>
      <c r="D555" s="44"/>
      <c r="E555" s="138" t="s">
        <v>344</v>
      </c>
      <c r="G555" s="43">
        <v>99</v>
      </c>
      <c r="H555" s="136" t="str">
        <f t="shared" si="307"/>
        <v>-</v>
      </c>
      <c r="I555" s="42">
        <f>'DepExp. Class.'!L$27</f>
        <v>0</v>
      </c>
      <c r="J555" s="136">
        <f t="shared" si="308"/>
        <v>0</v>
      </c>
      <c r="K555" s="136">
        <f t="shared" si="309"/>
        <v>0</v>
      </c>
      <c r="L555" s="136">
        <f t="shared" si="310"/>
        <v>0</v>
      </c>
      <c r="M555" s="136">
        <f t="shared" si="311"/>
        <v>0</v>
      </c>
      <c r="N555" s="136">
        <f t="shared" si="312"/>
        <v>0</v>
      </c>
      <c r="O555" s="136">
        <f t="shared" si="313"/>
        <v>0</v>
      </c>
      <c r="P555" s="136">
        <f t="shared" si="314"/>
        <v>0</v>
      </c>
      <c r="Q555" s="136">
        <f t="shared" si="315"/>
        <v>0</v>
      </c>
      <c r="R555" s="136">
        <f t="shared" si="316"/>
        <v>0</v>
      </c>
      <c r="S555" s="136">
        <f t="shared" si="317"/>
        <v>0</v>
      </c>
      <c r="T555" s="136">
        <f t="shared" si="318"/>
        <v>0</v>
      </c>
      <c r="U555" s="136">
        <f t="shared" si="319"/>
        <v>0</v>
      </c>
      <c r="V555" s="136">
        <f t="shared" si="320"/>
        <v>0</v>
      </c>
      <c r="W555" s="136">
        <f t="shared" si="321"/>
        <v>0</v>
      </c>
      <c r="X555" s="136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7">
        <v>33600</v>
      </c>
      <c r="D556" s="44"/>
      <c r="E556" s="138" t="s">
        <v>345</v>
      </c>
      <c r="G556" s="43">
        <v>99</v>
      </c>
      <c r="H556" s="136" t="str">
        <f t="shared" si="307"/>
        <v>-</v>
      </c>
      <c r="I556" s="42">
        <f>'DepExp. Class.'!L$28</f>
        <v>0</v>
      </c>
      <c r="J556" s="136">
        <f t="shared" si="308"/>
        <v>0</v>
      </c>
      <c r="K556" s="136">
        <f t="shared" si="309"/>
        <v>0</v>
      </c>
      <c r="L556" s="136">
        <f t="shared" si="310"/>
        <v>0</v>
      </c>
      <c r="M556" s="136">
        <f t="shared" si="311"/>
        <v>0</v>
      </c>
      <c r="N556" s="136">
        <f t="shared" si="312"/>
        <v>0</v>
      </c>
      <c r="O556" s="136">
        <f t="shared" si="313"/>
        <v>0</v>
      </c>
      <c r="P556" s="136">
        <f t="shared" si="314"/>
        <v>0</v>
      </c>
      <c r="Q556" s="136">
        <f t="shared" si="315"/>
        <v>0</v>
      </c>
      <c r="R556" s="136">
        <f t="shared" si="316"/>
        <v>0</v>
      </c>
      <c r="S556" s="136">
        <f t="shared" si="317"/>
        <v>0</v>
      </c>
      <c r="T556" s="136">
        <f t="shared" si="318"/>
        <v>0</v>
      </c>
      <c r="U556" s="136">
        <f t="shared" si="319"/>
        <v>0</v>
      </c>
      <c r="V556" s="136">
        <f t="shared" si="320"/>
        <v>0</v>
      </c>
      <c r="W556" s="136">
        <f t="shared" si="321"/>
        <v>0</v>
      </c>
      <c r="X556" s="136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6"/>
      <c r="I557" s="42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346</v>
      </c>
      <c r="E558" s="44"/>
      <c r="G558" s="43"/>
      <c r="H558" s="136"/>
      <c r="I558" s="42">
        <f>'DepExp. Class.'!L$30</f>
        <v>0</v>
      </c>
      <c r="J558" s="136">
        <f>SUM(J549:J556)</f>
        <v>0</v>
      </c>
      <c r="K558" s="136">
        <f t="shared" ref="K558:X558" si="324">SUM(K549:K556)</f>
        <v>0</v>
      </c>
      <c r="L558" s="136">
        <f t="shared" si="324"/>
        <v>0</v>
      </c>
      <c r="M558" s="136">
        <f t="shared" si="324"/>
        <v>0</v>
      </c>
      <c r="N558" s="136">
        <f t="shared" si="324"/>
        <v>0</v>
      </c>
      <c r="O558" s="136">
        <f t="shared" si="324"/>
        <v>0</v>
      </c>
      <c r="P558" s="136">
        <f t="shared" si="324"/>
        <v>0</v>
      </c>
      <c r="Q558" s="136">
        <f t="shared" si="324"/>
        <v>0</v>
      </c>
      <c r="R558" s="136">
        <f t="shared" si="324"/>
        <v>0</v>
      </c>
      <c r="S558" s="136">
        <f t="shared" si="324"/>
        <v>0</v>
      </c>
      <c r="T558" s="136">
        <f t="shared" si="324"/>
        <v>0</v>
      </c>
      <c r="U558" s="136">
        <f t="shared" si="324"/>
        <v>0</v>
      </c>
      <c r="V558" s="136">
        <f t="shared" si="324"/>
        <v>0</v>
      </c>
      <c r="W558" s="136">
        <f t="shared" si="324"/>
        <v>0</v>
      </c>
      <c r="X558" s="136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6"/>
      <c r="I559" s="42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359</v>
      </c>
      <c r="E560" s="44"/>
      <c r="G560" s="43"/>
      <c r="H560" s="136"/>
      <c r="I560" s="42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7">
        <v>35010</v>
      </c>
      <c r="D562" s="44"/>
      <c r="E562" s="138" t="s">
        <v>287</v>
      </c>
      <c r="G562" s="43">
        <v>1.5</v>
      </c>
      <c r="H562" s="136" t="str">
        <f t="shared" ref="H562:H578" si="325">VLOOKUP($G562,alloc,3)</f>
        <v>Winter Volumes</v>
      </c>
      <c r="I562" s="42">
        <f>'DepExp. Class.'!L$34</f>
        <v>0</v>
      </c>
      <c r="J562" s="136">
        <f t="shared" ref="J562:J578" si="326">$I562*VLOOKUP($G562,alloc,6)</f>
        <v>0</v>
      </c>
      <c r="K562" s="136">
        <f t="shared" ref="K562:K578" si="327">$I562*VLOOKUP($G562,alloc,7)</f>
        <v>0</v>
      </c>
      <c r="L562" s="136">
        <f t="shared" ref="L562:L578" si="328">$I562*VLOOKUP($G562,alloc,8)</f>
        <v>0</v>
      </c>
      <c r="M562" s="136">
        <f t="shared" ref="M562:M578" si="329">$I562*VLOOKUP($G562,alloc,9)</f>
        <v>0</v>
      </c>
      <c r="N562" s="136">
        <f t="shared" ref="N562:N578" si="330">$I562*VLOOKUP($G562,alloc,10)</f>
        <v>0</v>
      </c>
      <c r="O562" s="136">
        <f t="shared" ref="O562:O578" si="331">$I562*VLOOKUP($G562,alloc,11)</f>
        <v>0</v>
      </c>
      <c r="P562" s="136">
        <f t="shared" ref="P562:P578" si="332">$I562*VLOOKUP($G562,alloc,12)</f>
        <v>0</v>
      </c>
      <c r="Q562" s="136">
        <f t="shared" ref="Q562:Q578" si="333">$I562*VLOOKUP($G562,alloc,13)</f>
        <v>0</v>
      </c>
      <c r="R562" s="136">
        <f t="shared" ref="R562:R578" si="334">$I562*VLOOKUP($G562,alloc,14)</f>
        <v>0</v>
      </c>
      <c r="S562" s="136">
        <f t="shared" ref="S562:S578" si="335">$I562*VLOOKUP($G562,alloc,15)</f>
        <v>0</v>
      </c>
      <c r="T562" s="136">
        <f t="shared" ref="T562:T578" si="336">$I562*VLOOKUP($G562,alloc,16)</f>
        <v>0</v>
      </c>
      <c r="U562" s="136">
        <f t="shared" ref="U562:U578" si="337">$I562*VLOOKUP($G562,alloc,17)</f>
        <v>0</v>
      </c>
      <c r="V562" s="136">
        <f t="shared" ref="V562:V578" si="338">$I562*VLOOKUP($G562,alloc,18)</f>
        <v>0</v>
      </c>
      <c r="W562" s="136">
        <f t="shared" ref="W562:W578" si="339">$I562*VLOOKUP($G562,alloc,19)</f>
        <v>0</v>
      </c>
      <c r="X562" s="136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7">
        <v>35020</v>
      </c>
      <c r="D563" s="44"/>
      <c r="E563" s="138" t="s">
        <v>147</v>
      </c>
      <c r="G563" s="43">
        <v>1.5</v>
      </c>
      <c r="H563" s="136" t="str">
        <f t="shared" si="325"/>
        <v>Winter Volumes</v>
      </c>
      <c r="I563" s="42">
        <f>'DepExp. Class.'!L$35</f>
        <v>0</v>
      </c>
      <c r="J563" s="136">
        <f t="shared" si="326"/>
        <v>0</v>
      </c>
      <c r="K563" s="136">
        <f t="shared" si="327"/>
        <v>0</v>
      </c>
      <c r="L563" s="136">
        <f t="shared" si="328"/>
        <v>0</v>
      </c>
      <c r="M563" s="136">
        <f t="shared" si="329"/>
        <v>0</v>
      </c>
      <c r="N563" s="136">
        <f t="shared" si="330"/>
        <v>0</v>
      </c>
      <c r="O563" s="136">
        <f t="shared" si="331"/>
        <v>0</v>
      </c>
      <c r="P563" s="136">
        <f t="shared" si="332"/>
        <v>0</v>
      </c>
      <c r="Q563" s="136">
        <f t="shared" si="333"/>
        <v>0</v>
      </c>
      <c r="R563" s="136">
        <f t="shared" si="334"/>
        <v>0</v>
      </c>
      <c r="S563" s="136">
        <f t="shared" si="335"/>
        <v>0</v>
      </c>
      <c r="T563" s="136">
        <f t="shared" si="336"/>
        <v>0</v>
      </c>
      <c r="U563" s="136">
        <f t="shared" si="337"/>
        <v>0</v>
      </c>
      <c r="V563" s="136">
        <f t="shared" si="338"/>
        <v>0</v>
      </c>
      <c r="W563" s="136">
        <f t="shared" si="339"/>
        <v>0</v>
      </c>
      <c r="X563" s="136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7">
        <v>35100</v>
      </c>
      <c r="D564" s="44"/>
      <c r="E564" s="138" t="s">
        <v>81</v>
      </c>
      <c r="G564" s="43">
        <v>1.5</v>
      </c>
      <c r="H564" s="136" t="str">
        <f t="shared" si="325"/>
        <v>Winter Volumes</v>
      </c>
      <c r="I564" s="42">
        <f>'DepExp. Class.'!L$36</f>
        <v>149.60018650000001</v>
      </c>
      <c r="J564" s="136">
        <f t="shared" si="326"/>
        <v>58.571261440314487</v>
      </c>
      <c r="K564" s="136">
        <f t="shared" si="327"/>
        <v>35.311880192960501</v>
      </c>
      <c r="L564" s="136">
        <f t="shared" si="328"/>
        <v>1.1115878820720368</v>
      </c>
      <c r="M564" s="136">
        <f t="shared" si="329"/>
        <v>27.598845876676908</v>
      </c>
      <c r="N564" s="136">
        <f t="shared" si="330"/>
        <v>27.00661110797607</v>
      </c>
      <c r="O564" s="136">
        <f t="shared" si="331"/>
        <v>0</v>
      </c>
      <c r="P564" s="136">
        <f t="shared" si="332"/>
        <v>0</v>
      </c>
      <c r="Q564" s="136">
        <f t="shared" si="333"/>
        <v>0</v>
      </c>
      <c r="R564" s="136">
        <f t="shared" si="334"/>
        <v>0</v>
      </c>
      <c r="S564" s="136">
        <f t="shared" si="335"/>
        <v>0</v>
      </c>
      <c r="T564" s="136">
        <f t="shared" si="336"/>
        <v>0</v>
      </c>
      <c r="U564" s="136">
        <f t="shared" si="337"/>
        <v>0</v>
      </c>
      <c r="V564" s="136">
        <f t="shared" si="338"/>
        <v>0</v>
      </c>
      <c r="W564" s="136">
        <f t="shared" si="339"/>
        <v>0</v>
      </c>
      <c r="X564" s="136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7">
        <v>35102</v>
      </c>
      <c r="D565" s="44"/>
      <c r="E565" s="138" t="s">
        <v>348</v>
      </c>
      <c r="G565" s="43">
        <v>1.5</v>
      </c>
      <c r="H565" s="136" t="str">
        <f t="shared" si="325"/>
        <v>Winter Volumes</v>
      </c>
      <c r="I565" s="42">
        <f>'DepExp. Class.'!L$37</f>
        <v>965.54619000000014</v>
      </c>
      <c r="J565" s="136">
        <f t="shared" si="326"/>
        <v>378.02933037914073</v>
      </c>
      <c r="K565" s="136">
        <f t="shared" si="327"/>
        <v>227.90915024727914</v>
      </c>
      <c r="L565" s="136">
        <f t="shared" si="328"/>
        <v>7.1743857377131315</v>
      </c>
      <c r="M565" s="136">
        <f t="shared" si="329"/>
        <v>178.12785604129309</v>
      </c>
      <c r="N565" s="136">
        <f t="shared" si="330"/>
        <v>174.305467594574</v>
      </c>
      <c r="O565" s="136">
        <f t="shared" si="331"/>
        <v>0</v>
      </c>
      <c r="P565" s="136">
        <f t="shared" si="332"/>
        <v>0</v>
      </c>
      <c r="Q565" s="136">
        <f t="shared" si="333"/>
        <v>0</v>
      </c>
      <c r="R565" s="136">
        <f t="shared" si="334"/>
        <v>0</v>
      </c>
      <c r="S565" s="136">
        <f t="shared" si="335"/>
        <v>0</v>
      </c>
      <c r="T565" s="136">
        <f t="shared" si="336"/>
        <v>0</v>
      </c>
      <c r="U565" s="136">
        <f t="shared" si="337"/>
        <v>0</v>
      </c>
      <c r="V565" s="136">
        <f t="shared" si="338"/>
        <v>0</v>
      </c>
      <c r="W565" s="136">
        <f t="shared" si="339"/>
        <v>0</v>
      </c>
      <c r="X565" s="136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7">
        <v>35103</v>
      </c>
      <c r="D566" s="44"/>
      <c r="E566" s="138" t="s">
        <v>349</v>
      </c>
      <c r="G566" s="43">
        <v>1.5</v>
      </c>
      <c r="H566" s="136" t="str">
        <f t="shared" si="325"/>
        <v>Winter Volumes</v>
      </c>
      <c r="I566" s="42">
        <f>'DepExp. Class.'!L$38</f>
        <v>106.43654800000003</v>
      </c>
      <c r="J566" s="136">
        <f t="shared" si="326"/>
        <v>41.67189243251768</v>
      </c>
      <c r="K566" s="136">
        <f t="shared" si="327"/>
        <v>25.12346220322587</v>
      </c>
      <c r="L566" s="136">
        <f t="shared" si="328"/>
        <v>0.79086517025417424</v>
      </c>
      <c r="M566" s="136">
        <f t="shared" si="329"/>
        <v>19.635843728694311</v>
      </c>
      <c r="N566" s="136">
        <f t="shared" si="330"/>
        <v>19.214484465307997</v>
      </c>
      <c r="O566" s="136">
        <f t="shared" si="331"/>
        <v>0</v>
      </c>
      <c r="P566" s="136">
        <f t="shared" si="332"/>
        <v>0</v>
      </c>
      <c r="Q566" s="136">
        <f t="shared" si="333"/>
        <v>0</v>
      </c>
      <c r="R566" s="136">
        <f t="shared" si="334"/>
        <v>0</v>
      </c>
      <c r="S566" s="136">
        <f t="shared" si="335"/>
        <v>0</v>
      </c>
      <c r="T566" s="136">
        <f t="shared" si="336"/>
        <v>0</v>
      </c>
      <c r="U566" s="136">
        <f t="shared" si="337"/>
        <v>0</v>
      </c>
      <c r="V566" s="136">
        <f t="shared" si="338"/>
        <v>0</v>
      </c>
      <c r="W566" s="136">
        <f t="shared" si="339"/>
        <v>0</v>
      </c>
      <c r="X566" s="136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7">
        <v>35104</v>
      </c>
      <c r="D567" s="44"/>
      <c r="E567" s="138" t="s">
        <v>350</v>
      </c>
      <c r="G567" s="43">
        <v>1.5</v>
      </c>
      <c r="H567" s="136" t="str">
        <f t="shared" si="325"/>
        <v>Winter Volumes</v>
      </c>
      <c r="I567" s="42">
        <f>'DepExp. Class.'!L$39</f>
        <v>893.37644500000022</v>
      </c>
      <c r="J567" s="136">
        <f t="shared" si="326"/>
        <v>349.77353002640638</v>
      </c>
      <c r="K567" s="136">
        <f t="shared" si="327"/>
        <v>210.87408198553933</v>
      </c>
      <c r="L567" s="136">
        <f t="shared" si="328"/>
        <v>6.6381363126883253</v>
      </c>
      <c r="M567" s="136">
        <f t="shared" si="329"/>
        <v>164.81369035865825</v>
      </c>
      <c r="N567" s="136">
        <f t="shared" si="330"/>
        <v>161.27700631670788</v>
      </c>
      <c r="O567" s="136">
        <f t="shared" si="331"/>
        <v>0</v>
      </c>
      <c r="P567" s="136">
        <f t="shared" si="332"/>
        <v>0</v>
      </c>
      <c r="Q567" s="136">
        <f t="shared" si="333"/>
        <v>0</v>
      </c>
      <c r="R567" s="136">
        <f t="shared" si="334"/>
        <v>0</v>
      </c>
      <c r="S567" s="136">
        <f t="shared" si="335"/>
        <v>0</v>
      </c>
      <c r="T567" s="136">
        <f t="shared" si="336"/>
        <v>0</v>
      </c>
      <c r="U567" s="136">
        <f t="shared" si="337"/>
        <v>0</v>
      </c>
      <c r="V567" s="136">
        <f t="shared" si="338"/>
        <v>0</v>
      </c>
      <c r="W567" s="136">
        <f t="shared" si="339"/>
        <v>0</v>
      </c>
      <c r="X567" s="136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7">
        <v>35200</v>
      </c>
      <c r="D568" s="44"/>
      <c r="E568" s="138" t="s">
        <v>351</v>
      </c>
      <c r="G568" s="43">
        <v>1.5</v>
      </c>
      <c r="H568" s="136" t="str">
        <f t="shared" si="325"/>
        <v>Winter Volumes</v>
      </c>
      <c r="I568" s="42">
        <f>'DepExp. Class.'!L$40</f>
        <v>88388.796291309234</v>
      </c>
      <c r="J568" s="136">
        <f t="shared" si="326"/>
        <v>34605.861243180821</v>
      </c>
      <c r="K568" s="136">
        <f t="shared" si="327"/>
        <v>20863.440467961605</v>
      </c>
      <c r="L568" s="136">
        <f t="shared" si="328"/>
        <v>656.76331806145936</v>
      </c>
      <c r="M568" s="136">
        <f t="shared" si="329"/>
        <v>16306.321690774328</v>
      </c>
      <c r="N568" s="136">
        <f t="shared" si="330"/>
        <v>15956.409571331022</v>
      </c>
      <c r="O568" s="136">
        <f t="shared" si="331"/>
        <v>0</v>
      </c>
      <c r="P568" s="136">
        <f t="shared" si="332"/>
        <v>0</v>
      </c>
      <c r="Q568" s="136">
        <f t="shared" si="333"/>
        <v>0</v>
      </c>
      <c r="R568" s="136">
        <f t="shared" si="334"/>
        <v>0</v>
      </c>
      <c r="S568" s="136">
        <f t="shared" si="335"/>
        <v>0</v>
      </c>
      <c r="T568" s="136">
        <f t="shared" si="336"/>
        <v>0</v>
      </c>
      <c r="U568" s="136">
        <f t="shared" si="337"/>
        <v>0</v>
      </c>
      <c r="V568" s="136">
        <f t="shared" si="338"/>
        <v>0</v>
      </c>
      <c r="W568" s="136">
        <f t="shared" si="339"/>
        <v>0</v>
      </c>
      <c r="X568" s="136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7">
        <v>35201</v>
      </c>
      <c r="D569" s="44"/>
      <c r="E569" s="138" t="s">
        <v>352</v>
      </c>
      <c r="G569" s="43">
        <v>1.5</v>
      </c>
      <c r="H569" s="136" t="str">
        <f t="shared" si="325"/>
        <v>Winter Volumes</v>
      </c>
      <c r="I569" s="42">
        <f>'DepExp. Class.'!L$41</f>
        <v>12834.988977000003</v>
      </c>
      <c r="J569" s="136">
        <f t="shared" si="326"/>
        <v>5025.1374182305699</v>
      </c>
      <c r="K569" s="136">
        <f t="shared" si="327"/>
        <v>3029.5924332540371</v>
      </c>
      <c r="L569" s="136">
        <f t="shared" si="328"/>
        <v>95.36898681180034</v>
      </c>
      <c r="M569" s="136">
        <f t="shared" si="329"/>
        <v>2367.850541450161</v>
      </c>
      <c r="N569" s="136">
        <f t="shared" si="330"/>
        <v>2317.0395972534343</v>
      </c>
      <c r="O569" s="136">
        <f t="shared" si="331"/>
        <v>0</v>
      </c>
      <c r="P569" s="136">
        <f t="shared" si="332"/>
        <v>0</v>
      </c>
      <c r="Q569" s="136">
        <f t="shared" si="333"/>
        <v>0</v>
      </c>
      <c r="R569" s="136">
        <f t="shared" si="334"/>
        <v>0</v>
      </c>
      <c r="S569" s="136">
        <f t="shared" si="335"/>
        <v>0</v>
      </c>
      <c r="T569" s="136">
        <f t="shared" si="336"/>
        <v>0</v>
      </c>
      <c r="U569" s="136">
        <f t="shared" si="337"/>
        <v>0</v>
      </c>
      <c r="V569" s="136">
        <f t="shared" si="338"/>
        <v>0</v>
      </c>
      <c r="W569" s="136">
        <f t="shared" si="339"/>
        <v>0</v>
      </c>
      <c r="X569" s="136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7">
        <v>35202</v>
      </c>
      <c r="D570" s="44"/>
      <c r="E570" s="138" t="s">
        <v>353</v>
      </c>
      <c r="G570" s="43">
        <v>1.5</v>
      </c>
      <c r="H570" s="136" t="str">
        <f t="shared" si="325"/>
        <v>Winter Volumes</v>
      </c>
      <c r="I570" s="42">
        <f>'DepExp. Class.'!L$42</f>
        <v>1933.5576989999997</v>
      </c>
      <c r="J570" s="136">
        <f t="shared" si="326"/>
        <v>757.02387909831839</v>
      </c>
      <c r="K570" s="136">
        <f t="shared" si="327"/>
        <v>456.4002185469493</v>
      </c>
      <c r="L570" s="136">
        <f t="shared" si="328"/>
        <v>14.367089759580551</v>
      </c>
      <c r="M570" s="136">
        <f t="shared" si="329"/>
        <v>356.71052407653934</v>
      </c>
      <c r="N570" s="136">
        <f t="shared" si="330"/>
        <v>349.05598751861208</v>
      </c>
      <c r="O570" s="136">
        <f t="shared" si="331"/>
        <v>0</v>
      </c>
      <c r="P570" s="136">
        <f t="shared" si="332"/>
        <v>0</v>
      </c>
      <c r="Q570" s="136">
        <f t="shared" si="333"/>
        <v>0</v>
      </c>
      <c r="R570" s="136">
        <f t="shared" si="334"/>
        <v>0</v>
      </c>
      <c r="S570" s="136">
        <f t="shared" si="335"/>
        <v>0</v>
      </c>
      <c r="T570" s="136">
        <f t="shared" si="336"/>
        <v>0</v>
      </c>
      <c r="U570" s="136">
        <f t="shared" si="337"/>
        <v>0</v>
      </c>
      <c r="V570" s="136">
        <f t="shared" si="338"/>
        <v>0</v>
      </c>
      <c r="W570" s="136">
        <f t="shared" si="339"/>
        <v>0</v>
      </c>
      <c r="X570" s="136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7">
        <v>35203</v>
      </c>
      <c r="D571" s="44"/>
      <c r="E571" s="138" t="s">
        <v>354</v>
      </c>
      <c r="G571" s="43">
        <v>1.5</v>
      </c>
      <c r="H571" s="136" t="str">
        <f t="shared" si="325"/>
        <v>Winter Volumes</v>
      </c>
      <c r="I571" s="42">
        <f>'DepExp. Class.'!L$43</f>
        <v>15253.496639999999</v>
      </c>
      <c r="J571" s="136">
        <f t="shared" si="326"/>
        <v>5972.028247307021</v>
      </c>
      <c r="K571" s="136">
        <f t="shared" si="327"/>
        <v>3600.4610587527945</v>
      </c>
      <c r="L571" s="136">
        <f t="shared" si="328"/>
        <v>113.33944442810257</v>
      </c>
      <c r="M571" s="136">
        <f t="shared" si="329"/>
        <v>2814.026591121723</v>
      </c>
      <c r="N571" s="136">
        <f t="shared" si="330"/>
        <v>2753.6412983903574</v>
      </c>
      <c r="O571" s="136">
        <f t="shared" si="331"/>
        <v>0</v>
      </c>
      <c r="P571" s="136">
        <f t="shared" si="332"/>
        <v>0</v>
      </c>
      <c r="Q571" s="136">
        <f t="shared" si="333"/>
        <v>0</v>
      </c>
      <c r="R571" s="136">
        <f t="shared" si="334"/>
        <v>0</v>
      </c>
      <c r="S571" s="136">
        <f t="shared" si="335"/>
        <v>0</v>
      </c>
      <c r="T571" s="136">
        <f t="shared" si="336"/>
        <v>0</v>
      </c>
      <c r="U571" s="136">
        <f t="shared" si="337"/>
        <v>0</v>
      </c>
      <c r="V571" s="136">
        <f t="shared" si="338"/>
        <v>0</v>
      </c>
      <c r="W571" s="136">
        <f t="shared" si="339"/>
        <v>0</v>
      </c>
      <c r="X571" s="136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7">
        <v>35210</v>
      </c>
      <c r="D572" s="44"/>
      <c r="E572" s="138" t="s">
        <v>355</v>
      </c>
      <c r="G572" s="43">
        <v>1.5</v>
      </c>
      <c r="H572" s="136" t="str">
        <f t="shared" si="325"/>
        <v>Winter Volumes</v>
      </c>
      <c r="I572" s="42">
        <f>'DepExp. Class.'!L$44</f>
        <v>312.42765749999995</v>
      </c>
      <c r="J572" s="136">
        <f t="shared" si="326"/>
        <v>122.32125130818288</v>
      </c>
      <c r="K572" s="136">
        <f t="shared" si="327"/>
        <v>73.745950915691509</v>
      </c>
      <c r="L572" s="136">
        <f t="shared" si="328"/>
        <v>2.3214596600864041</v>
      </c>
      <c r="M572" s="136">
        <f t="shared" si="329"/>
        <v>57.637914555365199</v>
      </c>
      <c r="N572" s="136">
        <f t="shared" si="330"/>
        <v>56.401081060673953</v>
      </c>
      <c r="O572" s="136">
        <f t="shared" si="331"/>
        <v>0</v>
      </c>
      <c r="P572" s="136">
        <f t="shared" si="332"/>
        <v>0</v>
      </c>
      <c r="Q572" s="136">
        <f t="shared" si="333"/>
        <v>0</v>
      </c>
      <c r="R572" s="136">
        <f t="shared" si="334"/>
        <v>0</v>
      </c>
      <c r="S572" s="136">
        <f t="shared" si="335"/>
        <v>0</v>
      </c>
      <c r="T572" s="136">
        <f t="shared" si="336"/>
        <v>0</v>
      </c>
      <c r="U572" s="136">
        <f t="shared" si="337"/>
        <v>0</v>
      </c>
      <c r="V572" s="136">
        <f t="shared" si="338"/>
        <v>0</v>
      </c>
      <c r="W572" s="136">
        <f t="shared" si="339"/>
        <v>0</v>
      </c>
      <c r="X572" s="136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7">
        <v>35211</v>
      </c>
      <c r="D573" s="44"/>
      <c r="E573" s="138" t="s">
        <v>356</v>
      </c>
      <c r="G573" s="43">
        <v>1.5</v>
      </c>
      <c r="H573" s="136" t="str">
        <f t="shared" si="325"/>
        <v>Winter Volumes</v>
      </c>
      <c r="I573" s="42">
        <f>'DepExp. Class.'!L$45</f>
        <v>240.30278799999994</v>
      </c>
      <c r="J573" s="136">
        <f t="shared" si="326"/>
        <v>94.083020550141242</v>
      </c>
      <c r="K573" s="136">
        <f t="shared" si="327"/>
        <v>56.721475142615439</v>
      </c>
      <c r="L573" s="136">
        <f t="shared" si="328"/>
        <v>1.7855436775737281</v>
      </c>
      <c r="M573" s="136">
        <f t="shared" si="329"/>
        <v>44.33202768599331</v>
      </c>
      <c r="N573" s="136">
        <f t="shared" si="330"/>
        <v>43.380720943676209</v>
      </c>
      <c r="O573" s="136">
        <f t="shared" si="331"/>
        <v>0</v>
      </c>
      <c r="P573" s="136">
        <f t="shared" si="332"/>
        <v>0</v>
      </c>
      <c r="Q573" s="136">
        <f t="shared" si="333"/>
        <v>0</v>
      </c>
      <c r="R573" s="136">
        <f t="shared" si="334"/>
        <v>0</v>
      </c>
      <c r="S573" s="136">
        <f t="shared" si="335"/>
        <v>0</v>
      </c>
      <c r="T573" s="136">
        <f t="shared" si="336"/>
        <v>0</v>
      </c>
      <c r="U573" s="136">
        <f t="shared" si="337"/>
        <v>0</v>
      </c>
      <c r="V573" s="136">
        <f t="shared" si="338"/>
        <v>0</v>
      </c>
      <c r="W573" s="136">
        <f t="shared" si="339"/>
        <v>0</v>
      </c>
      <c r="X573" s="136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7">
        <v>35301</v>
      </c>
      <c r="D574" s="44"/>
      <c r="E574" s="141" t="s">
        <v>342</v>
      </c>
      <c r="G574" s="43">
        <v>1.5</v>
      </c>
      <c r="H574" s="136" t="str">
        <f t="shared" si="325"/>
        <v>Winter Volumes</v>
      </c>
      <c r="I574" s="42">
        <f>'DepExp. Class.'!L$46</f>
        <v>722.91244500000005</v>
      </c>
      <c r="J574" s="136">
        <f t="shared" si="326"/>
        <v>283.03369671636051</v>
      </c>
      <c r="K574" s="136">
        <f t="shared" si="327"/>
        <v>170.63747208523802</v>
      </c>
      <c r="L574" s="136">
        <f t="shared" si="328"/>
        <v>5.3715221381830824</v>
      </c>
      <c r="M574" s="136">
        <f t="shared" si="329"/>
        <v>133.36580400510846</v>
      </c>
      <c r="N574" s="136">
        <f t="shared" si="330"/>
        <v>130.50395005510998</v>
      </c>
      <c r="O574" s="136">
        <f t="shared" si="331"/>
        <v>0</v>
      </c>
      <c r="P574" s="136">
        <f t="shared" si="332"/>
        <v>0</v>
      </c>
      <c r="Q574" s="136">
        <f t="shared" si="333"/>
        <v>0</v>
      </c>
      <c r="R574" s="136">
        <f t="shared" si="334"/>
        <v>0</v>
      </c>
      <c r="S574" s="136">
        <f t="shared" si="335"/>
        <v>0</v>
      </c>
      <c r="T574" s="136">
        <f t="shared" si="336"/>
        <v>0</v>
      </c>
      <c r="U574" s="136">
        <f t="shared" si="337"/>
        <v>0</v>
      </c>
      <c r="V574" s="136">
        <f t="shared" si="338"/>
        <v>0</v>
      </c>
      <c r="W574" s="136">
        <f t="shared" si="339"/>
        <v>0</v>
      </c>
      <c r="X574" s="136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7">
        <v>35302</v>
      </c>
      <c r="D575" s="44"/>
      <c r="E575" s="138" t="s">
        <v>343</v>
      </c>
      <c r="G575" s="43">
        <v>1.5</v>
      </c>
      <c r="H575" s="136" t="str">
        <f t="shared" si="325"/>
        <v>Winter Volumes</v>
      </c>
      <c r="I575" s="42">
        <f>'DepExp. Class.'!L$47</f>
        <v>0</v>
      </c>
      <c r="J575" s="136">
        <f t="shared" si="326"/>
        <v>0</v>
      </c>
      <c r="K575" s="136">
        <f t="shared" si="327"/>
        <v>0</v>
      </c>
      <c r="L575" s="136">
        <f t="shared" si="328"/>
        <v>0</v>
      </c>
      <c r="M575" s="136">
        <f t="shared" si="329"/>
        <v>0</v>
      </c>
      <c r="N575" s="136">
        <f t="shared" si="330"/>
        <v>0</v>
      </c>
      <c r="O575" s="136">
        <f t="shared" si="331"/>
        <v>0</v>
      </c>
      <c r="P575" s="136">
        <f t="shared" si="332"/>
        <v>0</v>
      </c>
      <c r="Q575" s="136">
        <f t="shared" si="333"/>
        <v>0</v>
      </c>
      <c r="R575" s="136">
        <f t="shared" si="334"/>
        <v>0</v>
      </c>
      <c r="S575" s="136">
        <f t="shared" si="335"/>
        <v>0</v>
      </c>
      <c r="T575" s="136">
        <f t="shared" si="336"/>
        <v>0</v>
      </c>
      <c r="U575" s="136">
        <f t="shared" si="337"/>
        <v>0</v>
      </c>
      <c r="V575" s="136">
        <f t="shared" si="338"/>
        <v>0</v>
      </c>
      <c r="W575" s="136">
        <f t="shared" si="339"/>
        <v>0</v>
      </c>
      <c r="X575" s="136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7">
        <v>35400</v>
      </c>
      <c r="D576" s="44"/>
      <c r="E576" s="138" t="s">
        <v>126</v>
      </c>
      <c r="G576" s="43">
        <v>1.5</v>
      </c>
      <c r="H576" s="136" t="str">
        <f t="shared" si="325"/>
        <v>Winter Volumes</v>
      </c>
      <c r="I576" s="42">
        <f>'DepExp. Class.'!L$48</f>
        <v>8311.0144500000006</v>
      </c>
      <c r="J576" s="136">
        <f t="shared" si="326"/>
        <v>3253.9170677115535</v>
      </c>
      <c r="K576" s="136">
        <f t="shared" si="327"/>
        <v>1961.7458601254052</v>
      </c>
      <c r="L576" s="136">
        <f t="shared" si="328"/>
        <v>61.754087120376646</v>
      </c>
      <c r="M576" s="136">
        <f t="shared" si="329"/>
        <v>1533.2494714796676</v>
      </c>
      <c r="N576" s="136">
        <f t="shared" si="330"/>
        <v>1500.3479635629976</v>
      </c>
      <c r="O576" s="136">
        <f t="shared" si="331"/>
        <v>0</v>
      </c>
      <c r="P576" s="136">
        <f t="shared" si="332"/>
        <v>0</v>
      </c>
      <c r="Q576" s="136">
        <f t="shared" si="333"/>
        <v>0</v>
      </c>
      <c r="R576" s="136">
        <f t="shared" si="334"/>
        <v>0</v>
      </c>
      <c r="S576" s="136">
        <f t="shared" si="335"/>
        <v>0</v>
      </c>
      <c r="T576" s="136">
        <f t="shared" si="336"/>
        <v>0</v>
      </c>
      <c r="U576" s="136">
        <f t="shared" si="337"/>
        <v>0</v>
      </c>
      <c r="V576" s="136">
        <f t="shared" si="338"/>
        <v>0</v>
      </c>
      <c r="W576" s="136">
        <f t="shared" si="339"/>
        <v>0</v>
      </c>
      <c r="X576" s="136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7">
        <v>35500</v>
      </c>
      <c r="D577" s="44"/>
      <c r="E577" s="138" t="s">
        <v>357</v>
      </c>
      <c r="G577" s="43">
        <v>1.5</v>
      </c>
      <c r="H577" s="136" t="str">
        <f t="shared" si="325"/>
        <v>Winter Volumes</v>
      </c>
      <c r="I577" s="42">
        <f>'DepExp. Class.'!L$49</f>
        <v>614.25172650000002</v>
      </c>
      <c r="J577" s="136">
        <f t="shared" si="326"/>
        <v>240.49100007636721</v>
      </c>
      <c r="K577" s="136">
        <f t="shared" si="327"/>
        <v>144.98901292804968</v>
      </c>
      <c r="L577" s="136">
        <f t="shared" si="328"/>
        <v>4.5641305114230395</v>
      </c>
      <c r="M577" s="136">
        <f t="shared" si="329"/>
        <v>113.31963633050816</v>
      </c>
      <c r="N577" s="136">
        <f t="shared" si="330"/>
        <v>110.88794665365192</v>
      </c>
      <c r="O577" s="136">
        <f t="shared" si="331"/>
        <v>0</v>
      </c>
      <c r="P577" s="136">
        <f t="shared" si="332"/>
        <v>0</v>
      </c>
      <c r="Q577" s="136">
        <f t="shared" si="333"/>
        <v>0</v>
      </c>
      <c r="R577" s="136">
        <f t="shared" si="334"/>
        <v>0</v>
      </c>
      <c r="S577" s="136">
        <f t="shared" si="335"/>
        <v>0</v>
      </c>
      <c r="T577" s="136">
        <f t="shared" si="336"/>
        <v>0</v>
      </c>
      <c r="U577" s="136">
        <f t="shared" si="337"/>
        <v>0</v>
      </c>
      <c r="V577" s="136">
        <f t="shared" si="338"/>
        <v>0</v>
      </c>
      <c r="W577" s="136">
        <f t="shared" si="339"/>
        <v>0</v>
      </c>
      <c r="X577" s="136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7">
        <v>35600</v>
      </c>
      <c r="D578" s="44"/>
      <c r="E578" s="138" t="s">
        <v>345</v>
      </c>
      <c r="G578" s="43">
        <v>1.5</v>
      </c>
      <c r="H578" s="136" t="str">
        <f t="shared" si="325"/>
        <v>Winter Volumes</v>
      </c>
      <c r="I578" s="42">
        <f>'DepExp. Class.'!L$50</f>
        <v>4250.300362500001</v>
      </c>
      <c r="J578" s="136">
        <f t="shared" si="326"/>
        <v>1664.0718140538613</v>
      </c>
      <c r="K578" s="136">
        <f t="shared" si="327"/>
        <v>1003.2480620249536</v>
      </c>
      <c r="L578" s="136">
        <f t="shared" si="328"/>
        <v>31.581393637643536</v>
      </c>
      <c r="M578" s="136">
        <f t="shared" si="329"/>
        <v>784.11255613121511</v>
      </c>
      <c r="N578" s="136">
        <f t="shared" si="330"/>
        <v>767.2865366523273</v>
      </c>
      <c r="O578" s="136">
        <f t="shared" si="331"/>
        <v>0</v>
      </c>
      <c r="P578" s="136">
        <f t="shared" si="332"/>
        <v>0</v>
      </c>
      <c r="Q578" s="136">
        <f t="shared" si="333"/>
        <v>0</v>
      </c>
      <c r="R578" s="136">
        <f t="shared" si="334"/>
        <v>0</v>
      </c>
      <c r="S578" s="136">
        <f t="shared" si="335"/>
        <v>0</v>
      </c>
      <c r="T578" s="136">
        <f t="shared" si="336"/>
        <v>0</v>
      </c>
      <c r="U578" s="136">
        <f t="shared" si="337"/>
        <v>0</v>
      </c>
      <c r="V578" s="136">
        <f t="shared" si="338"/>
        <v>0</v>
      </c>
      <c r="W578" s="136">
        <f t="shared" si="339"/>
        <v>0</v>
      </c>
      <c r="X578" s="136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6"/>
      <c r="I579" s="42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358</v>
      </c>
      <c r="E580" s="44"/>
      <c r="G580" s="43"/>
      <c r="H580" s="136"/>
      <c r="I580" s="42">
        <f>'DepExp. Class.'!L$52</f>
        <v>134977.00840630924</v>
      </c>
      <c r="J580" s="136">
        <f>SUM(J562:J578)</f>
        <v>52846.014652511578</v>
      </c>
      <c r="K580" s="136">
        <f t="shared" ref="K580:X580" si="342">SUM(K562:K578)</f>
        <v>31860.200586366343</v>
      </c>
      <c r="L580" s="136">
        <f t="shared" si="342"/>
        <v>1002.9319509089569</v>
      </c>
      <c r="M580" s="136">
        <f t="shared" si="342"/>
        <v>24901.102993615928</v>
      </c>
      <c r="N580" s="136">
        <f t="shared" si="342"/>
        <v>24366.758222906428</v>
      </c>
      <c r="O580" s="136">
        <f t="shared" si="342"/>
        <v>0</v>
      </c>
      <c r="P580" s="136">
        <f t="shared" si="342"/>
        <v>0</v>
      </c>
      <c r="Q580" s="136">
        <f t="shared" si="342"/>
        <v>0</v>
      </c>
      <c r="R580" s="136">
        <f t="shared" si="342"/>
        <v>0</v>
      </c>
      <c r="S580" s="136">
        <f t="shared" si="342"/>
        <v>0</v>
      </c>
      <c r="T580" s="136">
        <f t="shared" si="342"/>
        <v>0</v>
      </c>
      <c r="U580" s="136">
        <f t="shared" si="342"/>
        <v>0</v>
      </c>
      <c r="V580" s="136">
        <f t="shared" si="342"/>
        <v>0</v>
      </c>
      <c r="W580" s="136">
        <f t="shared" si="342"/>
        <v>0</v>
      </c>
      <c r="X580" s="136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6"/>
      <c r="I582" s="42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7">
        <v>36510</v>
      </c>
      <c r="E584" s="44" t="s">
        <v>125</v>
      </c>
      <c r="G584" s="43">
        <v>99</v>
      </c>
      <c r="H584" s="136" t="str">
        <f t="shared" ref="H584:H591" si="343">VLOOKUP($G584,alloc,3)</f>
        <v>-</v>
      </c>
      <c r="I584" s="42">
        <f>'DepExp. Class.'!L$56</f>
        <v>0</v>
      </c>
      <c r="J584" s="136">
        <f t="shared" ref="J584:J591" si="344">$I584*VLOOKUP($G584,alloc,6)</f>
        <v>0</v>
      </c>
      <c r="K584" s="136">
        <f t="shared" ref="K584:K591" si="345">$I584*VLOOKUP($G584,alloc,7)</f>
        <v>0</v>
      </c>
      <c r="L584" s="136">
        <f t="shared" ref="L584:L591" si="346">$I584*VLOOKUP($G584,alloc,8)</f>
        <v>0</v>
      </c>
      <c r="M584" s="136">
        <f t="shared" ref="M584:M591" si="347">$I584*VLOOKUP($G584,alloc,9)</f>
        <v>0</v>
      </c>
      <c r="N584" s="136">
        <f t="shared" ref="N584:N591" si="348">$I584*VLOOKUP($G584,alloc,10)</f>
        <v>0</v>
      </c>
      <c r="O584" s="136">
        <f t="shared" ref="O584:O591" si="349">$I584*VLOOKUP($G584,alloc,11)</f>
        <v>0</v>
      </c>
      <c r="P584" s="136">
        <f t="shared" ref="P584:P591" si="350">$I584*VLOOKUP($G584,alloc,12)</f>
        <v>0</v>
      </c>
      <c r="Q584" s="136">
        <f t="shared" ref="Q584:Q591" si="351">$I584*VLOOKUP($G584,alloc,13)</f>
        <v>0</v>
      </c>
      <c r="R584" s="136">
        <f t="shared" ref="R584:R591" si="352">$I584*VLOOKUP($G584,alloc,14)</f>
        <v>0</v>
      </c>
      <c r="S584" s="136">
        <f t="shared" ref="S584:S591" si="353">$I584*VLOOKUP($G584,alloc,15)</f>
        <v>0</v>
      </c>
      <c r="T584" s="136">
        <f t="shared" ref="T584:T591" si="354">$I584*VLOOKUP($G584,alloc,16)</f>
        <v>0</v>
      </c>
      <c r="U584" s="136">
        <f t="shared" ref="U584:U591" si="355">$I584*VLOOKUP($G584,alloc,17)</f>
        <v>0</v>
      </c>
      <c r="V584" s="136">
        <f t="shared" ref="V584:V591" si="356">$I584*VLOOKUP($G584,alloc,18)</f>
        <v>0</v>
      </c>
      <c r="W584" s="136">
        <f t="shared" ref="W584:W591" si="357">$I584*VLOOKUP($G584,alloc,19)</f>
        <v>0</v>
      </c>
      <c r="X584" s="136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7">
        <v>36520</v>
      </c>
      <c r="E585" s="44" t="s">
        <v>147</v>
      </c>
      <c r="G585" s="43">
        <v>99</v>
      </c>
      <c r="H585" s="136" t="str">
        <f t="shared" si="343"/>
        <v>-</v>
      </c>
      <c r="I585" s="42">
        <f>'DepExp. Class.'!L$57</f>
        <v>0</v>
      </c>
      <c r="J585" s="136">
        <f t="shared" si="344"/>
        <v>0</v>
      </c>
      <c r="K585" s="136">
        <f t="shared" si="345"/>
        <v>0</v>
      </c>
      <c r="L585" s="136">
        <f t="shared" si="346"/>
        <v>0</v>
      </c>
      <c r="M585" s="136">
        <f t="shared" si="347"/>
        <v>0</v>
      </c>
      <c r="N585" s="136">
        <f t="shared" si="348"/>
        <v>0</v>
      </c>
      <c r="O585" s="136">
        <f t="shared" si="349"/>
        <v>0</v>
      </c>
      <c r="P585" s="136">
        <f t="shared" si="350"/>
        <v>0</v>
      </c>
      <c r="Q585" s="136">
        <f t="shared" si="351"/>
        <v>0</v>
      </c>
      <c r="R585" s="136">
        <f t="shared" si="352"/>
        <v>0</v>
      </c>
      <c r="S585" s="136">
        <f t="shared" si="353"/>
        <v>0</v>
      </c>
      <c r="T585" s="136">
        <f t="shared" si="354"/>
        <v>0</v>
      </c>
      <c r="U585" s="136">
        <f t="shared" si="355"/>
        <v>0</v>
      </c>
      <c r="V585" s="136">
        <f t="shared" si="356"/>
        <v>0</v>
      </c>
      <c r="W585" s="136">
        <f t="shared" si="357"/>
        <v>0</v>
      </c>
      <c r="X585" s="136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7">
        <v>36602</v>
      </c>
      <c r="E586" s="138" t="s">
        <v>149</v>
      </c>
      <c r="G586" s="43">
        <v>99</v>
      </c>
      <c r="H586" s="136" t="str">
        <f t="shared" si="343"/>
        <v>-</v>
      </c>
      <c r="I586" s="42">
        <f>'DepExp. Class.'!L$58</f>
        <v>0</v>
      </c>
      <c r="J586" s="136">
        <f t="shared" si="344"/>
        <v>0</v>
      </c>
      <c r="K586" s="136">
        <f t="shared" si="345"/>
        <v>0</v>
      </c>
      <c r="L586" s="136">
        <f t="shared" si="346"/>
        <v>0</v>
      </c>
      <c r="M586" s="136">
        <f t="shared" si="347"/>
        <v>0</v>
      </c>
      <c r="N586" s="136">
        <f t="shared" si="348"/>
        <v>0</v>
      </c>
      <c r="O586" s="136">
        <f t="shared" si="349"/>
        <v>0</v>
      </c>
      <c r="P586" s="136">
        <f t="shared" si="350"/>
        <v>0</v>
      </c>
      <c r="Q586" s="136">
        <f t="shared" si="351"/>
        <v>0</v>
      </c>
      <c r="R586" s="136">
        <f t="shared" si="352"/>
        <v>0</v>
      </c>
      <c r="S586" s="136">
        <f t="shared" si="353"/>
        <v>0</v>
      </c>
      <c r="T586" s="136">
        <f t="shared" si="354"/>
        <v>0</v>
      </c>
      <c r="U586" s="136">
        <f t="shared" si="355"/>
        <v>0</v>
      </c>
      <c r="V586" s="136">
        <f t="shared" si="356"/>
        <v>0</v>
      </c>
      <c r="W586" s="136">
        <f t="shared" si="357"/>
        <v>0</v>
      </c>
      <c r="X586" s="136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7">
        <v>36603</v>
      </c>
      <c r="E587" s="138" t="s">
        <v>283</v>
      </c>
      <c r="G587" s="43">
        <v>99</v>
      </c>
      <c r="H587" s="136" t="str">
        <f t="shared" si="343"/>
        <v>-</v>
      </c>
      <c r="I587" s="42">
        <f>'DepExp. Class.'!L$59</f>
        <v>0</v>
      </c>
      <c r="J587" s="136">
        <f t="shared" si="344"/>
        <v>0</v>
      </c>
      <c r="K587" s="136">
        <f t="shared" si="345"/>
        <v>0</v>
      </c>
      <c r="L587" s="136">
        <f t="shared" si="346"/>
        <v>0</v>
      </c>
      <c r="M587" s="136">
        <f t="shared" si="347"/>
        <v>0</v>
      </c>
      <c r="N587" s="136">
        <f t="shared" si="348"/>
        <v>0</v>
      </c>
      <c r="O587" s="136">
        <f t="shared" si="349"/>
        <v>0</v>
      </c>
      <c r="P587" s="136">
        <f t="shared" si="350"/>
        <v>0</v>
      </c>
      <c r="Q587" s="136">
        <f t="shared" si="351"/>
        <v>0</v>
      </c>
      <c r="R587" s="136">
        <f t="shared" si="352"/>
        <v>0</v>
      </c>
      <c r="S587" s="136">
        <f t="shared" si="353"/>
        <v>0</v>
      </c>
      <c r="T587" s="136">
        <f t="shared" si="354"/>
        <v>0</v>
      </c>
      <c r="U587" s="136">
        <f t="shared" si="355"/>
        <v>0</v>
      </c>
      <c r="V587" s="136">
        <f t="shared" si="356"/>
        <v>0</v>
      </c>
      <c r="W587" s="136">
        <f t="shared" si="357"/>
        <v>0</v>
      </c>
      <c r="X587" s="136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7">
        <v>36700</v>
      </c>
      <c r="E588" s="138" t="s">
        <v>284</v>
      </c>
      <c r="G588" s="43">
        <v>99</v>
      </c>
      <c r="H588" s="136" t="str">
        <f t="shared" si="343"/>
        <v>-</v>
      </c>
      <c r="I588" s="42">
        <f>'DepExp. Class.'!L$60</f>
        <v>0</v>
      </c>
      <c r="J588" s="136">
        <f t="shared" si="344"/>
        <v>0</v>
      </c>
      <c r="K588" s="136">
        <f t="shared" si="345"/>
        <v>0</v>
      </c>
      <c r="L588" s="136">
        <f t="shared" si="346"/>
        <v>0</v>
      </c>
      <c r="M588" s="136">
        <f t="shared" si="347"/>
        <v>0</v>
      </c>
      <c r="N588" s="136">
        <f t="shared" si="348"/>
        <v>0</v>
      </c>
      <c r="O588" s="136">
        <f t="shared" si="349"/>
        <v>0</v>
      </c>
      <c r="P588" s="136">
        <f t="shared" si="350"/>
        <v>0</v>
      </c>
      <c r="Q588" s="136">
        <f t="shared" si="351"/>
        <v>0</v>
      </c>
      <c r="R588" s="136">
        <f t="shared" si="352"/>
        <v>0</v>
      </c>
      <c r="S588" s="136">
        <f t="shared" si="353"/>
        <v>0</v>
      </c>
      <c r="T588" s="136">
        <f t="shared" si="354"/>
        <v>0</v>
      </c>
      <c r="U588" s="136">
        <f t="shared" si="355"/>
        <v>0</v>
      </c>
      <c r="V588" s="136">
        <f t="shared" si="356"/>
        <v>0</v>
      </c>
      <c r="W588" s="136">
        <f t="shared" si="357"/>
        <v>0</v>
      </c>
      <c r="X588" s="136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7">
        <v>36701</v>
      </c>
      <c r="E589" s="138" t="s">
        <v>285</v>
      </c>
      <c r="G589" s="43">
        <v>99</v>
      </c>
      <c r="H589" s="136" t="str">
        <f t="shared" si="343"/>
        <v>-</v>
      </c>
      <c r="I589" s="42">
        <f>'DepExp. Class.'!L$61</f>
        <v>0</v>
      </c>
      <c r="J589" s="136">
        <f t="shared" si="344"/>
        <v>0</v>
      </c>
      <c r="K589" s="136">
        <f t="shared" si="345"/>
        <v>0</v>
      </c>
      <c r="L589" s="136">
        <f t="shared" si="346"/>
        <v>0</v>
      </c>
      <c r="M589" s="136">
        <f t="shared" si="347"/>
        <v>0</v>
      </c>
      <c r="N589" s="136">
        <f t="shared" si="348"/>
        <v>0</v>
      </c>
      <c r="O589" s="136">
        <f t="shared" si="349"/>
        <v>0</v>
      </c>
      <c r="P589" s="136">
        <f t="shared" si="350"/>
        <v>0</v>
      </c>
      <c r="Q589" s="136">
        <f t="shared" si="351"/>
        <v>0</v>
      </c>
      <c r="R589" s="136">
        <f t="shared" si="352"/>
        <v>0</v>
      </c>
      <c r="S589" s="136">
        <f t="shared" si="353"/>
        <v>0</v>
      </c>
      <c r="T589" s="136">
        <f t="shared" si="354"/>
        <v>0</v>
      </c>
      <c r="U589" s="136">
        <f t="shared" si="355"/>
        <v>0</v>
      </c>
      <c r="V589" s="136">
        <f t="shared" si="356"/>
        <v>0</v>
      </c>
      <c r="W589" s="136">
        <f t="shared" si="357"/>
        <v>0</v>
      </c>
      <c r="X589" s="136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7">
        <v>36900</v>
      </c>
      <c r="E590" s="138" t="s">
        <v>286</v>
      </c>
      <c r="G590" s="43">
        <v>99</v>
      </c>
      <c r="H590" s="136" t="str">
        <f t="shared" si="343"/>
        <v>-</v>
      </c>
      <c r="I590" s="42">
        <f>'DepExp. Class.'!L$62</f>
        <v>0</v>
      </c>
      <c r="J590" s="136">
        <f t="shared" si="344"/>
        <v>0</v>
      </c>
      <c r="K590" s="136">
        <f t="shared" si="345"/>
        <v>0</v>
      </c>
      <c r="L590" s="136">
        <f t="shared" si="346"/>
        <v>0</v>
      </c>
      <c r="M590" s="136">
        <f t="shared" si="347"/>
        <v>0</v>
      </c>
      <c r="N590" s="136">
        <f t="shared" si="348"/>
        <v>0</v>
      </c>
      <c r="O590" s="136">
        <f t="shared" si="349"/>
        <v>0</v>
      </c>
      <c r="P590" s="136">
        <f t="shared" si="350"/>
        <v>0</v>
      </c>
      <c r="Q590" s="136">
        <f t="shared" si="351"/>
        <v>0</v>
      </c>
      <c r="R590" s="136">
        <f t="shared" si="352"/>
        <v>0</v>
      </c>
      <c r="S590" s="136">
        <f t="shared" si="353"/>
        <v>0</v>
      </c>
      <c r="T590" s="136">
        <f t="shared" si="354"/>
        <v>0</v>
      </c>
      <c r="U590" s="136">
        <f t="shared" si="355"/>
        <v>0</v>
      </c>
      <c r="V590" s="136">
        <f t="shared" si="356"/>
        <v>0</v>
      </c>
      <c r="W590" s="136">
        <f t="shared" si="357"/>
        <v>0</v>
      </c>
      <c r="X590" s="136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7">
        <v>36901</v>
      </c>
      <c r="E591" s="138" t="s">
        <v>286</v>
      </c>
      <c r="G591" s="43">
        <v>99</v>
      </c>
      <c r="H591" s="136" t="str">
        <f t="shared" si="343"/>
        <v>-</v>
      </c>
      <c r="I591" s="42">
        <f>'DepExp. Class.'!L$63</f>
        <v>0</v>
      </c>
      <c r="J591" s="136">
        <f t="shared" si="344"/>
        <v>0</v>
      </c>
      <c r="K591" s="136">
        <f t="shared" si="345"/>
        <v>0</v>
      </c>
      <c r="L591" s="136">
        <f t="shared" si="346"/>
        <v>0</v>
      </c>
      <c r="M591" s="136">
        <f t="shared" si="347"/>
        <v>0</v>
      </c>
      <c r="N591" s="136">
        <f t="shared" si="348"/>
        <v>0</v>
      </c>
      <c r="O591" s="136">
        <f t="shared" si="349"/>
        <v>0</v>
      </c>
      <c r="P591" s="136">
        <f t="shared" si="350"/>
        <v>0</v>
      </c>
      <c r="Q591" s="136">
        <f t="shared" si="351"/>
        <v>0</v>
      </c>
      <c r="R591" s="136">
        <f t="shared" si="352"/>
        <v>0</v>
      </c>
      <c r="S591" s="136">
        <f t="shared" si="353"/>
        <v>0</v>
      </c>
      <c r="T591" s="136">
        <f t="shared" si="354"/>
        <v>0</v>
      </c>
      <c r="U591" s="136">
        <f t="shared" si="355"/>
        <v>0</v>
      </c>
      <c r="V591" s="136">
        <f t="shared" si="356"/>
        <v>0</v>
      </c>
      <c r="W591" s="136">
        <f t="shared" si="357"/>
        <v>0</v>
      </c>
      <c r="X591" s="136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6"/>
      <c r="I593" s="42">
        <f>'DepExp. Class.'!L$65</f>
        <v>0</v>
      </c>
      <c r="J593" s="136">
        <f>SUM(J584:J591)</f>
        <v>0</v>
      </c>
      <c r="K593" s="136">
        <f t="shared" ref="K593:X593" si="360">SUM(K584:K591)</f>
        <v>0</v>
      </c>
      <c r="L593" s="136">
        <f t="shared" si="360"/>
        <v>0</v>
      </c>
      <c r="M593" s="136">
        <f t="shared" si="360"/>
        <v>0</v>
      </c>
      <c r="N593" s="136">
        <f t="shared" si="360"/>
        <v>0</v>
      </c>
      <c r="O593" s="136">
        <f t="shared" si="360"/>
        <v>0</v>
      </c>
      <c r="P593" s="136">
        <f t="shared" si="360"/>
        <v>0</v>
      </c>
      <c r="Q593" s="136">
        <f t="shared" si="360"/>
        <v>0</v>
      </c>
      <c r="R593" s="136">
        <f t="shared" si="360"/>
        <v>0</v>
      </c>
      <c r="S593" s="136">
        <f t="shared" si="360"/>
        <v>0</v>
      </c>
      <c r="T593" s="136">
        <f t="shared" si="360"/>
        <v>0</v>
      </c>
      <c r="U593" s="136">
        <f t="shared" si="360"/>
        <v>0</v>
      </c>
      <c r="V593" s="136">
        <f t="shared" si="360"/>
        <v>0</v>
      </c>
      <c r="W593" s="136">
        <f t="shared" si="360"/>
        <v>0</v>
      </c>
      <c r="X593" s="136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7">
        <v>37400</v>
      </c>
      <c r="E597" s="138" t="s">
        <v>125</v>
      </c>
      <c r="G597" s="43">
        <v>99</v>
      </c>
      <c r="H597" s="136" t="str">
        <f t="shared" ref="H597:H617" si="361">VLOOKUP($G597,alloc,3)</f>
        <v>-</v>
      </c>
      <c r="I597" s="42">
        <f>'DepExp. Class.'!L$69</f>
        <v>0</v>
      </c>
      <c r="J597" s="136">
        <f t="shared" ref="J597:J617" si="362">$I597*VLOOKUP($G597,alloc,6)</f>
        <v>0</v>
      </c>
      <c r="K597" s="136">
        <f t="shared" ref="K597:K617" si="363">$I597*VLOOKUP($G597,alloc,7)</f>
        <v>0</v>
      </c>
      <c r="L597" s="136">
        <f t="shared" ref="L597:L617" si="364">$I597*VLOOKUP($G597,alloc,8)</f>
        <v>0</v>
      </c>
      <c r="M597" s="136">
        <f t="shared" ref="M597:M617" si="365">$I597*VLOOKUP($G597,alloc,9)</f>
        <v>0</v>
      </c>
      <c r="N597" s="136">
        <f t="shared" ref="N597:N617" si="366">$I597*VLOOKUP($G597,alloc,10)</f>
        <v>0</v>
      </c>
      <c r="O597" s="136">
        <f t="shared" ref="O597:O617" si="367">$I597*VLOOKUP($G597,alloc,11)</f>
        <v>0</v>
      </c>
      <c r="P597" s="136">
        <f t="shared" ref="P597:P617" si="368">$I597*VLOOKUP($G597,alloc,12)</f>
        <v>0</v>
      </c>
      <c r="Q597" s="136">
        <f t="shared" ref="Q597:Q617" si="369">$I597*VLOOKUP($G597,alloc,13)</f>
        <v>0</v>
      </c>
      <c r="R597" s="136">
        <f t="shared" ref="R597:R617" si="370">$I597*VLOOKUP($G597,alloc,14)</f>
        <v>0</v>
      </c>
      <c r="S597" s="136">
        <f t="shared" ref="S597:S617" si="371">$I597*VLOOKUP($G597,alloc,15)</f>
        <v>0</v>
      </c>
      <c r="T597" s="136">
        <f t="shared" ref="T597:T617" si="372">$I597*VLOOKUP($G597,alloc,16)</f>
        <v>0</v>
      </c>
      <c r="U597" s="136">
        <f t="shared" ref="U597:U617" si="373">$I597*VLOOKUP($G597,alloc,17)</f>
        <v>0</v>
      </c>
      <c r="V597" s="136">
        <f t="shared" ref="V597:V617" si="374">$I597*VLOOKUP($G597,alloc,18)</f>
        <v>0</v>
      </c>
      <c r="W597" s="136">
        <f t="shared" ref="W597:W617" si="375">$I597*VLOOKUP($G597,alloc,19)</f>
        <v>0</v>
      </c>
      <c r="X597" s="136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7">
        <v>37401</v>
      </c>
      <c r="E598" s="138" t="s">
        <v>287</v>
      </c>
      <c r="G598" s="43">
        <v>99</v>
      </c>
      <c r="H598" s="136" t="str">
        <f t="shared" si="361"/>
        <v>-</v>
      </c>
      <c r="I598" s="42">
        <f>'DepExp. Class.'!L$70</f>
        <v>0</v>
      </c>
      <c r="J598" s="136">
        <f t="shared" si="362"/>
        <v>0</v>
      </c>
      <c r="K598" s="136">
        <f t="shared" si="363"/>
        <v>0</v>
      </c>
      <c r="L598" s="136">
        <f t="shared" si="364"/>
        <v>0</v>
      </c>
      <c r="M598" s="136">
        <f t="shared" si="365"/>
        <v>0</v>
      </c>
      <c r="N598" s="136">
        <f t="shared" si="366"/>
        <v>0</v>
      </c>
      <c r="O598" s="136">
        <f t="shared" si="367"/>
        <v>0</v>
      </c>
      <c r="P598" s="136">
        <f t="shared" si="368"/>
        <v>0</v>
      </c>
      <c r="Q598" s="136">
        <f t="shared" si="369"/>
        <v>0</v>
      </c>
      <c r="R598" s="136">
        <f t="shared" si="370"/>
        <v>0</v>
      </c>
      <c r="S598" s="136">
        <f t="shared" si="371"/>
        <v>0</v>
      </c>
      <c r="T598" s="136">
        <f t="shared" si="372"/>
        <v>0</v>
      </c>
      <c r="U598" s="136">
        <f t="shared" si="373"/>
        <v>0</v>
      </c>
      <c r="V598" s="136">
        <f t="shared" si="374"/>
        <v>0</v>
      </c>
      <c r="W598" s="136">
        <f t="shared" si="375"/>
        <v>0</v>
      </c>
      <c r="X598" s="136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7">
        <v>37402</v>
      </c>
      <c r="E599" s="138" t="s">
        <v>288</v>
      </c>
      <c r="G599" s="43">
        <v>99</v>
      </c>
      <c r="H599" s="136" t="str">
        <f t="shared" si="361"/>
        <v>-</v>
      </c>
      <c r="I599" s="42">
        <f>'DepExp. Class.'!L$71</f>
        <v>0</v>
      </c>
      <c r="J599" s="136">
        <f t="shared" si="362"/>
        <v>0</v>
      </c>
      <c r="K599" s="136">
        <f t="shared" si="363"/>
        <v>0</v>
      </c>
      <c r="L599" s="136">
        <f t="shared" si="364"/>
        <v>0</v>
      </c>
      <c r="M599" s="136">
        <f t="shared" si="365"/>
        <v>0</v>
      </c>
      <c r="N599" s="136">
        <f t="shared" si="366"/>
        <v>0</v>
      </c>
      <c r="O599" s="136">
        <f t="shared" si="367"/>
        <v>0</v>
      </c>
      <c r="P599" s="136">
        <f t="shared" si="368"/>
        <v>0</v>
      </c>
      <c r="Q599" s="136">
        <f t="shared" si="369"/>
        <v>0</v>
      </c>
      <c r="R599" s="136">
        <f t="shared" si="370"/>
        <v>0</v>
      </c>
      <c r="S599" s="136">
        <f t="shared" si="371"/>
        <v>0</v>
      </c>
      <c r="T599" s="136">
        <f t="shared" si="372"/>
        <v>0</v>
      </c>
      <c r="U599" s="136">
        <f t="shared" si="373"/>
        <v>0</v>
      </c>
      <c r="V599" s="136">
        <f t="shared" si="374"/>
        <v>0</v>
      </c>
      <c r="W599" s="136">
        <f t="shared" si="375"/>
        <v>0</v>
      </c>
      <c r="X599" s="136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7">
        <v>37403</v>
      </c>
      <c r="E600" s="138" t="s">
        <v>289</v>
      </c>
      <c r="G600" s="43">
        <v>99</v>
      </c>
      <c r="H600" s="136" t="str">
        <f t="shared" si="361"/>
        <v>-</v>
      </c>
      <c r="I600" s="42">
        <f>'DepExp. Class.'!L$72</f>
        <v>0</v>
      </c>
      <c r="J600" s="136">
        <f t="shared" si="362"/>
        <v>0</v>
      </c>
      <c r="K600" s="136">
        <f t="shared" si="363"/>
        <v>0</v>
      </c>
      <c r="L600" s="136">
        <f t="shared" si="364"/>
        <v>0</v>
      </c>
      <c r="M600" s="136">
        <f t="shared" si="365"/>
        <v>0</v>
      </c>
      <c r="N600" s="136">
        <f t="shared" si="366"/>
        <v>0</v>
      </c>
      <c r="O600" s="136">
        <f t="shared" si="367"/>
        <v>0</v>
      </c>
      <c r="P600" s="136">
        <f t="shared" si="368"/>
        <v>0</v>
      </c>
      <c r="Q600" s="136">
        <f t="shared" si="369"/>
        <v>0</v>
      </c>
      <c r="R600" s="136">
        <f t="shared" si="370"/>
        <v>0</v>
      </c>
      <c r="S600" s="136">
        <f t="shared" si="371"/>
        <v>0</v>
      </c>
      <c r="T600" s="136">
        <f t="shared" si="372"/>
        <v>0</v>
      </c>
      <c r="U600" s="136">
        <f t="shared" si="373"/>
        <v>0</v>
      </c>
      <c r="V600" s="136">
        <f t="shared" si="374"/>
        <v>0</v>
      </c>
      <c r="W600" s="136">
        <f t="shared" si="375"/>
        <v>0</v>
      </c>
      <c r="X600" s="136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7">
        <v>37500</v>
      </c>
      <c r="E601" s="138" t="s">
        <v>149</v>
      </c>
      <c r="G601" s="43">
        <v>99</v>
      </c>
      <c r="H601" s="136" t="str">
        <f t="shared" si="361"/>
        <v>-</v>
      </c>
      <c r="I601" s="42">
        <f>'DepExp. Class.'!L$73</f>
        <v>0</v>
      </c>
      <c r="J601" s="136">
        <f t="shared" si="362"/>
        <v>0</v>
      </c>
      <c r="K601" s="136">
        <f t="shared" si="363"/>
        <v>0</v>
      </c>
      <c r="L601" s="136">
        <f t="shared" si="364"/>
        <v>0</v>
      </c>
      <c r="M601" s="136">
        <f t="shared" si="365"/>
        <v>0</v>
      </c>
      <c r="N601" s="136">
        <f t="shared" si="366"/>
        <v>0</v>
      </c>
      <c r="O601" s="136">
        <f t="shared" si="367"/>
        <v>0</v>
      </c>
      <c r="P601" s="136">
        <f t="shared" si="368"/>
        <v>0</v>
      </c>
      <c r="Q601" s="136">
        <f t="shared" si="369"/>
        <v>0</v>
      </c>
      <c r="R601" s="136">
        <f t="shared" si="370"/>
        <v>0</v>
      </c>
      <c r="S601" s="136">
        <f t="shared" si="371"/>
        <v>0</v>
      </c>
      <c r="T601" s="136">
        <f t="shared" si="372"/>
        <v>0</v>
      </c>
      <c r="U601" s="136">
        <f t="shared" si="373"/>
        <v>0</v>
      </c>
      <c r="V601" s="136">
        <f t="shared" si="374"/>
        <v>0</v>
      </c>
      <c r="W601" s="136">
        <f t="shared" si="375"/>
        <v>0</v>
      </c>
      <c r="X601" s="136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7">
        <v>37501</v>
      </c>
      <c r="E602" s="138" t="s">
        <v>290</v>
      </c>
      <c r="G602" s="43">
        <v>99</v>
      </c>
      <c r="H602" s="136" t="str">
        <f t="shared" si="361"/>
        <v>-</v>
      </c>
      <c r="I602" s="42">
        <f>'DepExp. Class.'!L$74</f>
        <v>0</v>
      </c>
      <c r="J602" s="136">
        <f t="shared" si="362"/>
        <v>0</v>
      </c>
      <c r="K602" s="136">
        <f t="shared" si="363"/>
        <v>0</v>
      </c>
      <c r="L602" s="136">
        <f t="shared" si="364"/>
        <v>0</v>
      </c>
      <c r="M602" s="136">
        <f t="shared" si="365"/>
        <v>0</v>
      </c>
      <c r="N602" s="136">
        <f t="shared" si="366"/>
        <v>0</v>
      </c>
      <c r="O602" s="136">
        <f t="shared" si="367"/>
        <v>0</v>
      </c>
      <c r="P602" s="136">
        <f t="shared" si="368"/>
        <v>0</v>
      </c>
      <c r="Q602" s="136">
        <f t="shared" si="369"/>
        <v>0</v>
      </c>
      <c r="R602" s="136">
        <f t="shared" si="370"/>
        <v>0</v>
      </c>
      <c r="S602" s="136">
        <f t="shared" si="371"/>
        <v>0</v>
      </c>
      <c r="T602" s="136">
        <f t="shared" si="372"/>
        <v>0</v>
      </c>
      <c r="U602" s="136">
        <f t="shared" si="373"/>
        <v>0</v>
      </c>
      <c r="V602" s="136">
        <f t="shared" si="374"/>
        <v>0</v>
      </c>
      <c r="W602" s="136">
        <f t="shared" si="375"/>
        <v>0</v>
      </c>
      <c r="X602" s="136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7">
        <v>37502</v>
      </c>
      <c r="E603" s="138" t="s">
        <v>288</v>
      </c>
      <c r="G603" s="43">
        <v>99</v>
      </c>
      <c r="H603" s="136" t="str">
        <f t="shared" si="361"/>
        <v>-</v>
      </c>
      <c r="I603" s="42">
        <f>'DepExp. Class.'!L$75</f>
        <v>0</v>
      </c>
      <c r="J603" s="136">
        <f t="shared" si="362"/>
        <v>0</v>
      </c>
      <c r="K603" s="136">
        <f t="shared" si="363"/>
        <v>0</v>
      </c>
      <c r="L603" s="136">
        <f t="shared" si="364"/>
        <v>0</v>
      </c>
      <c r="M603" s="136">
        <f t="shared" si="365"/>
        <v>0</v>
      </c>
      <c r="N603" s="136">
        <f t="shared" si="366"/>
        <v>0</v>
      </c>
      <c r="O603" s="136">
        <f t="shared" si="367"/>
        <v>0</v>
      </c>
      <c r="P603" s="136">
        <f t="shared" si="368"/>
        <v>0</v>
      </c>
      <c r="Q603" s="136">
        <f t="shared" si="369"/>
        <v>0</v>
      </c>
      <c r="R603" s="136">
        <f t="shared" si="370"/>
        <v>0</v>
      </c>
      <c r="S603" s="136">
        <f t="shared" si="371"/>
        <v>0</v>
      </c>
      <c r="T603" s="136">
        <f t="shared" si="372"/>
        <v>0</v>
      </c>
      <c r="U603" s="136">
        <f t="shared" si="373"/>
        <v>0</v>
      </c>
      <c r="V603" s="136">
        <f t="shared" si="374"/>
        <v>0</v>
      </c>
      <c r="W603" s="136">
        <f t="shared" si="375"/>
        <v>0</v>
      </c>
      <c r="X603" s="136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7">
        <v>37503</v>
      </c>
      <c r="E604" s="138" t="s">
        <v>291</v>
      </c>
      <c r="G604" s="43">
        <v>99</v>
      </c>
      <c r="H604" s="136" t="str">
        <f t="shared" si="361"/>
        <v>-</v>
      </c>
      <c r="I604" s="42">
        <f>'DepExp. Class.'!L$76</f>
        <v>0</v>
      </c>
      <c r="J604" s="136">
        <f t="shared" si="362"/>
        <v>0</v>
      </c>
      <c r="K604" s="136">
        <f t="shared" si="363"/>
        <v>0</v>
      </c>
      <c r="L604" s="136">
        <f t="shared" si="364"/>
        <v>0</v>
      </c>
      <c r="M604" s="136">
        <f t="shared" si="365"/>
        <v>0</v>
      </c>
      <c r="N604" s="136">
        <f t="shared" si="366"/>
        <v>0</v>
      </c>
      <c r="O604" s="136">
        <f t="shared" si="367"/>
        <v>0</v>
      </c>
      <c r="P604" s="136">
        <f t="shared" si="368"/>
        <v>0</v>
      </c>
      <c r="Q604" s="136">
        <f t="shared" si="369"/>
        <v>0</v>
      </c>
      <c r="R604" s="136">
        <f t="shared" si="370"/>
        <v>0</v>
      </c>
      <c r="S604" s="136">
        <f t="shared" si="371"/>
        <v>0</v>
      </c>
      <c r="T604" s="136">
        <f t="shared" si="372"/>
        <v>0</v>
      </c>
      <c r="U604" s="136">
        <f t="shared" si="373"/>
        <v>0</v>
      </c>
      <c r="V604" s="136">
        <f t="shared" si="374"/>
        <v>0</v>
      </c>
      <c r="W604" s="136">
        <f t="shared" si="375"/>
        <v>0</v>
      </c>
      <c r="X604" s="136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7">
        <v>37600</v>
      </c>
      <c r="E605" s="138" t="s">
        <v>284</v>
      </c>
      <c r="G605" s="43">
        <v>99</v>
      </c>
      <c r="H605" s="136" t="str">
        <f t="shared" si="361"/>
        <v>-</v>
      </c>
      <c r="I605" s="42">
        <f>'DepExp. Class.'!L$77</f>
        <v>0</v>
      </c>
      <c r="J605" s="136">
        <f t="shared" si="362"/>
        <v>0</v>
      </c>
      <c r="K605" s="136">
        <f t="shared" si="363"/>
        <v>0</v>
      </c>
      <c r="L605" s="136">
        <f t="shared" si="364"/>
        <v>0</v>
      </c>
      <c r="M605" s="136">
        <f t="shared" si="365"/>
        <v>0</v>
      </c>
      <c r="N605" s="136">
        <f t="shared" si="366"/>
        <v>0</v>
      </c>
      <c r="O605" s="136">
        <f t="shared" si="367"/>
        <v>0</v>
      </c>
      <c r="P605" s="136">
        <f t="shared" si="368"/>
        <v>0</v>
      </c>
      <c r="Q605" s="136">
        <f t="shared" si="369"/>
        <v>0</v>
      </c>
      <c r="R605" s="136">
        <f t="shared" si="370"/>
        <v>0</v>
      </c>
      <c r="S605" s="136">
        <f t="shared" si="371"/>
        <v>0</v>
      </c>
      <c r="T605" s="136">
        <f t="shared" si="372"/>
        <v>0</v>
      </c>
      <c r="U605" s="136">
        <f t="shared" si="373"/>
        <v>0</v>
      </c>
      <c r="V605" s="136">
        <f t="shared" si="374"/>
        <v>0</v>
      </c>
      <c r="W605" s="136">
        <f t="shared" si="375"/>
        <v>0</v>
      </c>
      <c r="X605" s="136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7">
        <v>37601</v>
      </c>
      <c r="E606" s="138" t="s">
        <v>285</v>
      </c>
      <c r="G606" s="43">
        <v>99</v>
      </c>
      <c r="H606" s="136" t="str">
        <f t="shared" si="361"/>
        <v>-</v>
      </c>
      <c r="I606" s="42">
        <f>'DepExp. Class.'!L$78</f>
        <v>0</v>
      </c>
      <c r="J606" s="136">
        <f t="shared" si="362"/>
        <v>0</v>
      </c>
      <c r="K606" s="136">
        <f t="shared" si="363"/>
        <v>0</v>
      </c>
      <c r="L606" s="136">
        <f t="shared" si="364"/>
        <v>0</v>
      </c>
      <c r="M606" s="136">
        <f t="shared" si="365"/>
        <v>0</v>
      </c>
      <c r="N606" s="136">
        <f t="shared" si="366"/>
        <v>0</v>
      </c>
      <c r="O606" s="136">
        <f t="shared" si="367"/>
        <v>0</v>
      </c>
      <c r="P606" s="136">
        <f t="shared" si="368"/>
        <v>0</v>
      </c>
      <c r="Q606" s="136">
        <f t="shared" si="369"/>
        <v>0</v>
      </c>
      <c r="R606" s="136">
        <f t="shared" si="370"/>
        <v>0</v>
      </c>
      <c r="S606" s="136">
        <f t="shared" si="371"/>
        <v>0</v>
      </c>
      <c r="T606" s="136">
        <f t="shared" si="372"/>
        <v>0</v>
      </c>
      <c r="U606" s="136">
        <f t="shared" si="373"/>
        <v>0</v>
      </c>
      <c r="V606" s="136">
        <f t="shared" si="374"/>
        <v>0</v>
      </c>
      <c r="W606" s="136">
        <f t="shared" si="375"/>
        <v>0</v>
      </c>
      <c r="X606" s="136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7">
        <v>37602</v>
      </c>
      <c r="E607" s="138" t="s">
        <v>292</v>
      </c>
      <c r="G607" s="43">
        <v>99</v>
      </c>
      <c r="H607" s="136" t="str">
        <f t="shared" si="361"/>
        <v>-</v>
      </c>
      <c r="I607" s="42">
        <f>'DepExp. Class.'!L$79</f>
        <v>0</v>
      </c>
      <c r="J607" s="136">
        <f t="shared" si="362"/>
        <v>0</v>
      </c>
      <c r="K607" s="136">
        <f t="shared" si="363"/>
        <v>0</v>
      </c>
      <c r="L607" s="136">
        <f t="shared" si="364"/>
        <v>0</v>
      </c>
      <c r="M607" s="136">
        <f t="shared" si="365"/>
        <v>0</v>
      </c>
      <c r="N607" s="136">
        <f t="shared" si="366"/>
        <v>0</v>
      </c>
      <c r="O607" s="136">
        <f t="shared" si="367"/>
        <v>0</v>
      </c>
      <c r="P607" s="136">
        <f t="shared" si="368"/>
        <v>0</v>
      </c>
      <c r="Q607" s="136">
        <f t="shared" si="369"/>
        <v>0</v>
      </c>
      <c r="R607" s="136">
        <f t="shared" si="370"/>
        <v>0</v>
      </c>
      <c r="S607" s="136">
        <f t="shared" si="371"/>
        <v>0</v>
      </c>
      <c r="T607" s="136">
        <f t="shared" si="372"/>
        <v>0</v>
      </c>
      <c r="U607" s="136">
        <f t="shared" si="373"/>
        <v>0</v>
      </c>
      <c r="V607" s="136">
        <f t="shared" si="374"/>
        <v>0</v>
      </c>
      <c r="W607" s="136">
        <f t="shared" si="375"/>
        <v>0</v>
      </c>
      <c r="X607" s="136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7">
        <v>37800</v>
      </c>
      <c r="E608" s="138" t="s">
        <v>293</v>
      </c>
      <c r="G608" s="43">
        <v>99</v>
      </c>
      <c r="H608" s="136" t="str">
        <f t="shared" si="361"/>
        <v>-</v>
      </c>
      <c r="I608" s="42">
        <f>'DepExp. Class.'!L$80</f>
        <v>0</v>
      </c>
      <c r="J608" s="136">
        <f t="shared" si="362"/>
        <v>0</v>
      </c>
      <c r="K608" s="136">
        <f t="shared" si="363"/>
        <v>0</v>
      </c>
      <c r="L608" s="136">
        <f t="shared" si="364"/>
        <v>0</v>
      </c>
      <c r="M608" s="136">
        <f t="shared" si="365"/>
        <v>0</v>
      </c>
      <c r="N608" s="136">
        <f t="shared" si="366"/>
        <v>0</v>
      </c>
      <c r="O608" s="136">
        <f t="shared" si="367"/>
        <v>0</v>
      </c>
      <c r="P608" s="136">
        <f t="shared" si="368"/>
        <v>0</v>
      </c>
      <c r="Q608" s="136">
        <f t="shared" si="369"/>
        <v>0</v>
      </c>
      <c r="R608" s="136">
        <f t="shared" si="370"/>
        <v>0</v>
      </c>
      <c r="S608" s="136">
        <f t="shared" si="371"/>
        <v>0</v>
      </c>
      <c r="T608" s="136">
        <f t="shared" si="372"/>
        <v>0</v>
      </c>
      <c r="U608" s="136">
        <f t="shared" si="373"/>
        <v>0</v>
      </c>
      <c r="V608" s="136">
        <f t="shared" si="374"/>
        <v>0</v>
      </c>
      <c r="W608" s="136">
        <f t="shared" si="375"/>
        <v>0</v>
      </c>
      <c r="X608" s="136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7">
        <v>37900</v>
      </c>
      <c r="E609" s="138" t="s">
        <v>294</v>
      </c>
      <c r="G609" s="43">
        <v>99</v>
      </c>
      <c r="H609" s="136" t="str">
        <f t="shared" si="361"/>
        <v>-</v>
      </c>
      <c r="I609" s="42">
        <f>'DepExp. Class.'!L$81</f>
        <v>0</v>
      </c>
      <c r="J609" s="136">
        <f t="shared" si="362"/>
        <v>0</v>
      </c>
      <c r="K609" s="136">
        <f t="shared" si="363"/>
        <v>0</v>
      </c>
      <c r="L609" s="136">
        <f t="shared" si="364"/>
        <v>0</v>
      </c>
      <c r="M609" s="136">
        <f t="shared" si="365"/>
        <v>0</v>
      </c>
      <c r="N609" s="136">
        <f t="shared" si="366"/>
        <v>0</v>
      </c>
      <c r="O609" s="136">
        <f t="shared" si="367"/>
        <v>0</v>
      </c>
      <c r="P609" s="136">
        <f t="shared" si="368"/>
        <v>0</v>
      </c>
      <c r="Q609" s="136">
        <f t="shared" si="369"/>
        <v>0</v>
      </c>
      <c r="R609" s="136">
        <f t="shared" si="370"/>
        <v>0</v>
      </c>
      <c r="S609" s="136">
        <f t="shared" si="371"/>
        <v>0</v>
      </c>
      <c r="T609" s="136">
        <f t="shared" si="372"/>
        <v>0</v>
      </c>
      <c r="U609" s="136">
        <f t="shared" si="373"/>
        <v>0</v>
      </c>
      <c r="V609" s="136">
        <f t="shared" si="374"/>
        <v>0</v>
      </c>
      <c r="W609" s="136">
        <f t="shared" si="375"/>
        <v>0</v>
      </c>
      <c r="X609" s="136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7">
        <v>37905</v>
      </c>
      <c r="E610" s="138" t="s">
        <v>295</v>
      </c>
      <c r="G610" s="43">
        <v>99</v>
      </c>
      <c r="H610" s="136" t="str">
        <f t="shared" si="361"/>
        <v>-</v>
      </c>
      <c r="I610" s="42">
        <f>'DepExp. Class.'!L$82</f>
        <v>0</v>
      </c>
      <c r="J610" s="136">
        <f t="shared" si="362"/>
        <v>0</v>
      </c>
      <c r="K610" s="136">
        <f t="shared" si="363"/>
        <v>0</v>
      </c>
      <c r="L610" s="136">
        <f t="shared" si="364"/>
        <v>0</v>
      </c>
      <c r="M610" s="136">
        <f t="shared" si="365"/>
        <v>0</v>
      </c>
      <c r="N610" s="136">
        <f t="shared" si="366"/>
        <v>0</v>
      </c>
      <c r="O610" s="136">
        <f t="shared" si="367"/>
        <v>0</v>
      </c>
      <c r="P610" s="136">
        <f t="shared" si="368"/>
        <v>0</v>
      </c>
      <c r="Q610" s="136">
        <f t="shared" si="369"/>
        <v>0</v>
      </c>
      <c r="R610" s="136">
        <f t="shared" si="370"/>
        <v>0</v>
      </c>
      <c r="S610" s="136">
        <f t="shared" si="371"/>
        <v>0</v>
      </c>
      <c r="T610" s="136">
        <f t="shared" si="372"/>
        <v>0</v>
      </c>
      <c r="U610" s="136">
        <f t="shared" si="373"/>
        <v>0</v>
      </c>
      <c r="V610" s="136">
        <f t="shared" si="374"/>
        <v>0</v>
      </c>
      <c r="W610" s="136">
        <f t="shared" si="375"/>
        <v>0</v>
      </c>
      <c r="X610" s="136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7">
        <v>38000</v>
      </c>
      <c r="E611" s="138" t="s">
        <v>52</v>
      </c>
      <c r="G611" s="43">
        <v>99</v>
      </c>
      <c r="H611" s="136" t="str">
        <f t="shared" si="361"/>
        <v>-</v>
      </c>
      <c r="I611" s="42">
        <f>'DepExp. Class.'!L$83</f>
        <v>0</v>
      </c>
      <c r="J611" s="136">
        <f t="shared" si="362"/>
        <v>0</v>
      </c>
      <c r="K611" s="136">
        <f t="shared" si="363"/>
        <v>0</v>
      </c>
      <c r="L611" s="136">
        <f t="shared" si="364"/>
        <v>0</v>
      </c>
      <c r="M611" s="136">
        <f t="shared" si="365"/>
        <v>0</v>
      </c>
      <c r="N611" s="136">
        <f t="shared" si="366"/>
        <v>0</v>
      </c>
      <c r="O611" s="136">
        <f t="shared" si="367"/>
        <v>0</v>
      </c>
      <c r="P611" s="136">
        <f t="shared" si="368"/>
        <v>0</v>
      </c>
      <c r="Q611" s="136">
        <f t="shared" si="369"/>
        <v>0</v>
      </c>
      <c r="R611" s="136">
        <f t="shared" si="370"/>
        <v>0</v>
      </c>
      <c r="S611" s="136">
        <f t="shared" si="371"/>
        <v>0</v>
      </c>
      <c r="T611" s="136">
        <f t="shared" si="372"/>
        <v>0</v>
      </c>
      <c r="U611" s="136">
        <f t="shared" si="373"/>
        <v>0</v>
      </c>
      <c r="V611" s="136">
        <f t="shared" si="374"/>
        <v>0</v>
      </c>
      <c r="W611" s="136">
        <f t="shared" si="375"/>
        <v>0</v>
      </c>
      <c r="X611" s="136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7">
        <v>38100</v>
      </c>
      <c r="E612" s="138" t="s">
        <v>51</v>
      </c>
      <c r="G612" s="43">
        <v>99</v>
      </c>
      <c r="H612" s="136" t="str">
        <f t="shared" si="361"/>
        <v>-</v>
      </c>
      <c r="I612" s="42">
        <f>'DepExp. Class.'!L$84</f>
        <v>0</v>
      </c>
      <c r="J612" s="136">
        <f t="shared" si="362"/>
        <v>0</v>
      </c>
      <c r="K612" s="136">
        <f t="shared" si="363"/>
        <v>0</v>
      </c>
      <c r="L612" s="136">
        <f t="shared" si="364"/>
        <v>0</v>
      </c>
      <c r="M612" s="136">
        <f t="shared" si="365"/>
        <v>0</v>
      </c>
      <c r="N612" s="136">
        <f t="shared" si="366"/>
        <v>0</v>
      </c>
      <c r="O612" s="136">
        <f t="shared" si="367"/>
        <v>0</v>
      </c>
      <c r="P612" s="136">
        <f t="shared" si="368"/>
        <v>0</v>
      </c>
      <c r="Q612" s="136">
        <f t="shared" si="369"/>
        <v>0</v>
      </c>
      <c r="R612" s="136">
        <f t="shared" si="370"/>
        <v>0</v>
      </c>
      <c r="S612" s="136">
        <f t="shared" si="371"/>
        <v>0</v>
      </c>
      <c r="T612" s="136">
        <f t="shared" si="372"/>
        <v>0</v>
      </c>
      <c r="U612" s="136">
        <f t="shared" si="373"/>
        <v>0</v>
      </c>
      <c r="V612" s="136">
        <f t="shared" si="374"/>
        <v>0</v>
      </c>
      <c r="W612" s="136">
        <f t="shared" si="375"/>
        <v>0</v>
      </c>
      <c r="X612" s="136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7">
        <v>38200</v>
      </c>
      <c r="E613" s="138" t="s">
        <v>296</v>
      </c>
      <c r="G613" s="43">
        <v>99</v>
      </c>
      <c r="H613" s="136" t="str">
        <f t="shared" si="361"/>
        <v>-</v>
      </c>
      <c r="I613" s="42">
        <f>'DepExp. Class.'!L$85</f>
        <v>0</v>
      </c>
      <c r="J613" s="136">
        <f t="shared" si="362"/>
        <v>0</v>
      </c>
      <c r="K613" s="136">
        <f t="shared" si="363"/>
        <v>0</v>
      </c>
      <c r="L613" s="136">
        <f t="shared" si="364"/>
        <v>0</v>
      </c>
      <c r="M613" s="136">
        <f t="shared" si="365"/>
        <v>0</v>
      </c>
      <c r="N613" s="136">
        <f t="shared" si="366"/>
        <v>0</v>
      </c>
      <c r="O613" s="136">
        <f t="shared" si="367"/>
        <v>0</v>
      </c>
      <c r="P613" s="136">
        <f t="shared" si="368"/>
        <v>0</v>
      </c>
      <c r="Q613" s="136">
        <f t="shared" si="369"/>
        <v>0</v>
      </c>
      <c r="R613" s="136">
        <f t="shared" si="370"/>
        <v>0</v>
      </c>
      <c r="S613" s="136">
        <f t="shared" si="371"/>
        <v>0</v>
      </c>
      <c r="T613" s="136">
        <f t="shared" si="372"/>
        <v>0</v>
      </c>
      <c r="U613" s="136">
        <f t="shared" si="373"/>
        <v>0</v>
      </c>
      <c r="V613" s="136">
        <f t="shared" si="374"/>
        <v>0</v>
      </c>
      <c r="W613" s="136">
        <f t="shared" si="375"/>
        <v>0</v>
      </c>
      <c r="X613" s="136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7">
        <v>38300</v>
      </c>
      <c r="E614" s="138" t="s">
        <v>297</v>
      </c>
      <c r="G614" s="43">
        <v>99</v>
      </c>
      <c r="H614" s="136" t="str">
        <f t="shared" si="361"/>
        <v>-</v>
      </c>
      <c r="I614" s="42">
        <f>'DepExp. Class.'!L$86</f>
        <v>0</v>
      </c>
      <c r="J614" s="136">
        <f t="shared" si="362"/>
        <v>0</v>
      </c>
      <c r="K614" s="136">
        <f t="shared" si="363"/>
        <v>0</v>
      </c>
      <c r="L614" s="136">
        <f t="shared" si="364"/>
        <v>0</v>
      </c>
      <c r="M614" s="136">
        <f t="shared" si="365"/>
        <v>0</v>
      </c>
      <c r="N614" s="136">
        <f t="shared" si="366"/>
        <v>0</v>
      </c>
      <c r="O614" s="136">
        <f t="shared" si="367"/>
        <v>0</v>
      </c>
      <c r="P614" s="136">
        <f t="shared" si="368"/>
        <v>0</v>
      </c>
      <c r="Q614" s="136">
        <f t="shared" si="369"/>
        <v>0</v>
      </c>
      <c r="R614" s="136">
        <f t="shared" si="370"/>
        <v>0</v>
      </c>
      <c r="S614" s="136">
        <f t="shared" si="371"/>
        <v>0</v>
      </c>
      <c r="T614" s="136">
        <f t="shared" si="372"/>
        <v>0</v>
      </c>
      <c r="U614" s="136">
        <f t="shared" si="373"/>
        <v>0</v>
      </c>
      <c r="V614" s="136">
        <f t="shared" si="374"/>
        <v>0</v>
      </c>
      <c r="W614" s="136">
        <f t="shared" si="375"/>
        <v>0</v>
      </c>
      <c r="X614" s="136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7">
        <v>38400</v>
      </c>
      <c r="E615" s="138" t="s">
        <v>298</v>
      </c>
      <c r="G615" s="43">
        <v>99</v>
      </c>
      <c r="H615" s="136" t="str">
        <f t="shared" si="361"/>
        <v>-</v>
      </c>
      <c r="I615" s="42">
        <f>'DepExp. Class.'!L$87</f>
        <v>0</v>
      </c>
      <c r="J615" s="136">
        <f t="shared" si="362"/>
        <v>0</v>
      </c>
      <c r="K615" s="136">
        <f t="shared" si="363"/>
        <v>0</v>
      </c>
      <c r="L615" s="136">
        <f t="shared" si="364"/>
        <v>0</v>
      </c>
      <c r="M615" s="136">
        <f t="shared" si="365"/>
        <v>0</v>
      </c>
      <c r="N615" s="136">
        <f t="shared" si="366"/>
        <v>0</v>
      </c>
      <c r="O615" s="136">
        <f t="shared" si="367"/>
        <v>0</v>
      </c>
      <c r="P615" s="136">
        <f t="shared" si="368"/>
        <v>0</v>
      </c>
      <c r="Q615" s="136">
        <f t="shared" si="369"/>
        <v>0</v>
      </c>
      <c r="R615" s="136">
        <f t="shared" si="370"/>
        <v>0</v>
      </c>
      <c r="S615" s="136">
        <f t="shared" si="371"/>
        <v>0</v>
      </c>
      <c r="T615" s="136">
        <f t="shared" si="372"/>
        <v>0</v>
      </c>
      <c r="U615" s="136">
        <f t="shared" si="373"/>
        <v>0</v>
      </c>
      <c r="V615" s="136">
        <f t="shared" si="374"/>
        <v>0</v>
      </c>
      <c r="W615" s="136">
        <f t="shared" si="375"/>
        <v>0</v>
      </c>
      <c r="X615" s="136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7">
        <v>38500</v>
      </c>
      <c r="E616" s="138" t="s">
        <v>299</v>
      </c>
      <c r="G616" s="43">
        <v>99</v>
      </c>
      <c r="H616" s="136" t="str">
        <f t="shared" si="361"/>
        <v>-</v>
      </c>
      <c r="I616" s="42">
        <f>'DepExp. Class.'!L$88</f>
        <v>0</v>
      </c>
      <c r="J616" s="136">
        <f t="shared" si="362"/>
        <v>0</v>
      </c>
      <c r="K616" s="136">
        <f t="shared" si="363"/>
        <v>0</v>
      </c>
      <c r="L616" s="136">
        <f t="shared" si="364"/>
        <v>0</v>
      </c>
      <c r="M616" s="136">
        <f t="shared" si="365"/>
        <v>0</v>
      </c>
      <c r="N616" s="136">
        <f t="shared" si="366"/>
        <v>0</v>
      </c>
      <c r="O616" s="136">
        <f t="shared" si="367"/>
        <v>0</v>
      </c>
      <c r="P616" s="136">
        <f t="shared" si="368"/>
        <v>0</v>
      </c>
      <c r="Q616" s="136">
        <f t="shared" si="369"/>
        <v>0</v>
      </c>
      <c r="R616" s="136">
        <f t="shared" si="370"/>
        <v>0</v>
      </c>
      <c r="S616" s="136">
        <f t="shared" si="371"/>
        <v>0</v>
      </c>
      <c r="T616" s="136">
        <f t="shared" si="372"/>
        <v>0</v>
      </c>
      <c r="U616" s="136">
        <f t="shared" si="373"/>
        <v>0</v>
      </c>
      <c r="V616" s="136">
        <f t="shared" si="374"/>
        <v>0</v>
      </c>
      <c r="W616" s="136">
        <f t="shared" si="375"/>
        <v>0</v>
      </c>
      <c r="X616" s="136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7">
        <v>38600</v>
      </c>
      <c r="E617" s="138" t="s">
        <v>300</v>
      </c>
      <c r="G617" s="43">
        <v>99</v>
      </c>
      <c r="H617" s="136" t="str">
        <f t="shared" si="361"/>
        <v>-</v>
      </c>
      <c r="I617" s="42">
        <f>'DepExp. Class.'!L$89</f>
        <v>0</v>
      </c>
      <c r="J617" s="136">
        <f t="shared" si="362"/>
        <v>0</v>
      </c>
      <c r="K617" s="136">
        <f t="shared" si="363"/>
        <v>0</v>
      </c>
      <c r="L617" s="136">
        <f t="shared" si="364"/>
        <v>0</v>
      </c>
      <c r="M617" s="136">
        <f t="shared" si="365"/>
        <v>0</v>
      </c>
      <c r="N617" s="136">
        <f t="shared" si="366"/>
        <v>0</v>
      </c>
      <c r="O617" s="136">
        <f t="shared" si="367"/>
        <v>0</v>
      </c>
      <c r="P617" s="136">
        <f t="shared" si="368"/>
        <v>0</v>
      </c>
      <c r="Q617" s="136">
        <f t="shared" si="369"/>
        <v>0</v>
      </c>
      <c r="R617" s="136">
        <f t="shared" si="370"/>
        <v>0</v>
      </c>
      <c r="S617" s="136">
        <f t="shared" si="371"/>
        <v>0</v>
      </c>
      <c r="T617" s="136">
        <f t="shared" si="372"/>
        <v>0</v>
      </c>
      <c r="U617" s="136">
        <f t="shared" si="373"/>
        <v>0</v>
      </c>
      <c r="V617" s="136">
        <f t="shared" si="374"/>
        <v>0</v>
      </c>
      <c r="W617" s="136">
        <f t="shared" si="375"/>
        <v>0</v>
      </c>
      <c r="X617" s="136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6"/>
      <c r="I618" s="42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9"/>
      <c r="H619" s="44"/>
      <c r="I619" s="42">
        <f>'DepExp. Class.'!L$91</f>
        <v>0</v>
      </c>
      <c r="J619" s="136">
        <f>SUM(J597:J617)</f>
        <v>0</v>
      </c>
      <c r="K619" s="136">
        <f t="shared" ref="K619:X619" si="379">SUM(K597:K617)</f>
        <v>0</v>
      </c>
      <c r="L619" s="136">
        <f t="shared" si="379"/>
        <v>0</v>
      </c>
      <c r="M619" s="136">
        <f t="shared" si="379"/>
        <v>0</v>
      </c>
      <c r="N619" s="136">
        <f t="shared" si="379"/>
        <v>0</v>
      </c>
      <c r="O619" s="136">
        <f t="shared" si="379"/>
        <v>0</v>
      </c>
      <c r="P619" s="136">
        <f t="shared" si="379"/>
        <v>0</v>
      </c>
      <c r="Q619" s="136">
        <f t="shared" si="379"/>
        <v>0</v>
      </c>
      <c r="R619" s="136">
        <f t="shared" si="379"/>
        <v>0</v>
      </c>
      <c r="S619" s="136">
        <f t="shared" si="379"/>
        <v>0</v>
      </c>
      <c r="T619" s="136">
        <f t="shared" si="379"/>
        <v>0</v>
      </c>
      <c r="U619" s="136">
        <f t="shared" si="379"/>
        <v>0</v>
      </c>
      <c r="V619" s="136">
        <f t="shared" si="379"/>
        <v>0</v>
      </c>
      <c r="W619" s="136">
        <f t="shared" si="379"/>
        <v>0</v>
      </c>
      <c r="X619" s="136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9"/>
      <c r="H620" s="44"/>
      <c r="I620" s="44"/>
      <c r="J620" s="44"/>
      <c r="K620" s="44"/>
      <c r="L620" s="44"/>
      <c r="M620" s="44"/>
      <c r="N620" s="132"/>
      <c r="O620" s="132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9"/>
      <c r="H621" s="44"/>
      <c r="I621" s="44"/>
      <c r="J621" s="42"/>
      <c r="K621" s="132"/>
      <c r="L621" s="132"/>
      <c r="M621" s="132"/>
      <c r="N621" s="45"/>
      <c r="O621" s="45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1"/>
      <c r="H622" s="149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2"/>
      <c r="U622" s="132"/>
      <c r="V622" s="132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9">
        <v>38900</v>
      </c>
      <c r="E623" s="138" t="s">
        <v>125</v>
      </c>
      <c r="G623" s="43">
        <v>6.6</v>
      </c>
      <c r="H623" s="136" t="str">
        <f t="shared" ref="H623:H656" si="380">VLOOKUP($G623,alloc,3)</f>
        <v>P, S, T &amp; D Plant - Commodity</v>
      </c>
      <c r="I623" s="42">
        <f>'DepExp. Class.'!L$95</f>
        <v>0</v>
      </c>
      <c r="J623" s="136">
        <f t="shared" ref="J623:J656" si="381">$I623*VLOOKUP($G623,alloc,6)</f>
        <v>0</v>
      </c>
      <c r="K623" s="136">
        <f t="shared" ref="K623:K656" si="382">$I623*VLOOKUP($G623,alloc,7)</f>
        <v>0</v>
      </c>
      <c r="L623" s="136">
        <f t="shared" ref="L623:L656" si="383">$I623*VLOOKUP($G623,alloc,8)</f>
        <v>0</v>
      </c>
      <c r="M623" s="136">
        <f t="shared" ref="M623:M656" si="384">$I623*VLOOKUP($G623,alloc,9)</f>
        <v>0</v>
      </c>
      <c r="N623" s="136">
        <f t="shared" ref="N623:N656" si="385">$I623*VLOOKUP($G623,alloc,10)</f>
        <v>0</v>
      </c>
      <c r="O623" s="136">
        <f t="shared" ref="O623:O656" si="386">$I623*VLOOKUP($G623,alloc,11)</f>
        <v>0</v>
      </c>
      <c r="P623" s="136">
        <f t="shared" ref="P623:P656" si="387">$I623*VLOOKUP($G623,alloc,12)</f>
        <v>0</v>
      </c>
      <c r="Q623" s="136">
        <f t="shared" ref="Q623:Q656" si="388">$I623*VLOOKUP($G623,alloc,13)</f>
        <v>0</v>
      </c>
      <c r="R623" s="136">
        <f t="shared" ref="R623:R656" si="389">$I623*VLOOKUP($G623,alloc,14)</f>
        <v>0</v>
      </c>
      <c r="S623" s="136">
        <f t="shared" ref="S623:S656" si="390">$I623*VLOOKUP($G623,alloc,15)</f>
        <v>0</v>
      </c>
      <c r="T623" s="136">
        <f t="shared" ref="T623:T656" si="391">$I623*VLOOKUP($G623,alloc,16)</f>
        <v>0</v>
      </c>
      <c r="U623" s="136">
        <f t="shared" ref="U623:U656" si="392">$I623*VLOOKUP($G623,alloc,17)</f>
        <v>0</v>
      </c>
      <c r="V623" s="136">
        <f t="shared" ref="V623:V656" si="393">$I623*VLOOKUP($G623,alloc,18)</f>
        <v>0</v>
      </c>
      <c r="W623" s="136">
        <f t="shared" ref="W623:W656" si="394">$I623*VLOOKUP($G623,alloc,19)</f>
        <v>0</v>
      </c>
      <c r="X623" s="136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9">
        <v>39000</v>
      </c>
      <c r="E624" s="138" t="s">
        <v>304</v>
      </c>
      <c r="G624" s="43">
        <v>6.6</v>
      </c>
      <c r="H624" s="136" t="str">
        <f t="shared" si="380"/>
        <v>P, S, T &amp; D Plant - Commodity</v>
      </c>
      <c r="I624" s="42">
        <f>'DepExp. Class.'!L$96</f>
        <v>3039.3307190763389</v>
      </c>
      <c r="J624" s="136">
        <f t="shared" si="381"/>
        <v>1189.9546271661852</v>
      </c>
      <c r="K624" s="136">
        <f t="shared" si="382"/>
        <v>717.40874613687856</v>
      </c>
      <c r="L624" s="136">
        <f t="shared" si="383"/>
        <v>22.583415675986121</v>
      </c>
      <c r="M624" s="136">
        <f t="shared" si="384"/>
        <v>560.70799139035466</v>
      </c>
      <c r="N624" s="136">
        <f t="shared" si="385"/>
        <v>548.6759387069344</v>
      </c>
      <c r="O624" s="136">
        <f t="shared" si="386"/>
        <v>0</v>
      </c>
      <c r="P624" s="136">
        <f t="shared" si="387"/>
        <v>0</v>
      </c>
      <c r="Q624" s="136">
        <f t="shared" si="388"/>
        <v>0</v>
      </c>
      <c r="R624" s="136">
        <f t="shared" si="389"/>
        <v>0</v>
      </c>
      <c r="S624" s="136">
        <f t="shared" si="390"/>
        <v>0</v>
      </c>
      <c r="T624" s="136">
        <f t="shared" si="391"/>
        <v>0</v>
      </c>
      <c r="U624" s="136">
        <f t="shared" si="392"/>
        <v>0</v>
      </c>
      <c r="V624" s="136">
        <f t="shared" si="393"/>
        <v>0</v>
      </c>
      <c r="W624" s="136">
        <f t="shared" si="394"/>
        <v>0</v>
      </c>
      <c r="X624" s="136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9">
        <v>39001</v>
      </c>
      <c r="E625" s="138" t="s">
        <v>149</v>
      </c>
      <c r="G625" s="43">
        <v>6.6</v>
      </c>
      <c r="H625" s="136" t="str">
        <f t="shared" si="380"/>
        <v>P, S, T &amp; D Plant - Commodity</v>
      </c>
      <c r="I625" s="42">
        <f>'DepExp. Class.'!L$97</f>
        <v>0</v>
      </c>
      <c r="J625" s="136">
        <f t="shared" si="381"/>
        <v>0</v>
      </c>
      <c r="K625" s="136">
        <f t="shared" si="382"/>
        <v>0</v>
      </c>
      <c r="L625" s="136">
        <f t="shared" si="383"/>
        <v>0</v>
      </c>
      <c r="M625" s="136">
        <f t="shared" si="384"/>
        <v>0</v>
      </c>
      <c r="N625" s="136">
        <f t="shared" si="385"/>
        <v>0</v>
      </c>
      <c r="O625" s="136">
        <f t="shared" si="386"/>
        <v>0</v>
      </c>
      <c r="P625" s="136">
        <f t="shared" si="387"/>
        <v>0</v>
      </c>
      <c r="Q625" s="136">
        <f t="shared" si="388"/>
        <v>0</v>
      </c>
      <c r="R625" s="136">
        <f t="shared" si="389"/>
        <v>0</v>
      </c>
      <c r="S625" s="136">
        <f t="shared" si="390"/>
        <v>0</v>
      </c>
      <c r="T625" s="136">
        <f t="shared" si="391"/>
        <v>0</v>
      </c>
      <c r="U625" s="136">
        <f t="shared" si="392"/>
        <v>0</v>
      </c>
      <c r="V625" s="136">
        <f t="shared" si="393"/>
        <v>0</v>
      </c>
      <c r="W625" s="136">
        <f t="shared" si="394"/>
        <v>0</v>
      </c>
      <c r="X625" s="136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9">
        <v>39002</v>
      </c>
      <c r="E626" s="138" t="s">
        <v>291</v>
      </c>
      <c r="G626" s="43">
        <v>6.6</v>
      </c>
      <c r="H626" s="136" t="str">
        <f t="shared" si="380"/>
        <v>P, S, T &amp; D Plant - Commodity</v>
      </c>
      <c r="I626" s="42">
        <f>'DepExp. Class.'!L$98</f>
        <v>100.1778435249272</v>
      </c>
      <c r="J626" s="136">
        <f t="shared" si="381"/>
        <v>39.221492973375582</v>
      </c>
      <c r="K626" s="136">
        <f t="shared" si="382"/>
        <v>23.646147049030407</v>
      </c>
      <c r="L626" s="136">
        <f t="shared" si="383"/>
        <v>0.74436054873780322</v>
      </c>
      <c r="M626" s="136">
        <f t="shared" si="384"/>
        <v>18.481212680188207</v>
      </c>
      <c r="N626" s="136">
        <f t="shared" si="385"/>
        <v>18.084630273595199</v>
      </c>
      <c r="O626" s="136">
        <f t="shared" si="386"/>
        <v>0</v>
      </c>
      <c r="P626" s="136">
        <f t="shared" si="387"/>
        <v>0</v>
      </c>
      <c r="Q626" s="136">
        <f t="shared" si="388"/>
        <v>0</v>
      </c>
      <c r="R626" s="136">
        <f t="shared" si="389"/>
        <v>0</v>
      </c>
      <c r="S626" s="136">
        <f t="shared" si="390"/>
        <v>0</v>
      </c>
      <c r="T626" s="136">
        <f t="shared" si="391"/>
        <v>0</v>
      </c>
      <c r="U626" s="136">
        <f t="shared" si="392"/>
        <v>0</v>
      </c>
      <c r="V626" s="136">
        <f t="shared" si="393"/>
        <v>0</v>
      </c>
      <c r="W626" s="136">
        <f t="shared" si="394"/>
        <v>0</v>
      </c>
      <c r="X626" s="136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9">
        <v>39003</v>
      </c>
      <c r="E627" s="138" t="s">
        <v>306</v>
      </c>
      <c r="G627" s="43">
        <v>6.6</v>
      </c>
      <c r="H627" s="136" t="str">
        <f t="shared" si="380"/>
        <v>P, S, T &amp; D Plant - Commodity</v>
      </c>
      <c r="I627" s="42">
        <f>'DepExp. Class.'!L$99</f>
        <v>410.39832505441723</v>
      </c>
      <c r="J627" s="136">
        <f t="shared" si="381"/>
        <v>160.67859374914241</v>
      </c>
      <c r="K627" s="136">
        <f t="shared" si="382"/>
        <v>96.871112428146887</v>
      </c>
      <c r="L627" s="136">
        <f t="shared" si="383"/>
        <v>3.0494200283176176</v>
      </c>
      <c r="M627" s="136">
        <f t="shared" si="384"/>
        <v>75.711938509001854</v>
      </c>
      <c r="N627" s="136">
        <f t="shared" si="385"/>
        <v>74.087260339808466</v>
      </c>
      <c r="O627" s="136">
        <f t="shared" si="386"/>
        <v>0</v>
      </c>
      <c r="P627" s="136">
        <f t="shared" si="387"/>
        <v>0</v>
      </c>
      <c r="Q627" s="136">
        <f t="shared" si="388"/>
        <v>0</v>
      </c>
      <c r="R627" s="136">
        <f t="shared" si="389"/>
        <v>0</v>
      </c>
      <c r="S627" s="136">
        <f t="shared" si="390"/>
        <v>0</v>
      </c>
      <c r="T627" s="136">
        <f t="shared" si="391"/>
        <v>0</v>
      </c>
      <c r="U627" s="136">
        <f t="shared" si="392"/>
        <v>0</v>
      </c>
      <c r="V627" s="136">
        <f t="shared" si="393"/>
        <v>0</v>
      </c>
      <c r="W627" s="136">
        <f t="shared" si="394"/>
        <v>0</v>
      </c>
      <c r="X627" s="136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9">
        <v>39004</v>
      </c>
      <c r="E628" s="138" t="s">
        <v>307</v>
      </c>
      <c r="G628" s="43">
        <v>6.6</v>
      </c>
      <c r="H628" s="136" t="str">
        <f t="shared" si="380"/>
        <v>P, S, T &amp; D Plant - Commodity</v>
      </c>
      <c r="I628" s="42">
        <f>'DepExp. Class.'!L$100</f>
        <v>4.3178039185131087</v>
      </c>
      <c r="J628" s="136">
        <f t="shared" si="381"/>
        <v>1.6905007144442672</v>
      </c>
      <c r="K628" s="136">
        <f t="shared" si="382"/>
        <v>1.01918171517273</v>
      </c>
      <c r="L628" s="136">
        <f t="shared" si="383"/>
        <v>3.2082971453931491E-2</v>
      </c>
      <c r="M628" s="136">
        <f t="shared" si="384"/>
        <v>0.79656588444664056</v>
      </c>
      <c r="N628" s="136">
        <f t="shared" si="385"/>
        <v>0.77947263299553937</v>
      </c>
      <c r="O628" s="136">
        <f t="shared" si="386"/>
        <v>0</v>
      </c>
      <c r="P628" s="136">
        <f t="shared" si="387"/>
        <v>0</v>
      </c>
      <c r="Q628" s="136">
        <f t="shared" si="388"/>
        <v>0</v>
      </c>
      <c r="R628" s="136">
        <f t="shared" si="389"/>
        <v>0</v>
      </c>
      <c r="S628" s="136">
        <f t="shared" si="390"/>
        <v>0</v>
      </c>
      <c r="T628" s="136">
        <f t="shared" si="391"/>
        <v>0</v>
      </c>
      <c r="U628" s="136">
        <f t="shared" si="392"/>
        <v>0</v>
      </c>
      <c r="V628" s="136">
        <f t="shared" si="393"/>
        <v>0</v>
      </c>
      <c r="W628" s="136">
        <f t="shared" si="394"/>
        <v>0</v>
      </c>
      <c r="X628" s="136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9">
        <v>39009</v>
      </c>
      <c r="E629" s="138" t="s">
        <v>308</v>
      </c>
      <c r="G629" s="43">
        <v>6.6</v>
      </c>
      <c r="H629" s="136" t="str">
        <f t="shared" si="380"/>
        <v>P, S, T &amp; D Plant - Commodity</v>
      </c>
      <c r="I629" s="42">
        <f>'DepExp. Class.'!L$101</f>
        <v>3588.4674902954557</v>
      </c>
      <c r="J629" s="136">
        <f t="shared" si="381"/>
        <v>1404.9519085603836</v>
      </c>
      <c r="K629" s="136">
        <f t="shared" si="382"/>
        <v>847.02791526029819</v>
      </c>
      <c r="L629" s="136">
        <f t="shared" si="383"/>
        <v>26.663716608547691</v>
      </c>
      <c r="M629" s="136">
        <f t="shared" si="384"/>
        <v>662.01495810387803</v>
      </c>
      <c r="N629" s="136">
        <f t="shared" si="385"/>
        <v>647.80899176234834</v>
      </c>
      <c r="O629" s="136">
        <f t="shared" si="386"/>
        <v>0</v>
      </c>
      <c r="P629" s="136">
        <f t="shared" si="387"/>
        <v>0</v>
      </c>
      <c r="Q629" s="136">
        <f t="shared" si="388"/>
        <v>0</v>
      </c>
      <c r="R629" s="136">
        <f t="shared" si="389"/>
        <v>0</v>
      </c>
      <c r="S629" s="136">
        <f t="shared" si="390"/>
        <v>0</v>
      </c>
      <c r="T629" s="136">
        <f t="shared" si="391"/>
        <v>0</v>
      </c>
      <c r="U629" s="136">
        <f t="shared" si="392"/>
        <v>0</v>
      </c>
      <c r="V629" s="136">
        <f t="shared" si="393"/>
        <v>0</v>
      </c>
      <c r="W629" s="136">
        <f t="shared" si="394"/>
        <v>0</v>
      </c>
      <c r="X629" s="136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9">
        <v>39100</v>
      </c>
      <c r="E630" s="138" t="s">
        <v>309</v>
      </c>
      <c r="G630" s="43">
        <v>6.6</v>
      </c>
      <c r="H630" s="136" t="str">
        <f t="shared" si="380"/>
        <v>P, S, T &amp; D Plant - Commodity</v>
      </c>
      <c r="I630" s="42">
        <f>'DepExp. Class.'!L$102</f>
        <v>2001.6027220257135</v>
      </c>
      <c r="J630" s="136">
        <f t="shared" si="381"/>
        <v>783.66477391666342</v>
      </c>
      <c r="K630" s="136">
        <f t="shared" si="382"/>
        <v>472.46168048109769</v>
      </c>
      <c r="L630" s="136">
        <f t="shared" si="383"/>
        <v>14.87269088749556</v>
      </c>
      <c r="M630" s="136">
        <f t="shared" si="384"/>
        <v>369.26374441067043</v>
      </c>
      <c r="N630" s="136">
        <f t="shared" si="385"/>
        <v>361.33983232978642</v>
      </c>
      <c r="O630" s="136">
        <f t="shared" si="386"/>
        <v>0</v>
      </c>
      <c r="P630" s="136">
        <f t="shared" si="387"/>
        <v>0</v>
      </c>
      <c r="Q630" s="136">
        <f t="shared" si="388"/>
        <v>0</v>
      </c>
      <c r="R630" s="136">
        <f t="shared" si="389"/>
        <v>0</v>
      </c>
      <c r="S630" s="136">
        <f t="shared" si="390"/>
        <v>0</v>
      </c>
      <c r="T630" s="136">
        <f t="shared" si="391"/>
        <v>0</v>
      </c>
      <c r="U630" s="136">
        <f t="shared" si="392"/>
        <v>0</v>
      </c>
      <c r="V630" s="136">
        <f t="shared" si="393"/>
        <v>0</v>
      </c>
      <c r="W630" s="136">
        <f t="shared" si="394"/>
        <v>0</v>
      </c>
      <c r="X630" s="136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6">
        <v>39102</v>
      </c>
      <c r="E631" s="138" t="s">
        <v>310</v>
      </c>
      <c r="G631" s="43">
        <v>6.6</v>
      </c>
      <c r="H631" s="136" t="str">
        <f t="shared" si="380"/>
        <v>P, S, T &amp; D Plant - Commodity</v>
      </c>
      <c r="I631" s="42">
        <f>'DepExp. Class.'!L$103</f>
        <v>0</v>
      </c>
      <c r="J631" s="136">
        <f t="shared" si="381"/>
        <v>0</v>
      </c>
      <c r="K631" s="136">
        <f t="shared" si="382"/>
        <v>0</v>
      </c>
      <c r="L631" s="136">
        <f t="shared" si="383"/>
        <v>0</v>
      </c>
      <c r="M631" s="136">
        <f t="shared" si="384"/>
        <v>0</v>
      </c>
      <c r="N631" s="136">
        <f t="shared" si="385"/>
        <v>0</v>
      </c>
      <c r="O631" s="136">
        <f t="shared" si="386"/>
        <v>0</v>
      </c>
      <c r="P631" s="136">
        <f t="shared" si="387"/>
        <v>0</v>
      </c>
      <c r="Q631" s="136">
        <f t="shared" si="388"/>
        <v>0</v>
      </c>
      <c r="R631" s="136">
        <f t="shared" si="389"/>
        <v>0</v>
      </c>
      <c r="S631" s="136">
        <f t="shared" si="390"/>
        <v>0</v>
      </c>
      <c r="T631" s="136">
        <f t="shared" si="391"/>
        <v>0</v>
      </c>
      <c r="U631" s="136">
        <f t="shared" si="392"/>
        <v>0</v>
      </c>
      <c r="V631" s="136">
        <f t="shared" si="393"/>
        <v>0</v>
      </c>
      <c r="W631" s="136">
        <f t="shared" si="394"/>
        <v>0</v>
      </c>
      <c r="X631" s="136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9">
        <v>39103</v>
      </c>
      <c r="E632" s="138" t="s">
        <v>311</v>
      </c>
      <c r="G632" s="43">
        <v>6.6</v>
      </c>
      <c r="H632" s="136" t="str">
        <f t="shared" si="380"/>
        <v>P, S, T &amp; D Plant - Commodity</v>
      </c>
      <c r="I632" s="42">
        <f>'DepExp. Class.'!L$104</f>
        <v>0</v>
      </c>
      <c r="J632" s="136">
        <f t="shared" si="381"/>
        <v>0</v>
      </c>
      <c r="K632" s="136">
        <f t="shared" si="382"/>
        <v>0</v>
      </c>
      <c r="L632" s="136">
        <f t="shared" si="383"/>
        <v>0</v>
      </c>
      <c r="M632" s="136">
        <f t="shared" si="384"/>
        <v>0</v>
      </c>
      <c r="N632" s="136">
        <f t="shared" si="385"/>
        <v>0</v>
      </c>
      <c r="O632" s="136">
        <f t="shared" si="386"/>
        <v>0</v>
      </c>
      <c r="P632" s="136">
        <f t="shared" si="387"/>
        <v>0</v>
      </c>
      <c r="Q632" s="136">
        <f t="shared" si="388"/>
        <v>0</v>
      </c>
      <c r="R632" s="136">
        <f t="shared" si="389"/>
        <v>0</v>
      </c>
      <c r="S632" s="136">
        <f t="shared" si="390"/>
        <v>0</v>
      </c>
      <c r="T632" s="136">
        <f t="shared" si="391"/>
        <v>0</v>
      </c>
      <c r="U632" s="136">
        <f t="shared" si="392"/>
        <v>0</v>
      </c>
      <c r="V632" s="136">
        <f t="shared" si="393"/>
        <v>0</v>
      </c>
      <c r="W632" s="136">
        <f t="shared" si="394"/>
        <v>0</v>
      </c>
      <c r="X632" s="136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9">
        <v>39200</v>
      </c>
      <c r="E633" s="138" t="s">
        <v>312</v>
      </c>
      <c r="G633" s="43">
        <v>6.6</v>
      </c>
      <c r="H633" s="136" t="str">
        <f t="shared" si="380"/>
        <v>P, S, T &amp; D Plant - Commodity</v>
      </c>
      <c r="I633" s="42">
        <f>'DepExp. Class.'!L$105</f>
        <v>367.58152355437812</v>
      </c>
      <c r="J633" s="136">
        <f t="shared" si="381"/>
        <v>143.91501789158932</v>
      </c>
      <c r="K633" s="136">
        <f t="shared" si="382"/>
        <v>86.764562428524044</v>
      </c>
      <c r="L633" s="136">
        <f t="shared" si="383"/>
        <v>2.7312744510290003</v>
      </c>
      <c r="M633" s="136">
        <f t="shared" si="384"/>
        <v>67.812922249875413</v>
      </c>
      <c r="N633" s="136">
        <f t="shared" si="385"/>
        <v>66.357746533360356</v>
      </c>
      <c r="O633" s="136">
        <f t="shared" si="386"/>
        <v>0</v>
      </c>
      <c r="P633" s="136">
        <f t="shared" si="387"/>
        <v>0</v>
      </c>
      <c r="Q633" s="136">
        <f t="shared" si="388"/>
        <v>0</v>
      </c>
      <c r="R633" s="136">
        <f t="shared" si="389"/>
        <v>0</v>
      </c>
      <c r="S633" s="136">
        <f t="shared" si="390"/>
        <v>0</v>
      </c>
      <c r="T633" s="136">
        <f t="shared" si="391"/>
        <v>0</v>
      </c>
      <c r="U633" s="136">
        <f t="shared" si="392"/>
        <v>0</v>
      </c>
      <c r="V633" s="136">
        <f t="shared" si="393"/>
        <v>0</v>
      </c>
      <c r="W633" s="136">
        <f t="shared" si="394"/>
        <v>0</v>
      </c>
      <c r="X633" s="136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9">
        <v>39201</v>
      </c>
      <c r="E634" s="138" t="s">
        <v>313</v>
      </c>
      <c r="G634" s="43">
        <v>6.6</v>
      </c>
      <c r="H634" s="136" t="str">
        <f t="shared" si="380"/>
        <v>P, S, T &amp; D Plant - Commodity</v>
      </c>
      <c r="I634" s="42">
        <f>'DepExp. Class.'!L$106</f>
        <v>22.094719077784116</v>
      </c>
      <c r="J634" s="136">
        <f t="shared" si="381"/>
        <v>8.6504943465107083</v>
      </c>
      <c r="K634" s="136">
        <f t="shared" si="382"/>
        <v>5.2152747347800368</v>
      </c>
      <c r="L634" s="136">
        <f t="shared" si="383"/>
        <v>0.16417240218247098</v>
      </c>
      <c r="M634" s="136">
        <f t="shared" si="384"/>
        <v>4.0761229032039781</v>
      </c>
      <c r="N634" s="136">
        <f t="shared" si="385"/>
        <v>3.9886546911069218</v>
      </c>
      <c r="O634" s="136">
        <f t="shared" si="386"/>
        <v>0</v>
      </c>
      <c r="P634" s="136">
        <f t="shared" si="387"/>
        <v>0</v>
      </c>
      <c r="Q634" s="136">
        <f t="shared" si="388"/>
        <v>0</v>
      </c>
      <c r="R634" s="136">
        <f t="shared" si="389"/>
        <v>0</v>
      </c>
      <c r="S634" s="136">
        <f t="shared" si="390"/>
        <v>0</v>
      </c>
      <c r="T634" s="136">
        <f t="shared" si="391"/>
        <v>0</v>
      </c>
      <c r="U634" s="136">
        <f t="shared" si="392"/>
        <v>0</v>
      </c>
      <c r="V634" s="136">
        <f t="shared" si="393"/>
        <v>0</v>
      </c>
      <c r="W634" s="136">
        <f t="shared" si="394"/>
        <v>0</v>
      </c>
      <c r="X634" s="136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9">
        <v>39202</v>
      </c>
      <c r="E635" s="138" t="s">
        <v>198</v>
      </c>
      <c r="G635" s="43">
        <v>6.6</v>
      </c>
      <c r="H635" s="136" t="str">
        <f t="shared" si="380"/>
        <v>P, S, T &amp; D Plant - Commodity</v>
      </c>
      <c r="I635" s="42">
        <f>'DepExp. Class.'!L$107</f>
        <v>0</v>
      </c>
      <c r="J635" s="136">
        <f t="shared" si="381"/>
        <v>0</v>
      </c>
      <c r="K635" s="136">
        <f t="shared" si="382"/>
        <v>0</v>
      </c>
      <c r="L635" s="136">
        <f t="shared" si="383"/>
        <v>0</v>
      </c>
      <c r="M635" s="136">
        <f t="shared" si="384"/>
        <v>0</v>
      </c>
      <c r="N635" s="136">
        <f t="shared" si="385"/>
        <v>0</v>
      </c>
      <c r="O635" s="136">
        <f t="shared" si="386"/>
        <v>0</v>
      </c>
      <c r="P635" s="136">
        <f t="shared" si="387"/>
        <v>0</v>
      </c>
      <c r="Q635" s="136">
        <f t="shared" si="388"/>
        <v>0</v>
      </c>
      <c r="R635" s="136">
        <f t="shared" si="389"/>
        <v>0</v>
      </c>
      <c r="S635" s="136">
        <f t="shared" si="390"/>
        <v>0</v>
      </c>
      <c r="T635" s="136">
        <f t="shared" si="391"/>
        <v>0</v>
      </c>
      <c r="U635" s="136">
        <f t="shared" si="392"/>
        <v>0</v>
      </c>
      <c r="V635" s="136">
        <f t="shared" si="393"/>
        <v>0</v>
      </c>
      <c r="W635" s="136">
        <f t="shared" si="394"/>
        <v>0</v>
      </c>
      <c r="X635" s="136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9">
        <v>39300</v>
      </c>
      <c r="E636" s="138" t="s">
        <v>314</v>
      </c>
      <c r="G636" s="43">
        <v>6.6</v>
      </c>
      <c r="H636" s="136" t="str">
        <f t="shared" si="380"/>
        <v>P, S, T &amp; D Plant - Commodity</v>
      </c>
      <c r="I636" s="42">
        <f>'DepExp. Class.'!L$108</f>
        <v>0</v>
      </c>
      <c r="J636" s="136">
        <f t="shared" si="381"/>
        <v>0</v>
      </c>
      <c r="K636" s="136">
        <f t="shared" si="382"/>
        <v>0</v>
      </c>
      <c r="L636" s="136">
        <f t="shared" si="383"/>
        <v>0</v>
      </c>
      <c r="M636" s="136">
        <f t="shared" si="384"/>
        <v>0</v>
      </c>
      <c r="N636" s="136">
        <f t="shared" si="385"/>
        <v>0</v>
      </c>
      <c r="O636" s="136">
        <f t="shared" si="386"/>
        <v>0</v>
      </c>
      <c r="P636" s="136">
        <f t="shared" si="387"/>
        <v>0</v>
      </c>
      <c r="Q636" s="136">
        <f t="shared" si="388"/>
        <v>0</v>
      </c>
      <c r="R636" s="136">
        <f t="shared" si="389"/>
        <v>0</v>
      </c>
      <c r="S636" s="136">
        <f t="shared" si="390"/>
        <v>0</v>
      </c>
      <c r="T636" s="136">
        <f t="shared" si="391"/>
        <v>0</v>
      </c>
      <c r="U636" s="136">
        <f t="shared" si="392"/>
        <v>0</v>
      </c>
      <c r="V636" s="136">
        <f t="shared" si="393"/>
        <v>0</v>
      </c>
      <c r="W636" s="136">
        <f t="shared" si="394"/>
        <v>0</v>
      </c>
      <c r="X636" s="136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9">
        <v>39400</v>
      </c>
      <c r="E637" s="138" t="s">
        <v>315</v>
      </c>
      <c r="G637" s="43">
        <v>6.6</v>
      </c>
      <c r="H637" s="136" t="str">
        <f t="shared" si="380"/>
        <v>P, S, T &amp; D Plant - Commodity</v>
      </c>
      <c r="I637" s="42">
        <f>'DepExp. Class.'!L$109</f>
        <v>1119.5901477829775</v>
      </c>
      <c r="J637" s="136">
        <f t="shared" si="381"/>
        <v>438.3404111050163</v>
      </c>
      <c r="K637" s="136">
        <f t="shared" si="382"/>
        <v>264.26994570445572</v>
      </c>
      <c r="L637" s="136">
        <f t="shared" si="383"/>
        <v>8.3189925780125833</v>
      </c>
      <c r="M637" s="136">
        <f t="shared" si="384"/>
        <v>206.54650676995186</v>
      </c>
      <c r="N637" s="136">
        <f t="shared" si="385"/>
        <v>202.11429162554109</v>
      </c>
      <c r="O637" s="136">
        <f t="shared" si="386"/>
        <v>0</v>
      </c>
      <c r="P637" s="136">
        <f t="shared" si="387"/>
        <v>0</v>
      </c>
      <c r="Q637" s="136">
        <f t="shared" si="388"/>
        <v>0</v>
      </c>
      <c r="R637" s="136">
        <f t="shared" si="389"/>
        <v>0</v>
      </c>
      <c r="S637" s="136">
        <f t="shared" si="390"/>
        <v>0</v>
      </c>
      <c r="T637" s="136">
        <f t="shared" si="391"/>
        <v>0</v>
      </c>
      <c r="U637" s="136">
        <f t="shared" si="392"/>
        <v>0</v>
      </c>
      <c r="V637" s="136">
        <f t="shared" si="393"/>
        <v>0</v>
      </c>
      <c r="W637" s="136">
        <f t="shared" si="394"/>
        <v>0</v>
      </c>
      <c r="X637" s="136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9">
        <v>39600</v>
      </c>
      <c r="E638" s="138" t="s">
        <v>316</v>
      </c>
      <c r="G638" s="43">
        <v>6.6</v>
      </c>
      <c r="H638" s="136" t="str">
        <f t="shared" si="380"/>
        <v>P, S, T &amp; D Plant - Commodity</v>
      </c>
      <c r="I638" s="42">
        <f>'DepExp. Class.'!L$110</f>
        <v>0</v>
      </c>
      <c r="J638" s="136">
        <f t="shared" si="381"/>
        <v>0</v>
      </c>
      <c r="K638" s="136">
        <f t="shared" si="382"/>
        <v>0</v>
      </c>
      <c r="L638" s="136">
        <f t="shared" si="383"/>
        <v>0</v>
      </c>
      <c r="M638" s="136">
        <f t="shared" si="384"/>
        <v>0</v>
      </c>
      <c r="N638" s="136">
        <f t="shared" si="385"/>
        <v>0</v>
      </c>
      <c r="O638" s="136">
        <f t="shared" si="386"/>
        <v>0</v>
      </c>
      <c r="P638" s="136">
        <f t="shared" si="387"/>
        <v>0</v>
      </c>
      <c r="Q638" s="136">
        <f t="shared" si="388"/>
        <v>0</v>
      </c>
      <c r="R638" s="136">
        <f t="shared" si="389"/>
        <v>0</v>
      </c>
      <c r="S638" s="136">
        <f t="shared" si="390"/>
        <v>0</v>
      </c>
      <c r="T638" s="136">
        <f t="shared" si="391"/>
        <v>0</v>
      </c>
      <c r="U638" s="136">
        <f t="shared" si="392"/>
        <v>0</v>
      </c>
      <c r="V638" s="136">
        <f t="shared" si="393"/>
        <v>0</v>
      </c>
      <c r="W638" s="136">
        <f t="shared" si="394"/>
        <v>0</v>
      </c>
      <c r="X638" s="136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7">
        <v>39603</v>
      </c>
      <c r="E639" s="138" t="s">
        <v>317</v>
      </c>
      <c r="G639" s="43">
        <v>6.6</v>
      </c>
      <c r="H639" s="136" t="str">
        <f t="shared" si="380"/>
        <v>P, S, T &amp; D Plant - Commodity</v>
      </c>
      <c r="I639" s="42">
        <f>'DepExp. Class.'!L$111</f>
        <v>2.8350451420598421</v>
      </c>
      <c r="J639" s="136">
        <f t="shared" si="381"/>
        <v>1.1099730160475472</v>
      </c>
      <c r="K639" s="136">
        <f t="shared" si="382"/>
        <v>0.66918883418672637</v>
      </c>
      <c r="L639" s="136">
        <f t="shared" si="383"/>
        <v>2.1065493959400352E-2</v>
      </c>
      <c r="M639" s="136">
        <f t="shared" si="384"/>
        <v>0.52302056407617614</v>
      </c>
      <c r="N639" s="136">
        <f t="shared" si="385"/>
        <v>0.5117972337899922</v>
      </c>
      <c r="O639" s="136">
        <f t="shared" si="386"/>
        <v>0</v>
      </c>
      <c r="P639" s="136">
        <f t="shared" si="387"/>
        <v>0</v>
      </c>
      <c r="Q639" s="136">
        <f t="shared" si="388"/>
        <v>0</v>
      </c>
      <c r="R639" s="136">
        <f t="shared" si="389"/>
        <v>0</v>
      </c>
      <c r="S639" s="136">
        <f t="shared" si="390"/>
        <v>0</v>
      </c>
      <c r="T639" s="136">
        <f t="shared" si="391"/>
        <v>0</v>
      </c>
      <c r="U639" s="136">
        <f t="shared" si="392"/>
        <v>0</v>
      </c>
      <c r="V639" s="136">
        <f t="shared" si="393"/>
        <v>0</v>
      </c>
      <c r="W639" s="136">
        <f t="shared" si="394"/>
        <v>0</v>
      </c>
      <c r="X639" s="136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7">
        <v>39604</v>
      </c>
      <c r="E640" s="141" t="s">
        <v>318</v>
      </c>
      <c r="G640" s="43">
        <v>6.6</v>
      </c>
      <c r="H640" s="136" t="str">
        <f t="shared" si="380"/>
        <v>P, S, T &amp; D Plant - Commodity</v>
      </c>
      <c r="I640" s="42">
        <f>'DepExp. Class.'!L$112</f>
        <v>3.7606822002665403</v>
      </c>
      <c r="J640" s="136">
        <f t="shared" si="381"/>
        <v>1.4723771774559162</v>
      </c>
      <c r="K640" s="136">
        <f t="shared" si="382"/>
        <v>0.88767776569323442</v>
      </c>
      <c r="L640" s="136">
        <f t="shared" si="383"/>
        <v>2.7943339242697336E-2</v>
      </c>
      <c r="M640" s="136">
        <f t="shared" si="384"/>
        <v>0.69378582249507037</v>
      </c>
      <c r="N640" s="136">
        <f t="shared" si="385"/>
        <v>0.67889809537962209</v>
      </c>
      <c r="O640" s="136">
        <f t="shared" si="386"/>
        <v>0</v>
      </c>
      <c r="P640" s="136">
        <f t="shared" si="387"/>
        <v>0</v>
      </c>
      <c r="Q640" s="136">
        <f t="shared" si="388"/>
        <v>0</v>
      </c>
      <c r="R640" s="136">
        <f t="shared" si="389"/>
        <v>0</v>
      </c>
      <c r="S640" s="136">
        <f t="shared" si="390"/>
        <v>0</v>
      </c>
      <c r="T640" s="136">
        <f t="shared" si="391"/>
        <v>0</v>
      </c>
      <c r="U640" s="136">
        <f t="shared" si="392"/>
        <v>0</v>
      </c>
      <c r="V640" s="136">
        <f t="shared" si="393"/>
        <v>0</v>
      </c>
      <c r="W640" s="136">
        <f t="shared" si="394"/>
        <v>0</v>
      </c>
      <c r="X640" s="136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7">
        <v>39605</v>
      </c>
      <c r="E641" s="138" t="s">
        <v>319</v>
      </c>
      <c r="G641" s="43">
        <v>6.6</v>
      </c>
      <c r="H641" s="136" t="str">
        <f t="shared" si="380"/>
        <v>P, S, T &amp; D Plant - Commodity</v>
      </c>
      <c r="I641" s="42">
        <f>'DepExp. Class.'!L$113</f>
        <v>99.591764670590095</v>
      </c>
      <c r="J641" s="136">
        <f t="shared" si="381"/>
        <v>38.992032177870364</v>
      </c>
      <c r="K641" s="136">
        <f t="shared" si="382"/>
        <v>23.507808008336902</v>
      </c>
      <c r="L641" s="136">
        <f t="shared" si="383"/>
        <v>0.74000575368265276</v>
      </c>
      <c r="M641" s="136">
        <f t="shared" si="384"/>
        <v>18.373090488960663</v>
      </c>
      <c r="N641" s="136">
        <f t="shared" si="385"/>
        <v>17.978828241739507</v>
      </c>
      <c r="O641" s="136">
        <f t="shared" si="386"/>
        <v>0</v>
      </c>
      <c r="P641" s="136">
        <f t="shared" si="387"/>
        <v>0</v>
      </c>
      <c r="Q641" s="136">
        <f t="shared" si="388"/>
        <v>0</v>
      </c>
      <c r="R641" s="136">
        <f t="shared" si="389"/>
        <v>0</v>
      </c>
      <c r="S641" s="136">
        <f t="shared" si="390"/>
        <v>0</v>
      </c>
      <c r="T641" s="136">
        <f t="shared" si="391"/>
        <v>0</v>
      </c>
      <c r="U641" s="136">
        <f t="shared" si="392"/>
        <v>0</v>
      </c>
      <c r="V641" s="136">
        <f t="shared" si="393"/>
        <v>0</v>
      </c>
      <c r="W641" s="136">
        <f t="shared" si="394"/>
        <v>0</v>
      </c>
      <c r="X641" s="136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7">
        <v>39700</v>
      </c>
      <c r="E642" s="138" t="s">
        <v>320</v>
      </c>
      <c r="G642" s="43">
        <v>6.6</v>
      </c>
      <c r="H642" s="136" t="str">
        <f t="shared" si="380"/>
        <v>P, S, T &amp; D Plant - Commodity</v>
      </c>
      <c r="I642" s="42">
        <f>'DepExp. Class.'!L$114</f>
        <v>415.12385836209148</v>
      </c>
      <c r="J642" s="136">
        <f t="shared" si="381"/>
        <v>162.52872811918681</v>
      </c>
      <c r="K642" s="136">
        <f t="shared" si="382"/>
        <v>97.986535275620668</v>
      </c>
      <c r="L642" s="136">
        <f t="shared" si="383"/>
        <v>3.0845325885625776</v>
      </c>
      <c r="M642" s="136">
        <f t="shared" si="384"/>
        <v>76.58372395589771</v>
      </c>
      <c r="N642" s="136">
        <f t="shared" si="385"/>
        <v>74.940338422823729</v>
      </c>
      <c r="O642" s="136">
        <f t="shared" si="386"/>
        <v>0</v>
      </c>
      <c r="P642" s="136">
        <f t="shared" si="387"/>
        <v>0</v>
      </c>
      <c r="Q642" s="136">
        <f t="shared" si="388"/>
        <v>0</v>
      </c>
      <c r="R642" s="136">
        <f t="shared" si="389"/>
        <v>0</v>
      </c>
      <c r="S642" s="136">
        <f t="shared" si="390"/>
        <v>0</v>
      </c>
      <c r="T642" s="136">
        <f t="shared" si="391"/>
        <v>0</v>
      </c>
      <c r="U642" s="136">
        <f t="shared" si="392"/>
        <v>0</v>
      </c>
      <c r="V642" s="136">
        <f t="shared" si="393"/>
        <v>0</v>
      </c>
      <c r="W642" s="136">
        <f t="shared" si="394"/>
        <v>0</v>
      </c>
      <c r="X642" s="136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7">
        <v>39701</v>
      </c>
      <c r="E643" s="138" t="s">
        <v>321</v>
      </c>
      <c r="G643" s="43">
        <v>6.6</v>
      </c>
      <c r="H643" s="136" t="str">
        <f t="shared" si="380"/>
        <v>P, S, T &amp; D Plant - Commodity</v>
      </c>
      <c r="I643" s="42">
        <f>'DepExp. Class.'!L$115</f>
        <v>0</v>
      </c>
      <c r="J643" s="136">
        <f t="shared" si="381"/>
        <v>0</v>
      </c>
      <c r="K643" s="136">
        <f t="shared" si="382"/>
        <v>0</v>
      </c>
      <c r="L643" s="136">
        <f t="shared" si="383"/>
        <v>0</v>
      </c>
      <c r="M643" s="136">
        <f t="shared" si="384"/>
        <v>0</v>
      </c>
      <c r="N643" s="136">
        <f t="shared" si="385"/>
        <v>0</v>
      </c>
      <c r="O643" s="136">
        <f t="shared" si="386"/>
        <v>0</v>
      </c>
      <c r="P643" s="136">
        <f t="shared" si="387"/>
        <v>0</v>
      </c>
      <c r="Q643" s="136">
        <f t="shared" si="388"/>
        <v>0</v>
      </c>
      <c r="R643" s="136">
        <f t="shared" si="389"/>
        <v>0</v>
      </c>
      <c r="S643" s="136">
        <f t="shared" si="390"/>
        <v>0</v>
      </c>
      <c r="T643" s="136">
        <f t="shared" si="391"/>
        <v>0</v>
      </c>
      <c r="U643" s="136">
        <f t="shared" si="392"/>
        <v>0</v>
      </c>
      <c r="V643" s="136">
        <f t="shared" si="393"/>
        <v>0</v>
      </c>
      <c r="W643" s="136">
        <f t="shared" si="394"/>
        <v>0</v>
      </c>
      <c r="X643" s="136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7">
        <v>39702</v>
      </c>
      <c r="E644" s="138" t="s">
        <v>322</v>
      </c>
      <c r="G644" s="43">
        <v>6.6</v>
      </c>
      <c r="H644" s="136" t="str">
        <f t="shared" si="380"/>
        <v>P, S, T &amp; D Plant - Commodity</v>
      </c>
      <c r="I644" s="42">
        <f>'DepExp. Class.'!L$116</f>
        <v>0</v>
      </c>
      <c r="J644" s="136">
        <f t="shared" si="381"/>
        <v>0</v>
      </c>
      <c r="K644" s="136">
        <f t="shared" si="382"/>
        <v>0</v>
      </c>
      <c r="L644" s="136">
        <f t="shared" si="383"/>
        <v>0</v>
      </c>
      <c r="M644" s="136">
        <f t="shared" si="384"/>
        <v>0</v>
      </c>
      <c r="N644" s="136">
        <f t="shared" si="385"/>
        <v>0</v>
      </c>
      <c r="O644" s="136">
        <f t="shared" si="386"/>
        <v>0</v>
      </c>
      <c r="P644" s="136">
        <f t="shared" si="387"/>
        <v>0</v>
      </c>
      <c r="Q644" s="136">
        <f t="shared" si="388"/>
        <v>0</v>
      </c>
      <c r="R644" s="136">
        <f t="shared" si="389"/>
        <v>0</v>
      </c>
      <c r="S644" s="136">
        <f t="shared" si="390"/>
        <v>0</v>
      </c>
      <c r="T644" s="136">
        <f t="shared" si="391"/>
        <v>0</v>
      </c>
      <c r="U644" s="136">
        <f t="shared" si="392"/>
        <v>0</v>
      </c>
      <c r="V644" s="136">
        <f t="shared" si="393"/>
        <v>0</v>
      </c>
      <c r="W644" s="136">
        <f t="shared" si="394"/>
        <v>0</v>
      </c>
      <c r="X644" s="136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7">
        <v>39705</v>
      </c>
      <c r="E645" s="138" t="s">
        <v>323</v>
      </c>
      <c r="G645" s="43">
        <v>6.6</v>
      </c>
      <c r="H645" s="136" t="str">
        <f t="shared" si="380"/>
        <v>P, S, T &amp; D Plant - Commodity</v>
      </c>
      <c r="I645" s="42">
        <f>'DepExp. Class.'!L$117</f>
        <v>0</v>
      </c>
      <c r="J645" s="136">
        <f t="shared" si="381"/>
        <v>0</v>
      </c>
      <c r="K645" s="136">
        <f t="shared" si="382"/>
        <v>0</v>
      </c>
      <c r="L645" s="136">
        <f t="shared" si="383"/>
        <v>0</v>
      </c>
      <c r="M645" s="136">
        <f t="shared" si="384"/>
        <v>0</v>
      </c>
      <c r="N645" s="136">
        <f t="shared" si="385"/>
        <v>0</v>
      </c>
      <c r="O645" s="136">
        <f t="shared" si="386"/>
        <v>0</v>
      </c>
      <c r="P645" s="136">
        <f t="shared" si="387"/>
        <v>0</v>
      </c>
      <c r="Q645" s="136">
        <f t="shared" si="388"/>
        <v>0</v>
      </c>
      <c r="R645" s="136">
        <f t="shared" si="389"/>
        <v>0</v>
      </c>
      <c r="S645" s="136">
        <f t="shared" si="390"/>
        <v>0</v>
      </c>
      <c r="T645" s="136">
        <f t="shared" si="391"/>
        <v>0</v>
      </c>
      <c r="U645" s="136">
        <f t="shared" si="392"/>
        <v>0</v>
      </c>
      <c r="V645" s="136">
        <f t="shared" si="393"/>
        <v>0</v>
      </c>
      <c r="W645" s="136">
        <f t="shared" si="394"/>
        <v>0</v>
      </c>
      <c r="X645" s="136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7">
        <v>39800</v>
      </c>
      <c r="E646" s="138" t="s">
        <v>324</v>
      </c>
      <c r="G646" s="43">
        <v>6.6</v>
      </c>
      <c r="H646" s="136" t="str">
        <f t="shared" si="380"/>
        <v>P, S, T &amp; D Plant - Commodity</v>
      </c>
      <c r="I646" s="42">
        <f>'DepExp. Class.'!L$118</f>
        <v>3310.7875353110653</v>
      </c>
      <c r="J646" s="136">
        <f t="shared" si="381"/>
        <v>1296.2350304559202</v>
      </c>
      <c r="K646" s="136">
        <f t="shared" si="382"/>
        <v>781.48387061837877</v>
      </c>
      <c r="L646" s="136">
        <f t="shared" si="383"/>
        <v>24.600445965132035</v>
      </c>
      <c r="M646" s="136">
        <f t="shared" si="384"/>
        <v>610.78743987710925</v>
      </c>
      <c r="N646" s="136">
        <f t="shared" si="385"/>
        <v>597.68074839452515</v>
      </c>
      <c r="O646" s="136">
        <f t="shared" si="386"/>
        <v>0</v>
      </c>
      <c r="P646" s="136">
        <f t="shared" si="387"/>
        <v>0</v>
      </c>
      <c r="Q646" s="136">
        <f t="shared" si="388"/>
        <v>0</v>
      </c>
      <c r="R646" s="136">
        <f t="shared" si="389"/>
        <v>0</v>
      </c>
      <c r="S646" s="136">
        <f t="shared" si="390"/>
        <v>0</v>
      </c>
      <c r="T646" s="136">
        <f t="shared" si="391"/>
        <v>0</v>
      </c>
      <c r="U646" s="136">
        <f t="shared" si="392"/>
        <v>0</v>
      </c>
      <c r="V646" s="136">
        <f t="shared" si="393"/>
        <v>0</v>
      </c>
      <c r="W646" s="136">
        <f t="shared" si="394"/>
        <v>0</v>
      </c>
      <c r="X646" s="136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7">
        <v>39900</v>
      </c>
      <c r="E647" s="138" t="s">
        <v>325</v>
      </c>
      <c r="G647" s="43">
        <v>6.6</v>
      </c>
      <c r="H647" s="136" t="str">
        <f t="shared" si="380"/>
        <v>P, S, T &amp; D Plant - Commodity</v>
      </c>
      <c r="I647" s="42">
        <f>'DepExp. Class.'!L$119</f>
        <v>0</v>
      </c>
      <c r="J647" s="136">
        <f t="shared" si="381"/>
        <v>0</v>
      </c>
      <c r="K647" s="136">
        <f t="shared" si="382"/>
        <v>0</v>
      </c>
      <c r="L647" s="136">
        <f t="shared" si="383"/>
        <v>0</v>
      </c>
      <c r="M647" s="136">
        <f t="shared" si="384"/>
        <v>0</v>
      </c>
      <c r="N647" s="136">
        <f t="shared" si="385"/>
        <v>0</v>
      </c>
      <c r="O647" s="136">
        <f t="shared" si="386"/>
        <v>0</v>
      </c>
      <c r="P647" s="136">
        <f t="shared" si="387"/>
        <v>0</v>
      </c>
      <c r="Q647" s="136">
        <f t="shared" si="388"/>
        <v>0</v>
      </c>
      <c r="R647" s="136">
        <f t="shared" si="389"/>
        <v>0</v>
      </c>
      <c r="S647" s="136">
        <f t="shared" si="390"/>
        <v>0</v>
      </c>
      <c r="T647" s="136">
        <f t="shared" si="391"/>
        <v>0</v>
      </c>
      <c r="U647" s="136">
        <f t="shared" si="392"/>
        <v>0</v>
      </c>
      <c r="V647" s="136">
        <f t="shared" si="393"/>
        <v>0</v>
      </c>
      <c r="W647" s="136">
        <f t="shared" si="394"/>
        <v>0</v>
      </c>
      <c r="X647" s="136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7">
        <v>39901</v>
      </c>
      <c r="E648" s="138" t="s">
        <v>326</v>
      </c>
      <c r="G648" s="43">
        <v>6.6</v>
      </c>
      <c r="H648" s="136" t="str">
        <f t="shared" si="380"/>
        <v>P, S, T &amp; D Plant - Commodity</v>
      </c>
      <c r="I648" s="42">
        <f>'DepExp. Class.'!L$120</f>
        <v>0</v>
      </c>
      <c r="J648" s="136">
        <f t="shared" si="381"/>
        <v>0</v>
      </c>
      <c r="K648" s="136">
        <f t="shared" si="382"/>
        <v>0</v>
      </c>
      <c r="L648" s="136">
        <f t="shared" si="383"/>
        <v>0</v>
      </c>
      <c r="M648" s="136">
        <f t="shared" si="384"/>
        <v>0</v>
      </c>
      <c r="N648" s="136">
        <f t="shared" si="385"/>
        <v>0</v>
      </c>
      <c r="O648" s="136">
        <f t="shared" si="386"/>
        <v>0</v>
      </c>
      <c r="P648" s="136">
        <f t="shared" si="387"/>
        <v>0</v>
      </c>
      <c r="Q648" s="136">
        <f t="shared" si="388"/>
        <v>0</v>
      </c>
      <c r="R648" s="136">
        <f t="shared" si="389"/>
        <v>0</v>
      </c>
      <c r="S648" s="136">
        <f t="shared" si="390"/>
        <v>0</v>
      </c>
      <c r="T648" s="136">
        <f t="shared" si="391"/>
        <v>0</v>
      </c>
      <c r="U648" s="136">
        <f t="shared" si="392"/>
        <v>0</v>
      </c>
      <c r="V648" s="136">
        <f t="shared" si="393"/>
        <v>0</v>
      </c>
      <c r="W648" s="136">
        <f t="shared" si="394"/>
        <v>0</v>
      </c>
      <c r="X648" s="136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7">
        <v>39902</v>
      </c>
      <c r="E649" s="138" t="s">
        <v>327</v>
      </c>
      <c r="G649" s="43">
        <v>6.6</v>
      </c>
      <c r="H649" s="136" t="str">
        <f t="shared" si="380"/>
        <v>P, S, T &amp; D Plant - Commodity</v>
      </c>
      <c r="I649" s="42">
        <f>'DepExp. Class.'!L$121</f>
        <v>0</v>
      </c>
      <c r="J649" s="136">
        <f t="shared" si="381"/>
        <v>0</v>
      </c>
      <c r="K649" s="136">
        <f t="shared" si="382"/>
        <v>0</v>
      </c>
      <c r="L649" s="136">
        <f t="shared" si="383"/>
        <v>0</v>
      </c>
      <c r="M649" s="136">
        <f t="shared" si="384"/>
        <v>0</v>
      </c>
      <c r="N649" s="136">
        <f t="shared" si="385"/>
        <v>0</v>
      </c>
      <c r="O649" s="136">
        <f t="shared" si="386"/>
        <v>0</v>
      </c>
      <c r="P649" s="136">
        <f t="shared" si="387"/>
        <v>0</v>
      </c>
      <c r="Q649" s="136">
        <f t="shared" si="388"/>
        <v>0</v>
      </c>
      <c r="R649" s="136">
        <f t="shared" si="389"/>
        <v>0</v>
      </c>
      <c r="S649" s="136">
        <f t="shared" si="390"/>
        <v>0</v>
      </c>
      <c r="T649" s="136">
        <f t="shared" si="391"/>
        <v>0</v>
      </c>
      <c r="U649" s="136">
        <f t="shared" si="392"/>
        <v>0</v>
      </c>
      <c r="V649" s="136">
        <f t="shared" si="393"/>
        <v>0</v>
      </c>
      <c r="W649" s="136">
        <f t="shared" si="394"/>
        <v>0</v>
      </c>
      <c r="X649" s="136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7">
        <v>39903</v>
      </c>
      <c r="E650" s="138" t="s">
        <v>328</v>
      </c>
      <c r="G650" s="43">
        <v>6.6</v>
      </c>
      <c r="H650" s="136" t="str">
        <f t="shared" si="380"/>
        <v>P, S, T &amp; D Plant - Commodity</v>
      </c>
      <c r="I650" s="42">
        <f>'DepExp. Class.'!L$122</f>
        <v>145.76425604178135</v>
      </c>
      <c r="J650" s="136">
        <f t="shared" si="381"/>
        <v>57.069423167304109</v>
      </c>
      <c r="K650" s="136">
        <f t="shared" si="382"/>
        <v>34.406440701619061</v>
      </c>
      <c r="L650" s="136">
        <f t="shared" si="383"/>
        <v>1.083085418849326</v>
      </c>
      <c r="M650" s="136">
        <f t="shared" si="384"/>
        <v>26.8911779520114</v>
      </c>
      <c r="N650" s="136">
        <f t="shared" si="385"/>
        <v>26.314128801997455</v>
      </c>
      <c r="O650" s="136">
        <f t="shared" si="386"/>
        <v>0</v>
      </c>
      <c r="P650" s="136">
        <f t="shared" si="387"/>
        <v>0</v>
      </c>
      <c r="Q650" s="136">
        <f t="shared" si="388"/>
        <v>0</v>
      </c>
      <c r="R650" s="136">
        <f t="shared" si="389"/>
        <v>0</v>
      </c>
      <c r="S650" s="136">
        <f t="shared" si="390"/>
        <v>0</v>
      </c>
      <c r="T650" s="136">
        <f t="shared" si="391"/>
        <v>0</v>
      </c>
      <c r="U650" s="136">
        <f t="shared" si="392"/>
        <v>0</v>
      </c>
      <c r="V650" s="136">
        <f t="shared" si="393"/>
        <v>0</v>
      </c>
      <c r="W650" s="136">
        <f t="shared" si="394"/>
        <v>0</v>
      </c>
      <c r="X650" s="136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7">
        <v>39904</v>
      </c>
      <c r="E651" s="138" t="s">
        <v>329</v>
      </c>
      <c r="G651" s="43">
        <v>6.6</v>
      </c>
      <c r="H651" s="136" t="str">
        <f t="shared" si="380"/>
        <v>P, S, T &amp; D Plant - Commodity</v>
      </c>
      <c r="I651" s="42">
        <f>'DepExp. Class.'!L$123</f>
        <v>0</v>
      </c>
      <c r="J651" s="136">
        <f t="shared" si="381"/>
        <v>0</v>
      </c>
      <c r="K651" s="136">
        <f t="shared" si="382"/>
        <v>0</v>
      </c>
      <c r="L651" s="136">
        <f t="shared" si="383"/>
        <v>0</v>
      </c>
      <c r="M651" s="136">
        <f t="shared" si="384"/>
        <v>0</v>
      </c>
      <c r="N651" s="136">
        <f t="shared" si="385"/>
        <v>0</v>
      </c>
      <c r="O651" s="136">
        <f t="shared" si="386"/>
        <v>0</v>
      </c>
      <c r="P651" s="136">
        <f t="shared" si="387"/>
        <v>0</v>
      </c>
      <c r="Q651" s="136">
        <f t="shared" si="388"/>
        <v>0</v>
      </c>
      <c r="R651" s="136">
        <f t="shared" si="389"/>
        <v>0</v>
      </c>
      <c r="S651" s="136">
        <f t="shared" si="390"/>
        <v>0</v>
      </c>
      <c r="T651" s="136">
        <f t="shared" si="391"/>
        <v>0</v>
      </c>
      <c r="U651" s="136">
        <f t="shared" si="392"/>
        <v>0</v>
      </c>
      <c r="V651" s="136">
        <f t="shared" si="393"/>
        <v>0</v>
      </c>
      <c r="W651" s="136">
        <f t="shared" si="394"/>
        <v>0</v>
      </c>
      <c r="X651" s="136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7">
        <v>39905</v>
      </c>
      <c r="E652" s="138" t="s">
        <v>330</v>
      </c>
      <c r="G652" s="43">
        <v>6.6</v>
      </c>
      <c r="H652" s="136" t="str">
        <f t="shared" si="380"/>
        <v>P, S, T &amp; D Plant - Commodity</v>
      </c>
      <c r="I652" s="42">
        <f>'DepExp. Class.'!L$124</f>
        <v>0</v>
      </c>
      <c r="J652" s="136">
        <f t="shared" si="381"/>
        <v>0</v>
      </c>
      <c r="K652" s="136">
        <f t="shared" si="382"/>
        <v>0</v>
      </c>
      <c r="L652" s="136">
        <f t="shared" si="383"/>
        <v>0</v>
      </c>
      <c r="M652" s="136">
        <f t="shared" si="384"/>
        <v>0</v>
      </c>
      <c r="N652" s="136">
        <f t="shared" si="385"/>
        <v>0</v>
      </c>
      <c r="O652" s="136">
        <f t="shared" si="386"/>
        <v>0</v>
      </c>
      <c r="P652" s="136">
        <f t="shared" si="387"/>
        <v>0</v>
      </c>
      <c r="Q652" s="136">
        <f t="shared" si="388"/>
        <v>0</v>
      </c>
      <c r="R652" s="136">
        <f t="shared" si="389"/>
        <v>0</v>
      </c>
      <c r="S652" s="136">
        <f t="shared" si="390"/>
        <v>0</v>
      </c>
      <c r="T652" s="136">
        <f t="shared" si="391"/>
        <v>0</v>
      </c>
      <c r="U652" s="136">
        <f t="shared" si="392"/>
        <v>0</v>
      </c>
      <c r="V652" s="136">
        <f t="shared" si="393"/>
        <v>0</v>
      </c>
      <c r="W652" s="136">
        <f t="shared" si="394"/>
        <v>0</v>
      </c>
      <c r="X652" s="136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7">
        <v>39906</v>
      </c>
      <c r="E653" s="138" t="s">
        <v>331</v>
      </c>
      <c r="G653" s="43">
        <v>6.6</v>
      </c>
      <c r="H653" s="136" t="str">
        <f t="shared" si="380"/>
        <v>P, S, T &amp; D Plant - Commodity</v>
      </c>
      <c r="I653" s="42">
        <f>'DepExp. Class.'!L$125</f>
        <v>5110.9562502485305</v>
      </c>
      <c r="J653" s="136">
        <f t="shared" si="381"/>
        <v>2001.0346360317944</v>
      </c>
      <c r="K653" s="136">
        <f t="shared" si="382"/>
        <v>1206.3987285218977</v>
      </c>
      <c r="L653" s="136">
        <f t="shared" si="383"/>
        <v>37.976403415624098</v>
      </c>
      <c r="M653" s="136">
        <f t="shared" si="384"/>
        <v>942.88982609689253</v>
      </c>
      <c r="N653" s="136">
        <f t="shared" si="385"/>
        <v>922.65665618232174</v>
      </c>
      <c r="O653" s="136">
        <f t="shared" si="386"/>
        <v>0</v>
      </c>
      <c r="P653" s="136">
        <f t="shared" si="387"/>
        <v>0</v>
      </c>
      <c r="Q653" s="136">
        <f t="shared" si="388"/>
        <v>0</v>
      </c>
      <c r="R653" s="136">
        <f t="shared" si="389"/>
        <v>0</v>
      </c>
      <c r="S653" s="136">
        <f t="shared" si="390"/>
        <v>0</v>
      </c>
      <c r="T653" s="136">
        <f t="shared" si="391"/>
        <v>0</v>
      </c>
      <c r="U653" s="136">
        <f t="shared" si="392"/>
        <v>0</v>
      </c>
      <c r="V653" s="136">
        <f t="shared" si="393"/>
        <v>0</v>
      </c>
      <c r="W653" s="136">
        <f t="shared" si="394"/>
        <v>0</v>
      </c>
      <c r="X653" s="136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7">
        <v>39907</v>
      </c>
      <c r="E654" s="138" t="s">
        <v>332</v>
      </c>
      <c r="G654" s="43">
        <v>6.6</v>
      </c>
      <c r="H654" s="136" t="str">
        <f t="shared" si="380"/>
        <v>P, S, T &amp; D Plant - Commodity</v>
      </c>
      <c r="I654" s="42">
        <f>'DepExp. Class.'!L$126</f>
        <v>0</v>
      </c>
      <c r="J654" s="136">
        <f t="shared" si="381"/>
        <v>0</v>
      </c>
      <c r="K654" s="136">
        <f t="shared" si="382"/>
        <v>0</v>
      </c>
      <c r="L654" s="136">
        <f t="shared" si="383"/>
        <v>0</v>
      </c>
      <c r="M654" s="136">
        <f t="shared" si="384"/>
        <v>0</v>
      </c>
      <c r="N654" s="136">
        <f t="shared" si="385"/>
        <v>0</v>
      </c>
      <c r="O654" s="136">
        <f t="shared" si="386"/>
        <v>0</v>
      </c>
      <c r="P654" s="136">
        <f t="shared" si="387"/>
        <v>0</v>
      </c>
      <c r="Q654" s="136">
        <f t="shared" si="388"/>
        <v>0</v>
      </c>
      <c r="R654" s="136">
        <f t="shared" si="389"/>
        <v>0</v>
      </c>
      <c r="S654" s="136">
        <f t="shared" si="390"/>
        <v>0</v>
      </c>
      <c r="T654" s="136">
        <f t="shared" si="391"/>
        <v>0</v>
      </c>
      <c r="U654" s="136">
        <f t="shared" si="392"/>
        <v>0</v>
      </c>
      <c r="V654" s="136">
        <f t="shared" si="393"/>
        <v>0</v>
      </c>
      <c r="W654" s="136">
        <f t="shared" si="394"/>
        <v>0</v>
      </c>
      <c r="X654" s="136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7">
        <v>39908</v>
      </c>
      <c r="E655" s="138" t="s">
        <v>333</v>
      </c>
      <c r="G655" s="43">
        <v>6.6</v>
      </c>
      <c r="H655" s="136" t="str">
        <f t="shared" si="380"/>
        <v>P, S, T &amp; D Plant - Commodity</v>
      </c>
      <c r="I655" s="42">
        <f>'DepExp. Class.'!L$127</f>
        <v>0</v>
      </c>
      <c r="J655" s="136">
        <f t="shared" si="381"/>
        <v>0</v>
      </c>
      <c r="K655" s="136">
        <f t="shared" si="382"/>
        <v>0</v>
      </c>
      <c r="L655" s="136">
        <f t="shared" si="383"/>
        <v>0</v>
      </c>
      <c r="M655" s="136">
        <f t="shared" si="384"/>
        <v>0</v>
      </c>
      <c r="N655" s="136">
        <f t="shared" si="385"/>
        <v>0</v>
      </c>
      <c r="O655" s="136">
        <f t="shared" si="386"/>
        <v>0</v>
      </c>
      <c r="P655" s="136">
        <f t="shared" si="387"/>
        <v>0</v>
      </c>
      <c r="Q655" s="136">
        <f t="shared" si="388"/>
        <v>0</v>
      </c>
      <c r="R655" s="136">
        <f t="shared" si="389"/>
        <v>0</v>
      </c>
      <c r="S655" s="136">
        <f t="shared" si="390"/>
        <v>0</v>
      </c>
      <c r="T655" s="136">
        <f t="shared" si="391"/>
        <v>0</v>
      </c>
      <c r="U655" s="136">
        <f t="shared" si="392"/>
        <v>0</v>
      </c>
      <c r="V655" s="136">
        <f t="shared" si="393"/>
        <v>0</v>
      </c>
      <c r="W655" s="136">
        <f t="shared" si="394"/>
        <v>0</v>
      </c>
      <c r="X655" s="136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7">
        <v>39909</v>
      </c>
      <c r="E656" s="138" t="s">
        <v>334</v>
      </c>
      <c r="G656" s="43">
        <v>6.6</v>
      </c>
      <c r="H656" s="136" t="str">
        <f t="shared" si="380"/>
        <v>P, S, T &amp; D Plant - Commodity</v>
      </c>
      <c r="I656" s="42">
        <f>'DepExp. Class.'!L$128</f>
        <v>9382.7179921313982</v>
      </c>
      <c r="J656" s="136">
        <f t="shared" si="381"/>
        <v>3673.5089801366707</v>
      </c>
      <c r="K656" s="136">
        <f t="shared" si="382"/>
        <v>2214.7125707124628</v>
      </c>
      <c r="L656" s="136">
        <f t="shared" si="383"/>
        <v>69.717263493869595</v>
      </c>
      <c r="M656" s="136">
        <f t="shared" si="384"/>
        <v>1730.9616640695685</v>
      </c>
      <c r="N656" s="136">
        <f t="shared" si="385"/>
        <v>1693.8175137188266</v>
      </c>
      <c r="O656" s="136">
        <f t="shared" si="386"/>
        <v>0</v>
      </c>
      <c r="P656" s="136">
        <f t="shared" si="387"/>
        <v>0</v>
      </c>
      <c r="Q656" s="136">
        <f t="shared" si="388"/>
        <v>0</v>
      </c>
      <c r="R656" s="136">
        <f t="shared" si="389"/>
        <v>0</v>
      </c>
      <c r="S656" s="136">
        <f t="shared" si="390"/>
        <v>0</v>
      </c>
      <c r="T656" s="136">
        <f t="shared" si="391"/>
        <v>0</v>
      </c>
      <c r="U656" s="136">
        <f t="shared" si="392"/>
        <v>0</v>
      </c>
      <c r="V656" s="136">
        <f t="shared" si="393"/>
        <v>0</v>
      </c>
      <c r="W656" s="136">
        <f t="shared" si="394"/>
        <v>0</v>
      </c>
      <c r="X656" s="136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7"/>
      <c r="E657" s="138"/>
      <c r="G657" s="43"/>
      <c r="H657" s="136"/>
      <c r="I657" s="42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6"/>
      <c r="I659" s="42">
        <f>'DepExp. Class.'!L$131</f>
        <v>29125.098678418286</v>
      </c>
      <c r="J659" s="42">
        <f>SUM(J623:J657)</f>
        <v>11403.019000705561</v>
      </c>
      <c r="K659" s="42">
        <f t="shared" ref="K659:X659" si="397">SUM(K623:K657)</f>
        <v>6874.7373863765806</v>
      </c>
      <c r="L659" s="42">
        <f t="shared" si="397"/>
        <v>216.41087162068516</v>
      </c>
      <c r="M659" s="42">
        <f t="shared" si="397"/>
        <v>5373.1156917285825</v>
      </c>
      <c r="N659" s="42">
        <f t="shared" si="397"/>
        <v>5257.8157279868801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369</v>
      </c>
      <c r="E661" s="44"/>
      <c r="G661" s="43"/>
      <c r="H661" s="44"/>
      <c r="I661" s="42">
        <f>'DepExp. Class.'!L$133</f>
        <v>164102.10708472753</v>
      </c>
      <c r="J661" s="42">
        <f>J659+J619+J593+J580+J558+J546</f>
        <v>64249.033653217135</v>
      </c>
      <c r="K661" s="42">
        <f t="shared" ref="K661:X661" si="398">K659+K619+K593+K580+K558+K546</f>
        <v>38734.937972742926</v>
      </c>
      <c r="L661" s="42">
        <f t="shared" si="398"/>
        <v>1219.342822529642</v>
      </c>
      <c r="M661" s="42">
        <f t="shared" si="398"/>
        <v>30274.218685344509</v>
      </c>
      <c r="N661" s="42">
        <f t="shared" si="398"/>
        <v>29624.573950893307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360</v>
      </c>
      <c r="E663" s="44"/>
      <c r="G663" s="43"/>
      <c r="H663" s="136"/>
      <c r="I663" s="42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6"/>
      <c r="I664" s="42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335</v>
      </c>
      <c r="E665" s="44"/>
      <c r="G665" s="43"/>
      <c r="H665" s="136"/>
      <c r="I665" s="42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6"/>
      <c r="I666" s="42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7">
        <v>30100</v>
      </c>
      <c r="D667" s="44"/>
      <c r="E667" s="138" t="s">
        <v>336</v>
      </c>
      <c r="G667" s="43">
        <v>99</v>
      </c>
      <c r="H667" s="136" t="str">
        <f t="shared" ref="H667:H708" si="399">VLOOKUP($G667,alloc,3)</f>
        <v>-</v>
      </c>
      <c r="I667" s="42">
        <f>'DepExp. Class.'!L$139</f>
        <v>0</v>
      </c>
      <c r="J667" s="136">
        <f t="shared" ref="J667:J708" si="400">$I667*VLOOKUP($G667,alloc,6)</f>
        <v>0</v>
      </c>
      <c r="K667" s="136">
        <f t="shared" ref="K667:K708" si="401">$I667*VLOOKUP($G667,alloc,7)</f>
        <v>0</v>
      </c>
      <c r="L667" s="136">
        <f t="shared" ref="L667:L708" si="402">$I667*VLOOKUP($G667,alloc,8)</f>
        <v>0</v>
      </c>
      <c r="M667" s="136">
        <f t="shared" ref="M667:M708" si="403">$I667*VLOOKUP($G667,alloc,9)</f>
        <v>0</v>
      </c>
      <c r="N667" s="136">
        <f t="shared" ref="N667:N708" si="404">$I667*VLOOKUP($G667,alloc,10)</f>
        <v>0</v>
      </c>
      <c r="O667" s="136">
        <f t="shared" ref="O667:O708" si="405">$I667*VLOOKUP($G667,alloc,11)</f>
        <v>0</v>
      </c>
      <c r="P667" s="136">
        <f t="shared" ref="P667:P708" si="406">$I667*VLOOKUP($G667,alloc,12)</f>
        <v>0</v>
      </c>
      <c r="Q667" s="136">
        <f t="shared" ref="Q667:Q708" si="407">$I667*VLOOKUP($G667,alloc,13)</f>
        <v>0</v>
      </c>
      <c r="R667" s="136">
        <f t="shared" ref="R667:R708" si="408">$I667*VLOOKUP($G667,alloc,14)</f>
        <v>0</v>
      </c>
      <c r="S667" s="136">
        <f t="shared" ref="S667:S708" si="409">$I667*VLOOKUP($G667,alloc,15)</f>
        <v>0</v>
      </c>
      <c r="T667" s="136">
        <f t="shared" ref="T667:T708" si="410">$I667*VLOOKUP($G667,alloc,16)</f>
        <v>0</v>
      </c>
      <c r="U667" s="136">
        <f t="shared" ref="U667:U708" si="411">$I667*VLOOKUP($G667,alloc,17)</f>
        <v>0</v>
      </c>
      <c r="V667" s="136">
        <f t="shared" ref="V667:V708" si="412">$I667*VLOOKUP($G667,alloc,18)</f>
        <v>0</v>
      </c>
      <c r="W667" s="136">
        <f t="shared" ref="W667:W708" si="413">$I667*VLOOKUP($G667,alloc,19)</f>
        <v>0</v>
      </c>
      <c r="X667" s="136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7">
        <v>30200</v>
      </c>
      <c r="D668" s="44"/>
      <c r="E668" s="138" t="s">
        <v>197</v>
      </c>
      <c r="G668" s="43">
        <v>99</v>
      </c>
      <c r="H668" s="136" t="str">
        <f t="shared" si="399"/>
        <v>-</v>
      </c>
      <c r="I668" s="42">
        <f>'DepExp. Class.'!L$140</f>
        <v>0</v>
      </c>
      <c r="J668" s="136">
        <f t="shared" si="400"/>
        <v>0</v>
      </c>
      <c r="K668" s="136">
        <f t="shared" si="401"/>
        <v>0</v>
      </c>
      <c r="L668" s="136">
        <f t="shared" si="402"/>
        <v>0</v>
      </c>
      <c r="M668" s="136">
        <f t="shared" si="403"/>
        <v>0</v>
      </c>
      <c r="N668" s="136">
        <f t="shared" si="404"/>
        <v>0</v>
      </c>
      <c r="O668" s="136">
        <f t="shared" si="405"/>
        <v>0</v>
      </c>
      <c r="P668" s="136">
        <f t="shared" si="406"/>
        <v>0</v>
      </c>
      <c r="Q668" s="136">
        <f t="shared" si="407"/>
        <v>0</v>
      </c>
      <c r="R668" s="136">
        <f t="shared" si="408"/>
        <v>0</v>
      </c>
      <c r="S668" s="136">
        <f t="shared" si="409"/>
        <v>0</v>
      </c>
      <c r="T668" s="136">
        <f t="shared" si="410"/>
        <v>0</v>
      </c>
      <c r="U668" s="136">
        <f t="shared" si="411"/>
        <v>0</v>
      </c>
      <c r="V668" s="136">
        <f t="shared" si="412"/>
        <v>0</v>
      </c>
      <c r="W668" s="136">
        <f t="shared" si="413"/>
        <v>0</v>
      </c>
      <c r="X668" s="136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9">
        <v>30300</v>
      </c>
      <c r="D669" s="44"/>
      <c r="E669" s="138" t="s">
        <v>337</v>
      </c>
      <c r="G669" s="43">
        <v>99</v>
      </c>
      <c r="H669" s="136" t="str">
        <f t="shared" si="399"/>
        <v>-</v>
      </c>
      <c r="I669" s="42">
        <f>'DepExp. Class.'!L$141</f>
        <v>0</v>
      </c>
      <c r="J669" s="136">
        <f t="shared" si="400"/>
        <v>0</v>
      </c>
      <c r="K669" s="136">
        <f t="shared" si="401"/>
        <v>0</v>
      </c>
      <c r="L669" s="136">
        <f t="shared" si="402"/>
        <v>0</v>
      </c>
      <c r="M669" s="136">
        <f t="shared" si="403"/>
        <v>0</v>
      </c>
      <c r="N669" s="136">
        <f t="shared" si="404"/>
        <v>0</v>
      </c>
      <c r="O669" s="136">
        <f t="shared" si="405"/>
        <v>0</v>
      </c>
      <c r="P669" s="136">
        <f t="shared" si="406"/>
        <v>0</v>
      </c>
      <c r="Q669" s="136">
        <f t="shared" si="407"/>
        <v>0</v>
      </c>
      <c r="R669" s="136">
        <f t="shared" si="408"/>
        <v>0</v>
      </c>
      <c r="S669" s="136">
        <f t="shared" si="409"/>
        <v>0</v>
      </c>
      <c r="T669" s="136">
        <f t="shared" si="410"/>
        <v>0</v>
      </c>
      <c r="U669" s="136">
        <f t="shared" si="411"/>
        <v>0</v>
      </c>
      <c r="V669" s="136">
        <f t="shared" si="412"/>
        <v>0</v>
      </c>
      <c r="W669" s="136">
        <f t="shared" si="413"/>
        <v>0</v>
      </c>
      <c r="X669" s="136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6"/>
      <c r="I670" s="42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338</v>
      </c>
      <c r="E671" s="44"/>
      <c r="G671" s="43"/>
      <c r="H671" s="136"/>
      <c r="I671" s="42">
        <f>'DepExp. Class.'!L$143</f>
        <v>0</v>
      </c>
      <c r="J671" s="136">
        <f>SUM(J667:J669)</f>
        <v>0</v>
      </c>
      <c r="K671" s="136">
        <f t="shared" ref="K671:X671" si="416">SUM(K667:K669)</f>
        <v>0</v>
      </c>
      <c r="L671" s="136">
        <f t="shared" si="416"/>
        <v>0</v>
      </c>
      <c r="M671" s="136">
        <f t="shared" si="416"/>
        <v>0</v>
      </c>
      <c r="N671" s="136">
        <f t="shared" si="416"/>
        <v>0</v>
      </c>
      <c r="O671" s="136">
        <f t="shared" si="416"/>
        <v>0</v>
      </c>
      <c r="P671" s="136">
        <f t="shared" si="416"/>
        <v>0</v>
      </c>
      <c r="Q671" s="136">
        <f t="shared" si="416"/>
        <v>0</v>
      </c>
      <c r="R671" s="136">
        <f t="shared" si="416"/>
        <v>0</v>
      </c>
      <c r="S671" s="136">
        <f t="shared" si="416"/>
        <v>0</v>
      </c>
      <c r="T671" s="136">
        <f t="shared" si="416"/>
        <v>0</v>
      </c>
      <c r="U671" s="136">
        <f t="shared" si="416"/>
        <v>0</v>
      </c>
      <c r="V671" s="136">
        <f t="shared" si="416"/>
        <v>0</v>
      </c>
      <c r="W671" s="136">
        <f t="shared" si="416"/>
        <v>0</v>
      </c>
      <c r="X671" s="136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6"/>
      <c r="I672" s="42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6"/>
      <c r="I673" s="42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6"/>
      <c r="I674" s="42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2">
        <v>37400</v>
      </c>
      <c r="E675" s="138" t="s">
        <v>125</v>
      </c>
      <c r="G675" s="43">
        <v>6.6</v>
      </c>
      <c r="H675" s="136" t="str">
        <f t="shared" si="399"/>
        <v>P, S, T &amp; D Plant - Commodity</v>
      </c>
      <c r="I675" s="42">
        <f>'DepExp. Class.'!L$147</f>
        <v>0</v>
      </c>
      <c r="J675" s="136">
        <f t="shared" si="400"/>
        <v>0</v>
      </c>
      <c r="K675" s="136">
        <f t="shared" si="401"/>
        <v>0</v>
      </c>
      <c r="L675" s="136">
        <f t="shared" si="402"/>
        <v>0</v>
      </c>
      <c r="M675" s="136">
        <f t="shared" si="403"/>
        <v>0</v>
      </c>
      <c r="N675" s="136">
        <f t="shared" si="404"/>
        <v>0</v>
      </c>
      <c r="O675" s="136">
        <f t="shared" si="405"/>
        <v>0</v>
      </c>
      <c r="P675" s="136">
        <f t="shared" si="406"/>
        <v>0</v>
      </c>
      <c r="Q675" s="136">
        <f t="shared" si="407"/>
        <v>0</v>
      </c>
      <c r="R675" s="136">
        <f t="shared" si="408"/>
        <v>0</v>
      </c>
      <c r="S675" s="136">
        <f t="shared" si="409"/>
        <v>0</v>
      </c>
      <c r="T675" s="136">
        <f t="shared" si="410"/>
        <v>0</v>
      </c>
      <c r="U675" s="136">
        <f t="shared" si="411"/>
        <v>0</v>
      </c>
      <c r="V675" s="136">
        <f t="shared" si="412"/>
        <v>0</v>
      </c>
      <c r="W675" s="136">
        <f t="shared" si="413"/>
        <v>0</v>
      </c>
      <c r="X675" s="136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2">
        <v>39001</v>
      </c>
      <c r="E676" s="138" t="s">
        <v>304</v>
      </c>
      <c r="G676" s="43">
        <v>6.6</v>
      </c>
      <c r="H676" s="136" t="str">
        <f t="shared" si="399"/>
        <v>P, S, T &amp; D Plant - Commodity</v>
      </c>
      <c r="I676" s="42">
        <f>'DepExp. Class.'!L$148</f>
        <v>36.312400748652159</v>
      </c>
      <c r="J676" s="136">
        <f t="shared" si="400"/>
        <v>14.216981726655648</v>
      </c>
      <c r="K676" s="136">
        <f t="shared" si="401"/>
        <v>8.5712402822116438</v>
      </c>
      <c r="L676" s="136">
        <f t="shared" si="402"/>
        <v>0.26981533636754718</v>
      </c>
      <c r="M676" s="136">
        <f t="shared" si="403"/>
        <v>6.6990581704534025</v>
      </c>
      <c r="N676" s="136">
        <f t="shared" si="404"/>
        <v>6.5553052329639181</v>
      </c>
      <c r="O676" s="136">
        <f t="shared" si="405"/>
        <v>0</v>
      </c>
      <c r="P676" s="136">
        <f t="shared" si="406"/>
        <v>0</v>
      </c>
      <c r="Q676" s="136">
        <f t="shared" si="407"/>
        <v>0</v>
      </c>
      <c r="R676" s="136">
        <f t="shared" si="408"/>
        <v>0</v>
      </c>
      <c r="S676" s="136">
        <f t="shared" si="409"/>
        <v>0</v>
      </c>
      <c r="T676" s="136">
        <f t="shared" si="410"/>
        <v>0</v>
      </c>
      <c r="U676" s="136">
        <f t="shared" si="411"/>
        <v>0</v>
      </c>
      <c r="V676" s="136">
        <f t="shared" si="412"/>
        <v>0</v>
      </c>
      <c r="W676" s="136">
        <f t="shared" si="413"/>
        <v>0</v>
      </c>
      <c r="X676" s="136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2">
        <v>36602</v>
      </c>
      <c r="E677" s="138" t="s">
        <v>149</v>
      </c>
      <c r="G677" s="43">
        <v>6.6</v>
      </c>
      <c r="H677" s="136" t="str">
        <f t="shared" si="399"/>
        <v>P, S, T &amp; D Plant - Commodity</v>
      </c>
      <c r="I677" s="42">
        <f>'DepExp. Class.'!L$149</f>
        <v>0</v>
      </c>
      <c r="J677" s="136">
        <f t="shared" si="400"/>
        <v>0</v>
      </c>
      <c r="K677" s="136">
        <f t="shared" si="401"/>
        <v>0</v>
      </c>
      <c r="L677" s="136">
        <f t="shared" si="402"/>
        <v>0</v>
      </c>
      <c r="M677" s="136">
        <f t="shared" si="403"/>
        <v>0</v>
      </c>
      <c r="N677" s="136">
        <f t="shared" si="404"/>
        <v>0</v>
      </c>
      <c r="O677" s="136">
        <f t="shared" si="405"/>
        <v>0</v>
      </c>
      <c r="P677" s="136">
        <f t="shared" si="406"/>
        <v>0</v>
      </c>
      <c r="Q677" s="136">
        <f t="shared" si="407"/>
        <v>0</v>
      </c>
      <c r="R677" s="136">
        <f t="shared" si="408"/>
        <v>0</v>
      </c>
      <c r="S677" s="136">
        <f t="shared" si="409"/>
        <v>0</v>
      </c>
      <c r="T677" s="136">
        <f t="shared" si="410"/>
        <v>0</v>
      </c>
      <c r="U677" s="136">
        <f t="shared" si="411"/>
        <v>0</v>
      </c>
      <c r="V677" s="136">
        <f t="shared" si="412"/>
        <v>0</v>
      </c>
      <c r="W677" s="136">
        <f t="shared" si="413"/>
        <v>0</v>
      </c>
      <c r="X677" s="136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2">
        <v>38900</v>
      </c>
      <c r="E678" s="138" t="s">
        <v>125</v>
      </c>
      <c r="G678" s="43">
        <v>6.6</v>
      </c>
      <c r="H678" s="136" t="str">
        <f t="shared" si="399"/>
        <v>P, S, T &amp; D Plant - Commodity</v>
      </c>
      <c r="I678" s="42">
        <f>'DepExp. Class.'!L$150</f>
        <v>0</v>
      </c>
      <c r="J678" s="136">
        <f t="shared" si="400"/>
        <v>0</v>
      </c>
      <c r="K678" s="136">
        <f t="shared" si="401"/>
        <v>0</v>
      </c>
      <c r="L678" s="136">
        <f t="shared" si="402"/>
        <v>0</v>
      </c>
      <c r="M678" s="136">
        <f t="shared" si="403"/>
        <v>0</v>
      </c>
      <c r="N678" s="136">
        <f t="shared" si="404"/>
        <v>0</v>
      </c>
      <c r="O678" s="136">
        <f t="shared" si="405"/>
        <v>0</v>
      </c>
      <c r="P678" s="136">
        <f t="shared" si="406"/>
        <v>0</v>
      </c>
      <c r="Q678" s="136">
        <f t="shared" si="407"/>
        <v>0</v>
      </c>
      <c r="R678" s="136">
        <f t="shared" si="408"/>
        <v>0</v>
      </c>
      <c r="S678" s="136">
        <f t="shared" si="409"/>
        <v>0</v>
      </c>
      <c r="T678" s="136">
        <f t="shared" si="410"/>
        <v>0</v>
      </c>
      <c r="U678" s="136">
        <f t="shared" si="411"/>
        <v>0</v>
      </c>
      <c r="V678" s="136">
        <f t="shared" si="412"/>
        <v>0</v>
      </c>
      <c r="W678" s="136">
        <f t="shared" si="413"/>
        <v>0</v>
      </c>
      <c r="X678" s="136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2">
        <v>39004</v>
      </c>
      <c r="E679" s="138" t="s">
        <v>306</v>
      </c>
      <c r="G679" s="43">
        <v>6.6</v>
      </c>
      <c r="H679" s="136" t="str">
        <f t="shared" si="399"/>
        <v>P, S, T &amp; D Plant - Commodity</v>
      </c>
      <c r="I679" s="42">
        <f>'DepExp. Class.'!L$151</f>
        <v>0</v>
      </c>
      <c r="J679" s="136">
        <f t="shared" si="400"/>
        <v>0</v>
      </c>
      <c r="K679" s="136">
        <f t="shared" si="401"/>
        <v>0</v>
      </c>
      <c r="L679" s="136">
        <f t="shared" si="402"/>
        <v>0</v>
      </c>
      <c r="M679" s="136">
        <f t="shared" si="403"/>
        <v>0</v>
      </c>
      <c r="N679" s="136">
        <f t="shared" si="404"/>
        <v>0</v>
      </c>
      <c r="O679" s="136">
        <f t="shared" si="405"/>
        <v>0</v>
      </c>
      <c r="P679" s="136">
        <f t="shared" si="406"/>
        <v>0</v>
      </c>
      <c r="Q679" s="136">
        <f t="shared" si="407"/>
        <v>0</v>
      </c>
      <c r="R679" s="136">
        <f t="shared" si="408"/>
        <v>0</v>
      </c>
      <c r="S679" s="136">
        <f t="shared" si="409"/>
        <v>0</v>
      </c>
      <c r="T679" s="136">
        <f t="shared" si="410"/>
        <v>0</v>
      </c>
      <c r="U679" s="136">
        <f t="shared" si="411"/>
        <v>0</v>
      </c>
      <c r="V679" s="136">
        <f t="shared" si="412"/>
        <v>0</v>
      </c>
      <c r="W679" s="136">
        <f t="shared" si="413"/>
        <v>0</v>
      </c>
      <c r="X679" s="136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2">
        <v>39009</v>
      </c>
      <c r="E680" s="138" t="s">
        <v>307</v>
      </c>
      <c r="G680" s="43">
        <v>6.6</v>
      </c>
      <c r="H680" s="136" t="str">
        <f t="shared" si="399"/>
        <v>P, S, T &amp; D Plant - Commodity</v>
      </c>
      <c r="I680" s="42">
        <f>'DepExp. Class.'!L$152</f>
        <v>57.871026065487683</v>
      </c>
      <c r="J680" s="136">
        <f t="shared" si="400"/>
        <v>22.657585373404153</v>
      </c>
      <c r="K680" s="136">
        <f t="shared" si="401"/>
        <v>13.659974541998286</v>
      </c>
      <c r="L680" s="136">
        <f t="shared" si="402"/>
        <v>0.43000435228381934</v>
      </c>
      <c r="M680" s="136">
        <f t="shared" si="403"/>
        <v>10.676280334092674</v>
      </c>
      <c r="N680" s="136">
        <f t="shared" si="404"/>
        <v>10.447181463708754</v>
      </c>
      <c r="O680" s="136">
        <f t="shared" si="405"/>
        <v>0</v>
      </c>
      <c r="P680" s="136">
        <f t="shared" si="406"/>
        <v>0</v>
      </c>
      <c r="Q680" s="136">
        <f t="shared" si="407"/>
        <v>0</v>
      </c>
      <c r="R680" s="136">
        <f t="shared" si="408"/>
        <v>0</v>
      </c>
      <c r="S680" s="136">
        <f t="shared" si="409"/>
        <v>0</v>
      </c>
      <c r="T680" s="136">
        <f t="shared" si="410"/>
        <v>0</v>
      </c>
      <c r="U680" s="136">
        <f t="shared" si="411"/>
        <v>0</v>
      </c>
      <c r="V680" s="136">
        <f t="shared" si="412"/>
        <v>0</v>
      </c>
      <c r="W680" s="136">
        <f t="shared" si="413"/>
        <v>0</v>
      </c>
      <c r="X680" s="136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2">
        <v>39100</v>
      </c>
      <c r="E681" s="138" t="s">
        <v>308</v>
      </c>
      <c r="G681" s="43">
        <v>6.6</v>
      </c>
      <c r="H681" s="136" t="str">
        <f t="shared" si="399"/>
        <v>P, S, T &amp; D Plant - Commodity</v>
      </c>
      <c r="I681" s="42">
        <f>'DepExp. Class.'!L$153</f>
        <v>9.3989888736065623</v>
      </c>
      <c r="J681" s="136">
        <f t="shared" si="400"/>
        <v>3.6798793335101685</v>
      </c>
      <c r="K681" s="136">
        <f t="shared" si="401"/>
        <v>2.2185531770026485</v>
      </c>
      <c r="L681" s="136">
        <f t="shared" si="402"/>
        <v>6.9838162505438825E-2</v>
      </c>
      <c r="M681" s="136">
        <f t="shared" si="403"/>
        <v>1.7339633819191029</v>
      </c>
      <c r="N681" s="136">
        <f t="shared" si="404"/>
        <v>1.6967548186692034</v>
      </c>
      <c r="O681" s="136">
        <f t="shared" si="405"/>
        <v>0</v>
      </c>
      <c r="P681" s="136">
        <f t="shared" si="406"/>
        <v>0</v>
      </c>
      <c r="Q681" s="136">
        <f t="shared" si="407"/>
        <v>0</v>
      </c>
      <c r="R681" s="136">
        <f t="shared" si="408"/>
        <v>0</v>
      </c>
      <c r="S681" s="136">
        <f t="shared" si="409"/>
        <v>0</v>
      </c>
      <c r="T681" s="136">
        <f t="shared" si="410"/>
        <v>0</v>
      </c>
      <c r="U681" s="136">
        <f t="shared" si="411"/>
        <v>0</v>
      </c>
      <c r="V681" s="136">
        <f t="shared" si="412"/>
        <v>0</v>
      </c>
      <c r="W681" s="136">
        <f t="shared" si="413"/>
        <v>0</v>
      </c>
      <c r="X681" s="136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2">
        <v>39102</v>
      </c>
      <c r="E682" s="138" t="s">
        <v>309</v>
      </c>
      <c r="G682" s="43">
        <v>6.6</v>
      </c>
      <c r="H682" s="136" t="str">
        <f t="shared" si="399"/>
        <v>P, S, T &amp; D Plant - Commodity</v>
      </c>
      <c r="I682" s="42">
        <f>'DepExp. Class.'!L$154</f>
        <v>0</v>
      </c>
      <c r="J682" s="136">
        <f t="shared" si="400"/>
        <v>0</v>
      </c>
      <c r="K682" s="136">
        <f t="shared" si="401"/>
        <v>0</v>
      </c>
      <c r="L682" s="136">
        <f t="shared" si="402"/>
        <v>0</v>
      </c>
      <c r="M682" s="136">
        <f t="shared" si="403"/>
        <v>0</v>
      </c>
      <c r="N682" s="136">
        <f t="shared" si="404"/>
        <v>0</v>
      </c>
      <c r="O682" s="136">
        <f t="shared" si="405"/>
        <v>0</v>
      </c>
      <c r="P682" s="136">
        <f t="shared" si="406"/>
        <v>0</v>
      </c>
      <c r="Q682" s="136">
        <f t="shared" si="407"/>
        <v>0</v>
      </c>
      <c r="R682" s="136">
        <f t="shared" si="408"/>
        <v>0</v>
      </c>
      <c r="S682" s="136">
        <f t="shared" si="409"/>
        <v>0</v>
      </c>
      <c r="T682" s="136">
        <f t="shared" si="410"/>
        <v>0</v>
      </c>
      <c r="U682" s="136">
        <f t="shared" si="411"/>
        <v>0</v>
      </c>
      <c r="V682" s="136">
        <f t="shared" si="412"/>
        <v>0</v>
      </c>
      <c r="W682" s="136">
        <f t="shared" si="413"/>
        <v>0</v>
      </c>
      <c r="X682" s="136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2">
        <v>39103</v>
      </c>
      <c r="E683" s="138" t="s">
        <v>310</v>
      </c>
      <c r="G683" s="43">
        <v>6.6</v>
      </c>
      <c r="H683" s="136" t="str">
        <f t="shared" si="399"/>
        <v>P, S, T &amp; D Plant - Commodity</v>
      </c>
      <c r="I683" s="42">
        <f>'DepExp. Class.'!L$155</f>
        <v>0</v>
      </c>
      <c r="J683" s="136">
        <f t="shared" si="400"/>
        <v>0</v>
      </c>
      <c r="K683" s="136">
        <f t="shared" si="401"/>
        <v>0</v>
      </c>
      <c r="L683" s="136">
        <f t="shared" si="402"/>
        <v>0</v>
      </c>
      <c r="M683" s="136">
        <f t="shared" si="403"/>
        <v>0</v>
      </c>
      <c r="N683" s="136">
        <f t="shared" si="404"/>
        <v>0</v>
      </c>
      <c r="O683" s="136">
        <f t="shared" si="405"/>
        <v>0</v>
      </c>
      <c r="P683" s="136">
        <f t="shared" si="406"/>
        <v>0</v>
      </c>
      <c r="Q683" s="136">
        <f t="shared" si="407"/>
        <v>0</v>
      </c>
      <c r="R683" s="136">
        <f t="shared" si="408"/>
        <v>0</v>
      </c>
      <c r="S683" s="136">
        <f t="shared" si="409"/>
        <v>0</v>
      </c>
      <c r="T683" s="136">
        <f t="shared" si="410"/>
        <v>0</v>
      </c>
      <c r="U683" s="136">
        <f t="shared" si="411"/>
        <v>0</v>
      </c>
      <c r="V683" s="136">
        <f t="shared" si="412"/>
        <v>0</v>
      </c>
      <c r="W683" s="136">
        <f t="shared" si="413"/>
        <v>0</v>
      </c>
      <c r="X683" s="136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2">
        <v>39200</v>
      </c>
      <c r="E684" s="138" t="s">
        <v>311</v>
      </c>
      <c r="G684" s="43">
        <v>6.6</v>
      </c>
      <c r="H684" s="136" t="str">
        <f t="shared" si="399"/>
        <v>P, S, T &amp; D Plant - Commodity</v>
      </c>
      <c r="I684" s="42">
        <f>'DepExp. Class.'!L$156</f>
        <v>0</v>
      </c>
      <c r="J684" s="136">
        <f t="shared" si="400"/>
        <v>0</v>
      </c>
      <c r="K684" s="136">
        <f t="shared" si="401"/>
        <v>0</v>
      </c>
      <c r="L684" s="136">
        <f t="shared" si="402"/>
        <v>0</v>
      </c>
      <c r="M684" s="136">
        <f t="shared" si="403"/>
        <v>0</v>
      </c>
      <c r="N684" s="136">
        <f t="shared" si="404"/>
        <v>0</v>
      </c>
      <c r="O684" s="136">
        <f t="shared" si="405"/>
        <v>0</v>
      </c>
      <c r="P684" s="136">
        <f t="shared" si="406"/>
        <v>0</v>
      </c>
      <c r="Q684" s="136">
        <f t="shared" si="407"/>
        <v>0</v>
      </c>
      <c r="R684" s="136">
        <f t="shared" si="408"/>
        <v>0</v>
      </c>
      <c r="S684" s="136">
        <f t="shared" si="409"/>
        <v>0</v>
      </c>
      <c r="T684" s="136">
        <f t="shared" si="410"/>
        <v>0</v>
      </c>
      <c r="U684" s="136">
        <f t="shared" si="411"/>
        <v>0</v>
      </c>
      <c r="V684" s="136">
        <f t="shared" si="412"/>
        <v>0</v>
      </c>
      <c r="W684" s="136">
        <f t="shared" si="413"/>
        <v>0</v>
      </c>
      <c r="X684" s="136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2">
        <v>39201</v>
      </c>
      <c r="E685" s="138" t="s">
        <v>312</v>
      </c>
      <c r="G685" s="43">
        <v>6.6</v>
      </c>
      <c r="H685" s="136" t="str">
        <f t="shared" si="399"/>
        <v>P, S, T &amp; D Plant - Commodity</v>
      </c>
      <c r="I685" s="42">
        <f>'DepExp. Class.'!L$157</f>
        <v>0</v>
      </c>
      <c r="J685" s="136">
        <f t="shared" si="400"/>
        <v>0</v>
      </c>
      <c r="K685" s="136">
        <f t="shared" si="401"/>
        <v>0</v>
      </c>
      <c r="L685" s="136">
        <f t="shared" si="402"/>
        <v>0</v>
      </c>
      <c r="M685" s="136">
        <f t="shared" si="403"/>
        <v>0</v>
      </c>
      <c r="N685" s="136">
        <f t="shared" si="404"/>
        <v>0</v>
      </c>
      <c r="O685" s="136">
        <f t="shared" si="405"/>
        <v>0</v>
      </c>
      <c r="P685" s="136">
        <f t="shared" si="406"/>
        <v>0</v>
      </c>
      <c r="Q685" s="136">
        <f t="shared" si="407"/>
        <v>0</v>
      </c>
      <c r="R685" s="136">
        <f t="shared" si="408"/>
        <v>0</v>
      </c>
      <c r="S685" s="136">
        <f t="shared" si="409"/>
        <v>0</v>
      </c>
      <c r="T685" s="136">
        <f t="shared" si="410"/>
        <v>0</v>
      </c>
      <c r="U685" s="136">
        <f t="shared" si="411"/>
        <v>0</v>
      </c>
      <c r="V685" s="136">
        <f t="shared" si="412"/>
        <v>0</v>
      </c>
      <c r="W685" s="136">
        <f t="shared" si="413"/>
        <v>0</v>
      </c>
      <c r="X685" s="136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2">
        <v>39202</v>
      </c>
      <c r="E686" s="138" t="s">
        <v>313</v>
      </c>
      <c r="G686" s="43">
        <v>6.6</v>
      </c>
      <c r="H686" s="136" t="str">
        <f t="shared" si="399"/>
        <v>P, S, T &amp; D Plant - Commodity</v>
      </c>
      <c r="I686" s="42">
        <f>'DepExp. Class.'!L$158</f>
        <v>0</v>
      </c>
      <c r="J686" s="136">
        <f t="shared" si="400"/>
        <v>0</v>
      </c>
      <c r="K686" s="136">
        <f t="shared" si="401"/>
        <v>0</v>
      </c>
      <c r="L686" s="136">
        <f t="shared" si="402"/>
        <v>0</v>
      </c>
      <c r="M686" s="136">
        <f t="shared" si="403"/>
        <v>0</v>
      </c>
      <c r="N686" s="136">
        <f t="shared" si="404"/>
        <v>0</v>
      </c>
      <c r="O686" s="136">
        <f t="shared" si="405"/>
        <v>0</v>
      </c>
      <c r="P686" s="136">
        <f t="shared" si="406"/>
        <v>0</v>
      </c>
      <c r="Q686" s="136">
        <f t="shared" si="407"/>
        <v>0</v>
      </c>
      <c r="R686" s="136">
        <f t="shared" si="408"/>
        <v>0</v>
      </c>
      <c r="S686" s="136">
        <f t="shared" si="409"/>
        <v>0</v>
      </c>
      <c r="T686" s="136">
        <f t="shared" si="410"/>
        <v>0</v>
      </c>
      <c r="U686" s="136">
        <f t="shared" si="411"/>
        <v>0</v>
      </c>
      <c r="V686" s="136">
        <f t="shared" si="412"/>
        <v>0</v>
      </c>
      <c r="W686" s="136">
        <f t="shared" si="413"/>
        <v>0</v>
      </c>
      <c r="X686" s="136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2">
        <v>39300</v>
      </c>
      <c r="E687" s="138" t="s">
        <v>198</v>
      </c>
      <c r="G687" s="43">
        <v>6.6</v>
      </c>
      <c r="H687" s="136" t="str">
        <f t="shared" si="399"/>
        <v>P, S, T &amp; D Plant - Commodity</v>
      </c>
      <c r="I687" s="42">
        <f>'DepExp. Class.'!L$159</f>
        <v>0</v>
      </c>
      <c r="J687" s="136">
        <f t="shared" si="400"/>
        <v>0</v>
      </c>
      <c r="K687" s="136">
        <f t="shared" si="401"/>
        <v>0</v>
      </c>
      <c r="L687" s="136">
        <f t="shared" si="402"/>
        <v>0</v>
      </c>
      <c r="M687" s="136">
        <f t="shared" si="403"/>
        <v>0</v>
      </c>
      <c r="N687" s="136">
        <f t="shared" si="404"/>
        <v>0</v>
      </c>
      <c r="O687" s="136">
        <f t="shared" si="405"/>
        <v>0</v>
      </c>
      <c r="P687" s="136">
        <f t="shared" si="406"/>
        <v>0</v>
      </c>
      <c r="Q687" s="136">
        <f t="shared" si="407"/>
        <v>0</v>
      </c>
      <c r="R687" s="136">
        <f t="shared" si="408"/>
        <v>0</v>
      </c>
      <c r="S687" s="136">
        <f t="shared" si="409"/>
        <v>0</v>
      </c>
      <c r="T687" s="136">
        <f t="shared" si="410"/>
        <v>0</v>
      </c>
      <c r="U687" s="136">
        <f t="shared" si="411"/>
        <v>0</v>
      </c>
      <c r="V687" s="136">
        <f t="shared" si="412"/>
        <v>0</v>
      </c>
      <c r="W687" s="136">
        <f t="shared" si="413"/>
        <v>0</v>
      </c>
      <c r="X687" s="136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2">
        <v>39400</v>
      </c>
      <c r="E688" s="138" t="s">
        <v>314</v>
      </c>
      <c r="G688" s="43">
        <v>6.6</v>
      </c>
      <c r="H688" s="136" t="str">
        <f t="shared" si="399"/>
        <v>P, S, T &amp; D Plant - Commodity</v>
      </c>
      <c r="I688" s="42">
        <f>'DepExp. Class.'!L$160</f>
        <v>18.3376542294187</v>
      </c>
      <c r="J688" s="136">
        <f t="shared" si="400"/>
        <v>7.1795334297485738</v>
      </c>
      <c r="K688" s="136">
        <f t="shared" si="401"/>
        <v>4.3284508149270833</v>
      </c>
      <c r="L688" s="136">
        <f t="shared" si="402"/>
        <v>0.13625594127884899</v>
      </c>
      <c r="M688" s="136">
        <f t="shared" si="403"/>
        <v>3.3830044243796382</v>
      </c>
      <c r="N688" s="136">
        <f t="shared" si="404"/>
        <v>3.3104096190845556</v>
      </c>
      <c r="O688" s="136">
        <f t="shared" si="405"/>
        <v>0</v>
      </c>
      <c r="P688" s="136">
        <f t="shared" si="406"/>
        <v>0</v>
      </c>
      <c r="Q688" s="136">
        <f t="shared" si="407"/>
        <v>0</v>
      </c>
      <c r="R688" s="136">
        <f t="shared" si="408"/>
        <v>0</v>
      </c>
      <c r="S688" s="136">
        <f t="shared" si="409"/>
        <v>0</v>
      </c>
      <c r="T688" s="136">
        <f t="shared" si="410"/>
        <v>0</v>
      </c>
      <c r="U688" s="136">
        <f t="shared" si="411"/>
        <v>0</v>
      </c>
      <c r="V688" s="136">
        <f t="shared" si="412"/>
        <v>0</v>
      </c>
      <c r="W688" s="136">
        <f t="shared" si="413"/>
        <v>0</v>
      </c>
      <c r="X688" s="136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2">
        <v>39600</v>
      </c>
      <c r="E689" s="138" t="s">
        <v>315</v>
      </c>
      <c r="G689" s="43">
        <v>6.6</v>
      </c>
      <c r="H689" s="136" t="str">
        <f t="shared" si="399"/>
        <v>P, S, T &amp; D Plant - Commodity</v>
      </c>
      <c r="I689" s="42">
        <f>'DepExp. Class.'!L$161</f>
        <v>7.2717584401814292E-2</v>
      </c>
      <c r="J689" s="136">
        <f t="shared" si="400"/>
        <v>2.8470289689824683E-2</v>
      </c>
      <c r="K689" s="136">
        <f t="shared" si="401"/>
        <v>1.7164381197602049E-2</v>
      </c>
      <c r="L689" s="136">
        <f t="shared" si="402"/>
        <v>5.4032008599539619E-4</v>
      </c>
      <c r="M689" s="136">
        <f t="shared" si="403"/>
        <v>1.3415233305407122E-2</v>
      </c>
      <c r="N689" s="136">
        <f t="shared" si="404"/>
        <v>1.3127360122985043E-2</v>
      </c>
      <c r="O689" s="136">
        <f t="shared" si="405"/>
        <v>0</v>
      </c>
      <c r="P689" s="136">
        <f t="shared" si="406"/>
        <v>0</v>
      </c>
      <c r="Q689" s="136">
        <f t="shared" si="407"/>
        <v>0</v>
      </c>
      <c r="R689" s="136">
        <f t="shared" si="408"/>
        <v>0</v>
      </c>
      <c r="S689" s="136">
        <f t="shared" si="409"/>
        <v>0</v>
      </c>
      <c r="T689" s="136">
        <f t="shared" si="410"/>
        <v>0</v>
      </c>
      <c r="U689" s="136">
        <f t="shared" si="411"/>
        <v>0</v>
      </c>
      <c r="V689" s="136">
        <f t="shared" si="412"/>
        <v>0</v>
      </c>
      <c r="W689" s="136">
        <f t="shared" si="413"/>
        <v>0</v>
      </c>
      <c r="X689" s="136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2">
        <v>39603</v>
      </c>
      <c r="E690" s="138" t="s">
        <v>316</v>
      </c>
      <c r="G690" s="43">
        <v>6.6</v>
      </c>
      <c r="H690" s="136" t="str">
        <f t="shared" si="399"/>
        <v>P, S, T &amp; D Plant - Commodity</v>
      </c>
      <c r="I690" s="42">
        <f>'DepExp. Class.'!L$162</f>
        <v>0</v>
      </c>
      <c r="J690" s="136">
        <f t="shared" si="400"/>
        <v>0</v>
      </c>
      <c r="K690" s="136">
        <f t="shared" si="401"/>
        <v>0</v>
      </c>
      <c r="L690" s="136">
        <f t="shared" si="402"/>
        <v>0</v>
      </c>
      <c r="M690" s="136">
        <f t="shared" si="403"/>
        <v>0</v>
      </c>
      <c r="N690" s="136">
        <f t="shared" si="404"/>
        <v>0</v>
      </c>
      <c r="O690" s="136">
        <f t="shared" si="405"/>
        <v>0</v>
      </c>
      <c r="P690" s="136">
        <f t="shared" si="406"/>
        <v>0</v>
      </c>
      <c r="Q690" s="136">
        <f t="shared" si="407"/>
        <v>0</v>
      </c>
      <c r="R690" s="136">
        <f t="shared" si="408"/>
        <v>0</v>
      </c>
      <c r="S690" s="136">
        <f t="shared" si="409"/>
        <v>0</v>
      </c>
      <c r="T690" s="136">
        <f t="shared" si="410"/>
        <v>0</v>
      </c>
      <c r="U690" s="136">
        <f t="shared" si="411"/>
        <v>0</v>
      </c>
      <c r="V690" s="136">
        <f t="shared" si="412"/>
        <v>0</v>
      </c>
      <c r="W690" s="136">
        <f t="shared" si="413"/>
        <v>0</v>
      </c>
      <c r="X690" s="136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2">
        <v>39604</v>
      </c>
      <c r="E691" s="138" t="s">
        <v>317</v>
      </c>
      <c r="G691" s="43">
        <v>6.6</v>
      </c>
      <c r="H691" s="136" t="str">
        <f t="shared" si="399"/>
        <v>P, S, T &amp; D Plant - Commodity</v>
      </c>
      <c r="I691" s="42">
        <f>'DepExp. Class.'!L$163</f>
        <v>0</v>
      </c>
      <c r="J691" s="136">
        <f t="shared" si="400"/>
        <v>0</v>
      </c>
      <c r="K691" s="136">
        <f t="shared" si="401"/>
        <v>0</v>
      </c>
      <c r="L691" s="136">
        <f t="shared" si="402"/>
        <v>0</v>
      </c>
      <c r="M691" s="136">
        <f t="shared" si="403"/>
        <v>0</v>
      </c>
      <c r="N691" s="136">
        <f t="shared" si="404"/>
        <v>0</v>
      </c>
      <c r="O691" s="136">
        <f t="shared" si="405"/>
        <v>0</v>
      </c>
      <c r="P691" s="136">
        <f t="shared" si="406"/>
        <v>0</v>
      </c>
      <c r="Q691" s="136">
        <f t="shared" si="407"/>
        <v>0</v>
      </c>
      <c r="R691" s="136">
        <f t="shared" si="408"/>
        <v>0</v>
      </c>
      <c r="S691" s="136">
        <f t="shared" si="409"/>
        <v>0</v>
      </c>
      <c r="T691" s="136">
        <f t="shared" si="410"/>
        <v>0</v>
      </c>
      <c r="U691" s="136">
        <f t="shared" si="411"/>
        <v>0</v>
      </c>
      <c r="V691" s="136">
        <f t="shared" si="412"/>
        <v>0</v>
      </c>
      <c r="W691" s="136">
        <f t="shared" si="413"/>
        <v>0</v>
      </c>
      <c r="X691" s="136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2">
        <v>39605</v>
      </c>
      <c r="E692" s="141" t="s">
        <v>318</v>
      </c>
      <c r="G692" s="43">
        <v>6.6</v>
      </c>
      <c r="H692" s="136" t="str">
        <f t="shared" si="399"/>
        <v>P, S, T &amp; D Plant - Commodity</v>
      </c>
      <c r="I692" s="42">
        <f>'DepExp. Class.'!L$164</f>
        <v>0</v>
      </c>
      <c r="J692" s="136">
        <f t="shared" si="400"/>
        <v>0</v>
      </c>
      <c r="K692" s="136">
        <f t="shared" si="401"/>
        <v>0</v>
      </c>
      <c r="L692" s="136">
        <f t="shared" si="402"/>
        <v>0</v>
      </c>
      <c r="M692" s="136">
        <f t="shared" si="403"/>
        <v>0</v>
      </c>
      <c r="N692" s="136">
        <f t="shared" si="404"/>
        <v>0</v>
      </c>
      <c r="O692" s="136">
        <f t="shared" si="405"/>
        <v>0</v>
      </c>
      <c r="P692" s="136">
        <f t="shared" si="406"/>
        <v>0</v>
      </c>
      <c r="Q692" s="136">
        <f t="shared" si="407"/>
        <v>0</v>
      </c>
      <c r="R692" s="136">
        <f t="shared" si="408"/>
        <v>0</v>
      </c>
      <c r="S692" s="136">
        <f t="shared" si="409"/>
        <v>0</v>
      </c>
      <c r="T692" s="136">
        <f t="shared" si="410"/>
        <v>0</v>
      </c>
      <c r="U692" s="136">
        <f t="shared" si="411"/>
        <v>0</v>
      </c>
      <c r="V692" s="136">
        <f t="shared" si="412"/>
        <v>0</v>
      </c>
      <c r="W692" s="136">
        <f t="shared" si="413"/>
        <v>0</v>
      </c>
      <c r="X692" s="136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2">
        <v>39700</v>
      </c>
      <c r="E693" s="138" t="s">
        <v>319</v>
      </c>
      <c r="G693" s="43">
        <v>6.6</v>
      </c>
      <c r="H693" s="136" t="str">
        <f t="shared" si="399"/>
        <v>P, S, T &amp; D Plant - Commodity</v>
      </c>
      <c r="I693" s="42">
        <f>'DepExp. Class.'!L$165</f>
        <v>40.014502814728303</v>
      </c>
      <c r="J693" s="136">
        <f t="shared" si="400"/>
        <v>15.666423689690061</v>
      </c>
      <c r="K693" s="136">
        <f t="shared" si="401"/>
        <v>9.4450906942857777</v>
      </c>
      <c r="L693" s="136">
        <f t="shared" si="402"/>
        <v>0.29732340230731852</v>
      </c>
      <c r="M693" s="136">
        <f t="shared" si="403"/>
        <v>7.3820368934870313</v>
      </c>
      <c r="N693" s="136">
        <f t="shared" si="404"/>
        <v>7.2236281349581155</v>
      </c>
      <c r="O693" s="136">
        <f t="shared" si="405"/>
        <v>0</v>
      </c>
      <c r="P693" s="136">
        <f t="shared" si="406"/>
        <v>0</v>
      </c>
      <c r="Q693" s="136">
        <f t="shared" si="407"/>
        <v>0</v>
      </c>
      <c r="R693" s="136">
        <f t="shared" si="408"/>
        <v>0</v>
      </c>
      <c r="S693" s="136">
        <f t="shared" si="409"/>
        <v>0</v>
      </c>
      <c r="T693" s="136">
        <f t="shared" si="410"/>
        <v>0</v>
      </c>
      <c r="U693" s="136">
        <f t="shared" si="411"/>
        <v>0</v>
      </c>
      <c r="V693" s="136">
        <f t="shared" si="412"/>
        <v>0</v>
      </c>
      <c r="W693" s="136">
        <f t="shared" si="413"/>
        <v>0</v>
      </c>
      <c r="X693" s="136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2">
        <v>39701</v>
      </c>
      <c r="E694" s="138" t="s">
        <v>320</v>
      </c>
      <c r="G694" s="43">
        <v>6.6</v>
      </c>
      <c r="H694" s="136" t="str">
        <f t="shared" si="399"/>
        <v>P, S, T &amp; D Plant - Commodity</v>
      </c>
      <c r="I694" s="42">
        <f>'DepExp. Class.'!L$166</f>
        <v>0</v>
      </c>
      <c r="J694" s="136">
        <f t="shared" si="400"/>
        <v>0</v>
      </c>
      <c r="K694" s="136">
        <f t="shared" si="401"/>
        <v>0</v>
      </c>
      <c r="L694" s="136">
        <f t="shared" si="402"/>
        <v>0</v>
      </c>
      <c r="M694" s="136">
        <f t="shared" si="403"/>
        <v>0</v>
      </c>
      <c r="N694" s="136">
        <f t="shared" si="404"/>
        <v>0</v>
      </c>
      <c r="O694" s="136">
        <f t="shared" si="405"/>
        <v>0</v>
      </c>
      <c r="P694" s="136">
        <f t="shared" si="406"/>
        <v>0</v>
      </c>
      <c r="Q694" s="136">
        <f t="shared" si="407"/>
        <v>0</v>
      </c>
      <c r="R694" s="136">
        <f t="shared" si="408"/>
        <v>0</v>
      </c>
      <c r="S694" s="136">
        <f t="shared" si="409"/>
        <v>0</v>
      </c>
      <c r="T694" s="136">
        <f t="shared" si="410"/>
        <v>0</v>
      </c>
      <c r="U694" s="136">
        <f t="shared" si="411"/>
        <v>0</v>
      </c>
      <c r="V694" s="136">
        <f t="shared" si="412"/>
        <v>0</v>
      </c>
      <c r="W694" s="136">
        <f t="shared" si="413"/>
        <v>0</v>
      </c>
      <c r="X694" s="136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2">
        <v>39702</v>
      </c>
      <c r="E695" s="138" t="s">
        <v>321</v>
      </c>
      <c r="G695" s="43">
        <v>6.6</v>
      </c>
      <c r="H695" s="136" t="str">
        <f t="shared" si="399"/>
        <v>P, S, T &amp; D Plant - Commodity</v>
      </c>
      <c r="I695" s="42">
        <f>'DepExp. Class.'!L$167</f>
        <v>0</v>
      </c>
      <c r="J695" s="136">
        <f t="shared" si="400"/>
        <v>0</v>
      </c>
      <c r="K695" s="136">
        <f t="shared" si="401"/>
        <v>0</v>
      </c>
      <c r="L695" s="136">
        <f t="shared" si="402"/>
        <v>0</v>
      </c>
      <c r="M695" s="136">
        <f t="shared" si="403"/>
        <v>0</v>
      </c>
      <c r="N695" s="136">
        <f t="shared" si="404"/>
        <v>0</v>
      </c>
      <c r="O695" s="136">
        <f t="shared" si="405"/>
        <v>0</v>
      </c>
      <c r="P695" s="136">
        <f t="shared" si="406"/>
        <v>0</v>
      </c>
      <c r="Q695" s="136">
        <f t="shared" si="407"/>
        <v>0</v>
      </c>
      <c r="R695" s="136">
        <f t="shared" si="408"/>
        <v>0</v>
      </c>
      <c r="S695" s="136">
        <f t="shared" si="409"/>
        <v>0</v>
      </c>
      <c r="T695" s="136">
        <f t="shared" si="410"/>
        <v>0</v>
      </c>
      <c r="U695" s="136">
        <f t="shared" si="411"/>
        <v>0</v>
      </c>
      <c r="V695" s="136">
        <f t="shared" si="412"/>
        <v>0</v>
      </c>
      <c r="W695" s="136">
        <f t="shared" si="413"/>
        <v>0</v>
      </c>
      <c r="X695" s="136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2">
        <v>39705</v>
      </c>
      <c r="E696" s="138" t="s">
        <v>322</v>
      </c>
      <c r="G696" s="43">
        <v>6.6</v>
      </c>
      <c r="H696" s="136" t="str">
        <f t="shared" si="399"/>
        <v>P, S, T &amp; D Plant - Commodity</v>
      </c>
      <c r="I696" s="42">
        <f>'DepExp. Class.'!L$168</f>
        <v>0</v>
      </c>
      <c r="J696" s="136">
        <f t="shared" si="400"/>
        <v>0</v>
      </c>
      <c r="K696" s="136">
        <f t="shared" si="401"/>
        <v>0</v>
      </c>
      <c r="L696" s="136">
        <f t="shared" si="402"/>
        <v>0</v>
      </c>
      <c r="M696" s="136">
        <f t="shared" si="403"/>
        <v>0</v>
      </c>
      <c r="N696" s="136">
        <f t="shared" si="404"/>
        <v>0</v>
      </c>
      <c r="O696" s="136">
        <f t="shared" si="405"/>
        <v>0</v>
      </c>
      <c r="P696" s="136">
        <f t="shared" si="406"/>
        <v>0</v>
      </c>
      <c r="Q696" s="136">
        <f t="shared" si="407"/>
        <v>0</v>
      </c>
      <c r="R696" s="136">
        <f t="shared" si="408"/>
        <v>0</v>
      </c>
      <c r="S696" s="136">
        <f t="shared" si="409"/>
        <v>0</v>
      </c>
      <c r="T696" s="136">
        <f t="shared" si="410"/>
        <v>0</v>
      </c>
      <c r="U696" s="136">
        <f t="shared" si="411"/>
        <v>0</v>
      </c>
      <c r="V696" s="136">
        <f t="shared" si="412"/>
        <v>0</v>
      </c>
      <c r="W696" s="136">
        <f t="shared" si="413"/>
        <v>0</v>
      </c>
      <c r="X696" s="136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2">
        <v>39800</v>
      </c>
      <c r="E697" s="138" t="s">
        <v>323</v>
      </c>
      <c r="G697" s="43">
        <v>6.6</v>
      </c>
      <c r="H697" s="136" t="str">
        <f t="shared" si="399"/>
        <v>P, S, T &amp; D Plant - Commodity</v>
      </c>
      <c r="I697" s="42">
        <f>'DepExp. Class.'!L$169</f>
        <v>231.29007017421273</v>
      </c>
      <c r="J697" s="136">
        <f t="shared" si="400"/>
        <v>90.554373531629906</v>
      </c>
      <c r="K697" s="136">
        <f t="shared" si="401"/>
        <v>54.594098034852571</v>
      </c>
      <c r="L697" s="136">
        <f t="shared" si="402"/>
        <v>1.7185756599925484</v>
      </c>
      <c r="M697" s="136">
        <f t="shared" si="403"/>
        <v>42.669325145152023</v>
      </c>
      <c r="N697" s="136">
        <f t="shared" si="404"/>
        <v>41.753697802585684</v>
      </c>
      <c r="O697" s="136">
        <f t="shared" si="405"/>
        <v>0</v>
      </c>
      <c r="P697" s="136">
        <f t="shared" si="406"/>
        <v>0</v>
      </c>
      <c r="Q697" s="136">
        <f t="shared" si="407"/>
        <v>0</v>
      </c>
      <c r="R697" s="136">
        <f t="shared" si="408"/>
        <v>0</v>
      </c>
      <c r="S697" s="136">
        <f t="shared" si="409"/>
        <v>0</v>
      </c>
      <c r="T697" s="136">
        <f t="shared" si="410"/>
        <v>0</v>
      </c>
      <c r="U697" s="136">
        <f t="shared" si="411"/>
        <v>0</v>
      </c>
      <c r="V697" s="136">
        <f t="shared" si="412"/>
        <v>0</v>
      </c>
      <c r="W697" s="136">
        <f t="shared" si="413"/>
        <v>0</v>
      </c>
      <c r="X697" s="136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2">
        <v>39900</v>
      </c>
      <c r="E698" s="138" t="s">
        <v>324</v>
      </c>
      <c r="G698" s="43">
        <v>6.6</v>
      </c>
      <c r="H698" s="136" t="str">
        <f t="shared" si="399"/>
        <v>P, S, T &amp; D Plant - Commodity</v>
      </c>
      <c r="I698" s="42">
        <f>'DepExp. Class.'!L$170</f>
        <v>0</v>
      </c>
      <c r="J698" s="136">
        <f t="shared" si="400"/>
        <v>0</v>
      </c>
      <c r="K698" s="136">
        <f t="shared" si="401"/>
        <v>0</v>
      </c>
      <c r="L698" s="136">
        <f t="shared" si="402"/>
        <v>0</v>
      </c>
      <c r="M698" s="136">
        <f t="shared" si="403"/>
        <v>0</v>
      </c>
      <c r="N698" s="136">
        <f t="shared" si="404"/>
        <v>0</v>
      </c>
      <c r="O698" s="136">
        <f t="shared" si="405"/>
        <v>0</v>
      </c>
      <c r="P698" s="136">
        <f t="shared" si="406"/>
        <v>0</v>
      </c>
      <c r="Q698" s="136">
        <f t="shared" si="407"/>
        <v>0</v>
      </c>
      <c r="R698" s="136">
        <f t="shared" si="408"/>
        <v>0</v>
      </c>
      <c r="S698" s="136">
        <f t="shared" si="409"/>
        <v>0</v>
      </c>
      <c r="T698" s="136">
        <f t="shared" si="410"/>
        <v>0</v>
      </c>
      <c r="U698" s="136">
        <f t="shared" si="411"/>
        <v>0</v>
      </c>
      <c r="V698" s="136">
        <f t="shared" si="412"/>
        <v>0</v>
      </c>
      <c r="W698" s="136">
        <f t="shared" si="413"/>
        <v>0</v>
      </c>
      <c r="X698" s="136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2">
        <v>39901</v>
      </c>
      <c r="E699" s="138" t="s">
        <v>325</v>
      </c>
      <c r="G699" s="43">
        <v>6.6</v>
      </c>
      <c r="H699" s="136" t="str">
        <f t="shared" si="399"/>
        <v>P, S, T &amp; D Plant - Commodity</v>
      </c>
      <c r="I699" s="42">
        <f>'DepExp. Class.'!L$171</f>
        <v>163.82864969084969</v>
      </c>
      <c r="J699" s="136">
        <f t="shared" si="400"/>
        <v>64.141969986490992</v>
      </c>
      <c r="K699" s="136">
        <f t="shared" si="401"/>
        <v>38.6703906285423</v>
      </c>
      <c r="L699" s="136">
        <f t="shared" si="402"/>
        <v>1.2173109271663456</v>
      </c>
      <c r="M699" s="136">
        <f t="shared" si="403"/>
        <v>30.223770162224039</v>
      </c>
      <c r="N699" s="136">
        <f t="shared" si="404"/>
        <v>29.575207986426019</v>
      </c>
      <c r="O699" s="136">
        <f t="shared" si="405"/>
        <v>0</v>
      </c>
      <c r="P699" s="136">
        <f t="shared" si="406"/>
        <v>0</v>
      </c>
      <c r="Q699" s="136">
        <f t="shared" si="407"/>
        <v>0</v>
      </c>
      <c r="R699" s="136">
        <f t="shared" si="408"/>
        <v>0</v>
      </c>
      <c r="S699" s="136">
        <f t="shared" si="409"/>
        <v>0</v>
      </c>
      <c r="T699" s="136">
        <f t="shared" si="410"/>
        <v>0</v>
      </c>
      <c r="U699" s="136">
        <f t="shared" si="411"/>
        <v>0</v>
      </c>
      <c r="V699" s="136">
        <f t="shared" si="412"/>
        <v>0</v>
      </c>
      <c r="W699" s="136">
        <f t="shared" si="413"/>
        <v>0</v>
      </c>
      <c r="X699" s="136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2">
        <v>39902</v>
      </c>
      <c r="E700" s="138" t="s">
        <v>326</v>
      </c>
      <c r="G700" s="43">
        <v>6.6</v>
      </c>
      <c r="H700" s="136" t="str">
        <f t="shared" si="399"/>
        <v>P, S, T &amp; D Plant - Commodity</v>
      </c>
      <c r="I700" s="42">
        <f>'DepExp. Class.'!L$172</f>
        <v>0</v>
      </c>
      <c r="J700" s="136">
        <f t="shared" si="400"/>
        <v>0</v>
      </c>
      <c r="K700" s="136">
        <f t="shared" si="401"/>
        <v>0</v>
      </c>
      <c r="L700" s="136">
        <f t="shared" si="402"/>
        <v>0</v>
      </c>
      <c r="M700" s="136">
        <f t="shared" si="403"/>
        <v>0</v>
      </c>
      <c r="N700" s="136">
        <f t="shared" si="404"/>
        <v>0</v>
      </c>
      <c r="O700" s="136">
        <f t="shared" si="405"/>
        <v>0</v>
      </c>
      <c r="P700" s="136">
        <f t="shared" si="406"/>
        <v>0</v>
      </c>
      <c r="Q700" s="136">
        <f t="shared" si="407"/>
        <v>0</v>
      </c>
      <c r="R700" s="136">
        <f t="shared" si="408"/>
        <v>0</v>
      </c>
      <c r="S700" s="136">
        <f t="shared" si="409"/>
        <v>0</v>
      </c>
      <c r="T700" s="136">
        <f t="shared" si="410"/>
        <v>0</v>
      </c>
      <c r="U700" s="136">
        <f t="shared" si="411"/>
        <v>0</v>
      </c>
      <c r="V700" s="136">
        <f t="shared" si="412"/>
        <v>0</v>
      </c>
      <c r="W700" s="136">
        <f t="shared" si="413"/>
        <v>0</v>
      </c>
      <c r="X700" s="136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2">
        <v>39903</v>
      </c>
      <c r="E701" s="138" t="s">
        <v>327</v>
      </c>
      <c r="G701" s="43">
        <v>6.6</v>
      </c>
      <c r="H701" s="136" t="str">
        <f t="shared" si="399"/>
        <v>P, S, T &amp; D Plant - Commodity</v>
      </c>
      <c r="I701" s="42">
        <f>'DepExp. Class.'!L$173</f>
        <v>0</v>
      </c>
      <c r="J701" s="136">
        <f t="shared" si="400"/>
        <v>0</v>
      </c>
      <c r="K701" s="136">
        <f t="shared" si="401"/>
        <v>0</v>
      </c>
      <c r="L701" s="136">
        <f t="shared" si="402"/>
        <v>0</v>
      </c>
      <c r="M701" s="136">
        <f t="shared" si="403"/>
        <v>0</v>
      </c>
      <c r="N701" s="136">
        <f t="shared" si="404"/>
        <v>0</v>
      </c>
      <c r="O701" s="136">
        <f t="shared" si="405"/>
        <v>0</v>
      </c>
      <c r="P701" s="136">
        <f t="shared" si="406"/>
        <v>0</v>
      </c>
      <c r="Q701" s="136">
        <f t="shared" si="407"/>
        <v>0</v>
      </c>
      <c r="R701" s="136">
        <f t="shared" si="408"/>
        <v>0</v>
      </c>
      <c r="S701" s="136">
        <f t="shared" si="409"/>
        <v>0</v>
      </c>
      <c r="T701" s="136">
        <f t="shared" si="410"/>
        <v>0</v>
      </c>
      <c r="U701" s="136">
        <f t="shared" si="411"/>
        <v>0</v>
      </c>
      <c r="V701" s="136">
        <f t="shared" si="412"/>
        <v>0</v>
      </c>
      <c r="W701" s="136">
        <f t="shared" si="413"/>
        <v>0</v>
      </c>
      <c r="X701" s="136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2">
        <v>39904</v>
      </c>
      <c r="E702" s="138" t="s">
        <v>328</v>
      </c>
      <c r="G702" s="43">
        <v>6.6</v>
      </c>
      <c r="H702" s="136" t="str">
        <f t="shared" si="399"/>
        <v>P, S, T &amp; D Plant - Commodity</v>
      </c>
      <c r="I702" s="42">
        <f>'DepExp. Class.'!L$174</f>
        <v>0</v>
      </c>
      <c r="J702" s="136">
        <f t="shared" si="400"/>
        <v>0</v>
      </c>
      <c r="K702" s="136">
        <f t="shared" si="401"/>
        <v>0</v>
      </c>
      <c r="L702" s="136">
        <f t="shared" si="402"/>
        <v>0</v>
      </c>
      <c r="M702" s="136">
        <f t="shared" si="403"/>
        <v>0</v>
      </c>
      <c r="N702" s="136">
        <f t="shared" si="404"/>
        <v>0</v>
      </c>
      <c r="O702" s="136">
        <f t="shared" si="405"/>
        <v>0</v>
      </c>
      <c r="P702" s="136">
        <f t="shared" si="406"/>
        <v>0</v>
      </c>
      <c r="Q702" s="136">
        <f t="shared" si="407"/>
        <v>0</v>
      </c>
      <c r="R702" s="136">
        <f t="shared" si="408"/>
        <v>0</v>
      </c>
      <c r="S702" s="136">
        <f t="shared" si="409"/>
        <v>0</v>
      </c>
      <c r="T702" s="136">
        <f t="shared" si="410"/>
        <v>0</v>
      </c>
      <c r="U702" s="136">
        <f t="shared" si="411"/>
        <v>0</v>
      </c>
      <c r="V702" s="136">
        <f t="shared" si="412"/>
        <v>0</v>
      </c>
      <c r="W702" s="136">
        <f t="shared" si="413"/>
        <v>0</v>
      </c>
      <c r="X702" s="136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2">
        <v>39905</v>
      </c>
      <c r="E703" s="138" t="s">
        <v>329</v>
      </c>
      <c r="G703" s="43">
        <v>6.6</v>
      </c>
      <c r="H703" s="136" t="str">
        <f t="shared" si="399"/>
        <v>P, S, T &amp; D Plant - Commodity</v>
      </c>
      <c r="I703" s="42">
        <f>'DepExp. Class.'!L$175</f>
        <v>0</v>
      </c>
      <c r="J703" s="136">
        <f t="shared" si="400"/>
        <v>0</v>
      </c>
      <c r="K703" s="136">
        <f t="shared" si="401"/>
        <v>0</v>
      </c>
      <c r="L703" s="136">
        <f t="shared" si="402"/>
        <v>0</v>
      </c>
      <c r="M703" s="136">
        <f t="shared" si="403"/>
        <v>0</v>
      </c>
      <c r="N703" s="136">
        <f t="shared" si="404"/>
        <v>0</v>
      </c>
      <c r="O703" s="136">
        <f t="shared" si="405"/>
        <v>0</v>
      </c>
      <c r="P703" s="136">
        <f t="shared" si="406"/>
        <v>0</v>
      </c>
      <c r="Q703" s="136">
        <f t="shared" si="407"/>
        <v>0</v>
      </c>
      <c r="R703" s="136">
        <f t="shared" si="408"/>
        <v>0</v>
      </c>
      <c r="S703" s="136">
        <f t="shared" si="409"/>
        <v>0</v>
      </c>
      <c r="T703" s="136">
        <f t="shared" si="410"/>
        <v>0</v>
      </c>
      <c r="U703" s="136">
        <f t="shared" si="411"/>
        <v>0</v>
      </c>
      <c r="V703" s="136">
        <f t="shared" si="412"/>
        <v>0</v>
      </c>
      <c r="W703" s="136">
        <f t="shared" si="413"/>
        <v>0</v>
      </c>
      <c r="X703" s="136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2">
        <v>39906</v>
      </c>
      <c r="E704" s="138" t="s">
        <v>330</v>
      </c>
      <c r="G704" s="43">
        <v>6.6</v>
      </c>
      <c r="H704" s="136" t="str">
        <f t="shared" si="399"/>
        <v>P, S, T &amp; D Plant - Commodity</v>
      </c>
      <c r="I704" s="42">
        <f>'DepExp. Class.'!L$176</f>
        <v>0</v>
      </c>
      <c r="J704" s="136">
        <f t="shared" si="400"/>
        <v>0</v>
      </c>
      <c r="K704" s="136">
        <f t="shared" si="401"/>
        <v>0</v>
      </c>
      <c r="L704" s="136">
        <f t="shared" si="402"/>
        <v>0</v>
      </c>
      <c r="M704" s="136">
        <f t="shared" si="403"/>
        <v>0</v>
      </c>
      <c r="N704" s="136">
        <f t="shared" si="404"/>
        <v>0</v>
      </c>
      <c r="O704" s="136">
        <f t="shared" si="405"/>
        <v>0</v>
      </c>
      <c r="P704" s="136">
        <f t="shared" si="406"/>
        <v>0</v>
      </c>
      <c r="Q704" s="136">
        <f t="shared" si="407"/>
        <v>0</v>
      </c>
      <c r="R704" s="136">
        <f t="shared" si="408"/>
        <v>0</v>
      </c>
      <c r="S704" s="136">
        <f t="shared" si="409"/>
        <v>0</v>
      </c>
      <c r="T704" s="136">
        <f t="shared" si="410"/>
        <v>0</v>
      </c>
      <c r="U704" s="136">
        <f t="shared" si="411"/>
        <v>0</v>
      </c>
      <c r="V704" s="136">
        <f t="shared" si="412"/>
        <v>0</v>
      </c>
      <c r="W704" s="136">
        <f t="shared" si="413"/>
        <v>0</v>
      </c>
      <c r="X704" s="136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2">
        <v>39907</v>
      </c>
      <c r="E705" s="138" t="s">
        <v>331</v>
      </c>
      <c r="G705" s="43">
        <v>6.6</v>
      </c>
      <c r="H705" s="136" t="str">
        <f t="shared" si="399"/>
        <v>P, S, T &amp; D Plant - Commodity</v>
      </c>
      <c r="I705" s="42">
        <f>'DepExp. Class.'!L$177</f>
        <v>62.853126829745214</v>
      </c>
      <c r="J705" s="136">
        <f t="shared" si="400"/>
        <v>24.608170684909219</v>
      </c>
      <c r="K705" s="136">
        <f t="shared" si="401"/>
        <v>14.835958004403388</v>
      </c>
      <c r="L705" s="136">
        <f t="shared" si="402"/>
        <v>0.46702330905370615</v>
      </c>
      <c r="M705" s="136">
        <f t="shared" si="403"/>
        <v>11.595398380344692</v>
      </c>
      <c r="N705" s="136">
        <f t="shared" si="404"/>
        <v>11.346576451034212</v>
      </c>
      <c r="O705" s="136">
        <f t="shared" si="405"/>
        <v>0</v>
      </c>
      <c r="P705" s="136">
        <f t="shared" si="406"/>
        <v>0</v>
      </c>
      <c r="Q705" s="136">
        <f t="shared" si="407"/>
        <v>0</v>
      </c>
      <c r="R705" s="136">
        <f t="shared" si="408"/>
        <v>0</v>
      </c>
      <c r="S705" s="136">
        <f t="shared" si="409"/>
        <v>0</v>
      </c>
      <c r="T705" s="136">
        <f t="shared" si="410"/>
        <v>0</v>
      </c>
      <c r="U705" s="136">
        <f t="shared" si="411"/>
        <v>0</v>
      </c>
      <c r="V705" s="136">
        <f t="shared" si="412"/>
        <v>0</v>
      </c>
      <c r="W705" s="136">
        <f t="shared" si="413"/>
        <v>0</v>
      </c>
      <c r="X705" s="136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2">
        <v>39908</v>
      </c>
      <c r="E706" s="138" t="s">
        <v>332</v>
      </c>
      <c r="G706" s="43">
        <v>6.6</v>
      </c>
      <c r="H706" s="136" t="str">
        <f t="shared" si="399"/>
        <v>P, S, T &amp; D Plant - Commodity</v>
      </c>
      <c r="I706" s="42">
        <f>'DepExp. Class.'!L$178</f>
        <v>0</v>
      </c>
      <c r="J706" s="136">
        <f t="shared" si="400"/>
        <v>0</v>
      </c>
      <c r="K706" s="136">
        <f t="shared" si="401"/>
        <v>0</v>
      </c>
      <c r="L706" s="136">
        <f t="shared" si="402"/>
        <v>0</v>
      </c>
      <c r="M706" s="136">
        <f t="shared" si="403"/>
        <v>0</v>
      </c>
      <c r="N706" s="136">
        <f t="shared" si="404"/>
        <v>0</v>
      </c>
      <c r="O706" s="136">
        <f t="shared" si="405"/>
        <v>0</v>
      </c>
      <c r="P706" s="136">
        <f t="shared" si="406"/>
        <v>0</v>
      </c>
      <c r="Q706" s="136">
        <f t="shared" si="407"/>
        <v>0</v>
      </c>
      <c r="R706" s="136">
        <f t="shared" si="408"/>
        <v>0</v>
      </c>
      <c r="S706" s="136">
        <f t="shared" si="409"/>
        <v>0</v>
      </c>
      <c r="T706" s="136">
        <f t="shared" si="410"/>
        <v>0</v>
      </c>
      <c r="U706" s="136">
        <f t="shared" si="411"/>
        <v>0</v>
      </c>
      <c r="V706" s="136">
        <f t="shared" si="412"/>
        <v>0</v>
      </c>
      <c r="W706" s="136">
        <f t="shared" si="413"/>
        <v>0</v>
      </c>
      <c r="X706" s="136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2">
        <v>39909</v>
      </c>
      <c r="E707" s="138" t="s">
        <v>333</v>
      </c>
      <c r="G707" s="43">
        <v>6.6</v>
      </c>
      <c r="H707" s="136" t="str">
        <f t="shared" si="399"/>
        <v>P, S, T &amp; D Plant - Commodity</v>
      </c>
      <c r="I707" s="42">
        <f>'DepExp. Class.'!L$179</f>
        <v>0</v>
      </c>
      <c r="J707" s="136">
        <f t="shared" si="400"/>
        <v>0</v>
      </c>
      <c r="K707" s="136">
        <f t="shared" si="401"/>
        <v>0</v>
      </c>
      <c r="L707" s="136">
        <f t="shared" si="402"/>
        <v>0</v>
      </c>
      <c r="M707" s="136">
        <f t="shared" si="403"/>
        <v>0</v>
      </c>
      <c r="N707" s="136">
        <f t="shared" si="404"/>
        <v>0</v>
      </c>
      <c r="O707" s="136">
        <f t="shared" si="405"/>
        <v>0</v>
      </c>
      <c r="P707" s="136">
        <f t="shared" si="406"/>
        <v>0</v>
      </c>
      <c r="Q707" s="136">
        <f t="shared" si="407"/>
        <v>0</v>
      </c>
      <c r="R707" s="136">
        <f t="shared" si="408"/>
        <v>0</v>
      </c>
      <c r="S707" s="136">
        <f t="shared" si="409"/>
        <v>0</v>
      </c>
      <c r="T707" s="136">
        <f t="shared" si="410"/>
        <v>0</v>
      </c>
      <c r="U707" s="136">
        <f t="shared" si="411"/>
        <v>0</v>
      </c>
      <c r="V707" s="136">
        <f t="shared" si="412"/>
        <v>0</v>
      </c>
      <c r="W707" s="136">
        <f t="shared" si="413"/>
        <v>0</v>
      </c>
      <c r="X707" s="136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2">
        <v>39924</v>
      </c>
      <c r="E708" s="138" t="s">
        <v>334</v>
      </c>
      <c r="G708" s="43">
        <v>6.6</v>
      </c>
      <c r="H708" s="136" t="str">
        <f t="shared" si="399"/>
        <v>P, S, T &amp; D Plant - Commodity</v>
      </c>
      <c r="I708" s="42">
        <f>'DepExp. Class.'!L$180</f>
        <v>0</v>
      </c>
      <c r="J708" s="136">
        <f t="shared" si="400"/>
        <v>0</v>
      </c>
      <c r="K708" s="136">
        <f t="shared" si="401"/>
        <v>0</v>
      </c>
      <c r="L708" s="136">
        <f t="shared" si="402"/>
        <v>0</v>
      </c>
      <c r="M708" s="136">
        <f t="shared" si="403"/>
        <v>0</v>
      </c>
      <c r="N708" s="136">
        <f t="shared" si="404"/>
        <v>0</v>
      </c>
      <c r="O708" s="136">
        <f t="shared" si="405"/>
        <v>0</v>
      </c>
      <c r="P708" s="136">
        <f t="shared" si="406"/>
        <v>0</v>
      </c>
      <c r="Q708" s="136">
        <f t="shared" si="407"/>
        <v>0</v>
      </c>
      <c r="R708" s="136">
        <f t="shared" si="408"/>
        <v>0</v>
      </c>
      <c r="S708" s="136">
        <f t="shared" si="409"/>
        <v>0</v>
      </c>
      <c r="T708" s="136">
        <f t="shared" si="410"/>
        <v>0</v>
      </c>
      <c r="U708" s="136">
        <f t="shared" si="411"/>
        <v>0</v>
      </c>
      <c r="V708" s="136">
        <f t="shared" si="412"/>
        <v>0</v>
      </c>
      <c r="W708" s="136">
        <f t="shared" si="413"/>
        <v>0</v>
      </c>
      <c r="X708" s="136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8"/>
      <c r="G709" s="43"/>
      <c r="H709" s="136"/>
      <c r="I709" s="42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6"/>
      <c r="I711" s="42">
        <f>'DepExp. Class.'!L$183</f>
        <v>619.97913701110281</v>
      </c>
      <c r="J711" s="136">
        <f>SUM(J675:J708)</f>
        <v>242.73338804572853</v>
      </c>
      <c r="K711" s="136">
        <f t="shared" ref="K711:X711" si="418">SUM(K675:K708)</f>
        <v>146.34092055942128</v>
      </c>
      <c r="L711" s="136">
        <f t="shared" si="418"/>
        <v>4.6066874110415688</v>
      </c>
      <c r="M711" s="136">
        <f t="shared" si="418"/>
        <v>114.37625212535801</v>
      </c>
      <c r="N711" s="136">
        <f t="shared" si="418"/>
        <v>111.92188886955346</v>
      </c>
      <c r="O711" s="136">
        <f t="shared" si="418"/>
        <v>0</v>
      </c>
      <c r="P711" s="136">
        <f t="shared" si="418"/>
        <v>0</v>
      </c>
      <c r="Q711" s="136">
        <f t="shared" si="418"/>
        <v>0</v>
      </c>
      <c r="R711" s="136">
        <f t="shared" si="418"/>
        <v>0</v>
      </c>
      <c r="S711" s="136">
        <f t="shared" si="418"/>
        <v>0</v>
      </c>
      <c r="T711" s="136">
        <f t="shared" si="418"/>
        <v>0</v>
      </c>
      <c r="U711" s="136">
        <f t="shared" si="418"/>
        <v>0</v>
      </c>
      <c r="V711" s="136">
        <f t="shared" si="418"/>
        <v>0</v>
      </c>
      <c r="W711" s="136">
        <f t="shared" si="418"/>
        <v>0</v>
      </c>
      <c r="X711" s="136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363</v>
      </c>
      <c r="E713" s="44"/>
      <c r="G713" s="43"/>
      <c r="H713" s="136"/>
      <c r="I713" s="42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6"/>
      <c r="I715" s="42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6"/>
      <c r="I716" s="42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9">
        <v>37400</v>
      </c>
      <c r="E717" s="138" t="s">
        <v>125</v>
      </c>
      <c r="G717" s="43">
        <v>6.6</v>
      </c>
      <c r="H717" s="136" t="str">
        <f t="shared" ref="H717:H750" si="419">VLOOKUP($G717,alloc,3)</f>
        <v>P, S, T &amp; D Plant - Commodity</v>
      </c>
      <c r="I717" s="42">
        <f>'DepExp. Class.'!L$189</f>
        <v>0</v>
      </c>
      <c r="J717" s="136">
        <f t="shared" ref="J717:J750" si="420">$I717*VLOOKUP($G717,alloc,6)</f>
        <v>0</v>
      </c>
      <c r="K717" s="136">
        <f t="shared" ref="K717:K750" si="421">$I717*VLOOKUP($G717,alloc,7)</f>
        <v>0</v>
      </c>
      <c r="L717" s="136">
        <f t="shared" ref="L717:L750" si="422">$I717*VLOOKUP($G717,alloc,8)</f>
        <v>0</v>
      </c>
      <c r="M717" s="136">
        <f t="shared" ref="M717:M750" si="423">$I717*VLOOKUP($G717,alloc,9)</f>
        <v>0</v>
      </c>
      <c r="N717" s="136">
        <f t="shared" ref="N717:N750" si="424">$I717*VLOOKUP($G717,alloc,10)</f>
        <v>0</v>
      </c>
      <c r="O717" s="136">
        <f t="shared" ref="O717:O750" si="425">$I717*VLOOKUP($G717,alloc,11)</f>
        <v>0</v>
      </c>
      <c r="P717" s="136">
        <f t="shared" ref="P717:P750" si="426">$I717*VLOOKUP($G717,alloc,12)</f>
        <v>0</v>
      </c>
      <c r="Q717" s="136">
        <f t="shared" ref="Q717:Q750" si="427">$I717*VLOOKUP($G717,alloc,13)</f>
        <v>0</v>
      </c>
      <c r="R717" s="136">
        <f t="shared" ref="R717:R750" si="428">$I717*VLOOKUP($G717,alloc,14)</f>
        <v>0</v>
      </c>
      <c r="S717" s="136">
        <f t="shared" ref="S717:S750" si="429">$I717*VLOOKUP($G717,alloc,15)</f>
        <v>0</v>
      </c>
      <c r="T717" s="136">
        <f t="shared" ref="T717:T750" si="430">$I717*VLOOKUP($G717,alloc,16)</f>
        <v>0</v>
      </c>
      <c r="U717" s="136">
        <f t="shared" ref="U717:U750" si="431">$I717*VLOOKUP($G717,alloc,17)</f>
        <v>0</v>
      </c>
      <c r="V717" s="136">
        <f t="shared" ref="V717:V750" si="432">$I717*VLOOKUP($G717,alloc,18)</f>
        <v>0</v>
      </c>
      <c r="W717" s="136">
        <f t="shared" ref="W717:W750" si="433">$I717*VLOOKUP($G717,alloc,19)</f>
        <v>0</v>
      </c>
      <c r="X717" s="136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9">
        <v>39000</v>
      </c>
      <c r="E718" s="138" t="s">
        <v>149</v>
      </c>
      <c r="G718" s="43">
        <v>6.6</v>
      </c>
      <c r="H718" s="136" t="str">
        <f t="shared" si="419"/>
        <v>P, S, T &amp; D Plant - Commodity</v>
      </c>
      <c r="I718" s="42">
        <f>'DepExp. Class.'!L$190</f>
        <v>122.55543683566052</v>
      </c>
      <c r="J718" s="136">
        <f t="shared" si="420"/>
        <v>47.982737854631083</v>
      </c>
      <c r="K718" s="136">
        <f t="shared" si="421"/>
        <v>28.928191894578841</v>
      </c>
      <c r="L718" s="136">
        <f t="shared" si="422"/>
        <v>0.91063481708002503</v>
      </c>
      <c r="M718" s="136">
        <f t="shared" si="423"/>
        <v>22.609521362971066</v>
      </c>
      <c r="N718" s="136">
        <f t="shared" si="424"/>
        <v>22.124350906399499</v>
      </c>
      <c r="O718" s="136">
        <f t="shared" si="425"/>
        <v>0</v>
      </c>
      <c r="P718" s="136">
        <f t="shared" si="426"/>
        <v>0</v>
      </c>
      <c r="Q718" s="136">
        <f t="shared" si="427"/>
        <v>0</v>
      </c>
      <c r="R718" s="136">
        <f t="shared" si="428"/>
        <v>0</v>
      </c>
      <c r="S718" s="136">
        <f t="shared" si="429"/>
        <v>0</v>
      </c>
      <c r="T718" s="136">
        <f t="shared" si="430"/>
        <v>0</v>
      </c>
      <c r="U718" s="136">
        <f t="shared" si="431"/>
        <v>0</v>
      </c>
      <c r="V718" s="136">
        <f t="shared" si="432"/>
        <v>0</v>
      </c>
      <c r="W718" s="136">
        <f t="shared" si="433"/>
        <v>0</v>
      </c>
      <c r="X718" s="136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9">
        <v>36602</v>
      </c>
      <c r="E719" s="138" t="s">
        <v>149</v>
      </c>
      <c r="G719" s="43">
        <v>6.6</v>
      </c>
      <c r="H719" s="136" t="str">
        <f t="shared" si="419"/>
        <v>P, S, T &amp; D Plant - Commodity</v>
      </c>
      <c r="I719" s="42">
        <f>'DepExp. Class.'!L$191</f>
        <v>0</v>
      </c>
      <c r="J719" s="136">
        <f t="shared" si="420"/>
        <v>0</v>
      </c>
      <c r="K719" s="136">
        <f t="shared" si="421"/>
        <v>0</v>
      </c>
      <c r="L719" s="136">
        <f t="shared" si="422"/>
        <v>0</v>
      </c>
      <c r="M719" s="136">
        <f t="shared" si="423"/>
        <v>0</v>
      </c>
      <c r="N719" s="136">
        <f t="shared" si="424"/>
        <v>0</v>
      </c>
      <c r="O719" s="136">
        <f t="shared" si="425"/>
        <v>0</v>
      </c>
      <c r="P719" s="136">
        <f t="shared" si="426"/>
        <v>0</v>
      </c>
      <c r="Q719" s="136">
        <f t="shared" si="427"/>
        <v>0</v>
      </c>
      <c r="R719" s="136">
        <f t="shared" si="428"/>
        <v>0</v>
      </c>
      <c r="S719" s="136">
        <f t="shared" si="429"/>
        <v>0</v>
      </c>
      <c r="T719" s="136">
        <f t="shared" si="430"/>
        <v>0</v>
      </c>
      <c r="U719" s="136">
        <f t="shared" si="431"/>
        <v>0</v>
      </c>
      <c r="V719" s="136">
        <f t="shared" si="432"/>
        <v>0</v>
      </c>
      <c r="W719" s="136">
        <f t="shared" si="433"/>
        <v>0</v>
      </c>
      <c r="X719" s="136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9">
        <v>37503</v>
      </c>
      <c r="E720" s="138" t="s">
        <v>291</v>
      </c>
      <c r="G720" s="43">
        <v>6.6</v>
      </c>
      <c r="H720" s="136" t="str">
        <f t="shared" si="419"/>
        <v>P, S, T &amp; D Plant - Commodity</v>
      </c>
      <c r="I720" s="42">
        <f>'DepExp. Class.'!L$192</f>
        <v>0</v>
      </c>
      <c r="J720" s="136">
        <f t="shared" si="420"/>
        <v>0</v>
      </c>
      <c r="K720" s="136">
        <f t="shared" si="421"/>
        <v>0</v>
      </c>
      <c r="L720" s="136">
        <f t="shared" si="422"/>
        <v>0</v>
      </c>
      <c r="M720" s="136">
        <f t="shared" si="423"/>
        <v>0</v>
      </c>
      <c r="N720" s="136">
        <f t="shared" si="424"/>
        <v>0</v>
      </c>
      <c r="O720" s="136">
        <f t="shared" si="425"/>
        <v>0</v>
      </c>
      <c r="P720" s="136">
        <f t="shared" si="426"/>
        <v>0</v>
      </c>
      <c r="Q720" s="136">
        <f t="shared" si="427"/>
        <v>0</v>
      </c>
      <c r="R720" s="136">
        <f t="shared" si="428"/>
        <v>0</v>
      </c>
      <c r="S720" s="136">
        <f t="shared" si="429"/>
        <v>0</v>
      </c>
      <c r="T720" s="136">
        <f t="shared" si="430"/>
        <v>0</v>
      </c>
      <c r="U720" s="136">
        <f t="shared" si="431"/>
        <v>0</v>
      </c>
      <c r="V720" s="136">
        <f t="shared" si="432"/>
        <v>0</v>
      </c>
      <c r="W720" s="136">
        <f t="shared" si="433"/>
        <v>0</v>
      </c>
      <c r="X720" s="136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9">
        <v>39004</v>
      </c>
      <c r="E721" s="138" t="s">
        <v>306</v>
      </c>
      <c r="G721" s="43">
        <v>6.6</v>
      </c>
      <c r="H721" s="136" t="str">
        <f t="shared" si="419"/>
        <v>P, S, T &amp; D Plant - Commodity</v>
      </c>
      <c r="I721" s="42">
        <f>'DepExp. Class.'!L$193</f>
        <v>0</v>
      </c>
      <c r="J721" s="136">
        <f t="shared" si="420"/>
        <v>0</v>
      </c>
      <c r="K721" s="136">
        <f t="shared" si="421"/>
        <v>0</v>
      </c>
      <c r="L721" s="136">
        <f t="shared" si="422"/>
        <v>0</v>
      </c>
      <c r="M721" s="136">
        <f t="shared" si="423"/>
        <v>0</v>
      </c>
      <c r="N721" s="136">
        <f t="shared" si="424"/>
        <v>0</v>
      </c>
      <c r="O721" s="136">
        <f t="shared" si="425"/>
        <v>0</v>
      </c>
      <c r="P721" s="136">
        <f t="shared" si="426"/>
        <v>0</v>
      </c>
      <c r="Q721" s="136">
        <f t="shared" si="427"/>
        <v>0</v>
      </c>
      <c r="R721" s="136">
        <f t="shared" si="428"/>
        <v>0</v>
      </c>
      <c r="S721" s="136">
        <f t="shared" si="429"/>
        <v>0</v>
      </c>
      <c r="T721" s="136">
        <f t="shared" si="430"/>
        <v>0</v>
      </c>
      <c r="U721" s="136">
        <f t="shared" si="431"/>
        <v>0</v>
      </c>
      <c r="V721" s="136">
        <f t="shared" si="432"/>
        <v>0</v>
      </c>
      <c r="W721" s="136">
        <f t="shared" si="433"/>
        <v>0</v>
      </c>
      <c r="X721" s="136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9">
        <v>39009</v>
      </c>
      <c r="E722" s="138" t="s">
        <v>307</v>
      </c>
      <c r="G722" s="43">
        <v>6.6</v>
      </c>
      <c r="H722" s="136" t="str">
        <f t="shared" si="419"/>
        <v>P, S, T &amp; D Plant - Commodity</v>
      </c>
      <c r="I722" s="42">
        <f>'DepExp. Class.'!L$194</f>
        <v>254.43156644562711</v>
      </c>
      <c r="J722" s="136">
        <f t="shared" si="420"/>
        <v>99.614700660520711</v>
      </c>
      <c r="K722" s="136">
        <f t="shared" si="421"/>
        <v>60.056455822902699</v>
      </c>
      <c r="L722" s="136">
        <f t="shared" si="422"/>
        <v>1.8905260260324961</v>
      </c>
      <c r="M722" s="136">
        <f t="shared" si="423"/>
        <v>46.93856172762419</v>
      </c>
      <c r="N722" s="136">
        <f t="shared" si="424"/>
        <v>45.931322208547016</v>
      </c>
      <c r="O722" s="136">
        <f t="shared" si="425"/>
        <v>0</v>
      </c>
      <c r="P722" s="136">
        <f t="shared" si="426"/>
        <v>0</v>
      </c>
      <c r="Q722" s="136">
        <f t="shared" si="427"/>
        <v>0</v>
      </c>
      <c r="R722" s="136">
        <f t="shared" si="428"/>
        <v>0</v>
      </c>
      <c r="S722" s="136">
        <f t="shared" si="429"/>
        <v>0</v>
      </c>
      <c r="T722" s="136">
        <f t="shared" si="430"/>
        <v>0</v>
      </c>
      <c r="U722" s="136">
        <f t="shared" si="431"/>
        <v>0</v>
      </c>
      <c r="V722" s="136">
        <f t="shared" si="432"/>
        <v>0</v>
      </c>
      <c r="W722" s="136">
        <f t="shared" si="433"/>
        <v>0</v>
      </c>
      <c r="X722" s="136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9">
        <v>39100</v>
      </c>
      <c r="E723" s="138" t="s">
        <v>308</v>
      </c>
      <c r="G723" s="43">
        <v>6.6</v>
      </c>
      <c r="H723" s="136" t="str">
        <f t="shared" si="419"/>
        <v>P, S, T &amp; D Plant - Commodity</v>
      </c>
      <c r="I723" s="42">
        <f>'DepExp. Class.'!L$195</f>
        <v>360.73312910342673</v>
      </c>
      <c r="J723" s="136">
        <f t="shared" si="420"/>
        <v>141.23374381555016</v>
      </c>
      <c r="K723" s="136">
        <f t="shared" si="421"/>
        <v>85.148055858419397</v>
      </c>
      <c r="L723" s="136">
        <f t="shared" si="422"/>
        <v>2.6803882024124124</v>
      </c>
      <c r="M723" s="136">
        <f t="shared" si="423"/>
        <v>66.549502815872927</v>
      </c>
      <c r="N723" s="136">
        <f t="shared" si="424"/>
        <v>65.121438411171837</v>
      </c>
      <c r="O723" s="136">
        <f t="shared" si="425"/>
        <v>0</v>
      </c>
      <c r="P723" s="136">
        <f t="shared" si="426"/>
        <v>0</v>
      </c>
      <c r="Q723" s="136">
        <f t="shared" si="427"/>
        <v>0</v>
      </c>
      <c r="R723" s="136">
        <f t="shared" si="428"/>
        <v>0</v>
      </c>
      <c r="S723" s="136">
        <f t="shared" si="429"/>
        <v>0</v>
      </c>
      <c r="T723" s="136">
        <f t="shared" si="430"/>
        <v>0</v>
      </c>
      <c r="U723" s="136">
        <f t="shared" si="431"/>
        <v>0</v>
      </c>
      <c r="V723" s="136">
        <f t="shared" si="432"/>
        <v>0</v>
      </c>
      <c r="W723" s="136">
        <f t="shared" si="433"/>
        <v>0</v>
      </c>
      <c r="X723" s="136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9">
        <v>39102</v>
      </c>
      <c r="E724" s="138" t="s">
        <v>309</v>
      </c>
      <c r="G724" s="43">
        <v>6.6</v>
      </c>
      <c r="H724" s="136" t="str">
        <f t="shared" si="419"/>
        <v>P, S, T &amp; D Plant - Commodity</v>
      </c>
      <c r="I724" s="42">
        <f>'DepExp. Class.'!L$196</f>
        <v>0</v>
      </c>
      <c r="J724" s="136">
        <f t="shared" si="420"/>
        <v>0</v>
      </c>
      <c r="K724" s="136">
        <f t="shared" si="421"/>
        <v>0</v>
      </c>
      <c r="L724" s="136">
        <f t="shared" si="422"/>
        <v>0</v>
      </c>
      <c r="M724" s="136">
        <f t="shared" si="423"/>
        <v>0</v>
      </c>
      <c r="N724" s="136">
        <f t="shared" si="424"/>
        <v>0</v>
      </c>
      <c r="O724" s="136">
        <f t="shared" si="425"/>
        <v>0</v>
      </c>
      <c r="P724" s="136">
        <f t="shared" si="426"/>
        <v>0</v>
      </c>
      <c r="Q724" s="136">
        <f t="shared" si="427"/>
        <v>0</v>
      </c>
      <c r="R724" s="136">
        <f t="shared" si="428"/>
        <v>0</v>
      </c>
      <c r="S724" s="136">
        <f t="shared" si="429"/>
        <v>0</v>
      </c>
      <c r="T724" s="136">
        <f t="shared" si="430"/>
        <v>0</v>
      </c>
      <c r="U724" s="136">
        <f t="shared" si="431"/>
        <v>0</v>
      </c>
      <c r="V724" s="136">
        <f t="shared" si="432"/>
        <v>0</v>
      </c>
      <c r="W724" s="136">
        <f t="shared" si="433"/>
        <v>0</v>
      </c>
      <c r="X724" s="136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6">
        <v>39103</v>
      </c>
      <c r="E725" s="138" t="s">
        <v>310</v>
      </c>
      <c r="G725" s="43">
        <v>6.6</v>
      </c>
      <c r="H725" s="136" t="str">
        <f t="shared" si="419"/>
        <v>P, S, T &amp; D Plant - Commodity</v>
      </c>
      <c r="I725" s="42">
        <f>'DepExp. Class.'!L$197</f>
        <v>0</v>
      </c>
      <c r="J725" s="136">
        <f t="shared" si="420"/>
        <v>0</v>
      </c>
      <c r="K725" s="136">
        <f t="shared" si="421"/>
        <v>0</v>
      </c>
      <c r="L725" s="136">
        <f t="shared" si="422"/>
        <v>0</v>
      </c>
      <c r="M725" s="136">
        <f t="shared" si="423"/>
        <v>0</v>
      </c>
      <c r="N725" s="136">
        <f t="shared" si="424"/>
        <v>0</v>
      </c>
      <c r="O725" s="136">
        <f t="shared" si="425"/>
        <v>0</v>
      </c>
      <c r="P725" s="136">
        <f t="shared" si="426"/>
        <v>0</v>
      </c>
      <c r="Q725" s="136">
        <f t="shared" si="427"/>
        <v>0</v>
      </c>
      <c r="R725" s="136">
        <f t="shared" si="428"/>
        <v>0</v>
      </c>
      <c r="S725" s="136">
        <f t="shared" si="429"/>
        <v>0</v>
      </c>
      <c r="T725" s="136">
        <f t="shared" si="430"/>
        <v>0</v>
      </c>
      <c r="U725" s="136">
        <f t="shared" si="431"/>
        <v>0</v>
      </c>
      <c r="V725" s="136">
        <f t="shared" si="432"/>
        <v>0</v>
      </c>
      <c r="W725" s="136">
        <f t="shared" si="433"/>
        <v>0</v>
      </c>
      <c r="X725" s="136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9">
        <v>39200</v>
      </c>
      <c r="E726" s="138" t="s">
        <v>311</v>
      </c>
      <c r="G726" s="43">
        <v>6.6</v>
      </c>
      <c r="H726" s="136" t="str">
        <f t="shared" si="419"/>
        <v>P, S, T &amp; D Plant - Commodity</v>
      </c>
      <c r="I726" s="42">
        <f>'DepExp. Class.'!L$198</f>
        <v>0.58157676137464442</v>
      </c>
      <c r="J726" s="136">
        <f t="shared" si="420"/>
        <v>0.22769814219506798</v>
      </c>
      <c r="K726" s="136">
        <f t="shared" si="421"/>
        <v>0.1372763590817544</v>
      </c>
      <c r="L726" s="136">
        <f t="shared" si="422"/>
        <v>4.3213427440396621E-3</v>
      </c>
      <c r="M726" s="136">
        <f t="shared" si="423"/>
        <v>0.10729162695686686</v>
      </c>
      <c r="N726" s="136">
        <f t="shared" si="424"/>
        <v>0.10498929039691553</v>
      </c>
      <c r="O726" s="136">
        <f t="shared" si="425"/>
        <v>0</v>
      </c>
      <c r="P726" s="136">
        <f t="shared" si="426"/>
        <v>0</v>
      </c>
      <c r="Q726" s="136">
        <f t="shared" si="427"/>
        <v>0</v>
      </c>
      <c r="R726" s="136">
        <f t="shared" si="428"/>
        <v>0</v>
      </c>
      <c r="S726" s="136">
        <f t="shared" si="429"/>
        <v>0</v>
      </c>
      <c r="T726" s="136">
        <f t="shared" si="430"/>
        <v>0</v>
      </c>
      <c r="U726" s="136">
        <f t="shared" si="431"/>
        <v>0</v>
      </c>
      <c r="V726" s="136">
        <f t="shared" si="432"/>
        <v>0</v>
      </c>
      <c r="W726" s="136">
        <f t="shared" si="433"/>
        <v>0</v>
      </c>
      <c r="X726" s="136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9">
        <v>39201</v>
      </c>
      <c r="E727" s="138" t="s">
        <v>312</v>
      </c>
      <c r="G727" s="43">
        <v>6.6</v>
      </c>
      <c r="H727" s="136" t="str">
        <f t="shared" si="419"/>
        <v>P, S, T &amp; D Plant - Commodity</v>
      </c>
      <c r="I727" s="42">
        <f>'DepExp. Class.'!L$199</f>
        <v>0</v>
      </c>
      <c r="J727" s="136">
        <f t="shared" si="420"/>
        <v>0</v>
      </c>
      <c r="K727" s="136">
        <f t="shared" si="421"/>
        <v>0</v>
      </c>
      <c r="L727" s="136">
        <f t="shared" si="422"/>
        <v>0</v>
      </c>
      <c r="M727" s="136">
        <f t="shared" si="423"/>
        <v>0</v>
      </c>
      <c r="N727" s="136">
        <f t="shared" si="424"/>
        <v>0</v>
      </c>
      <c r="O727" s="136">
        <f t="shared" si="425"/>
        <v>0</v>
      </c>
      <c r="P727" s="136">
        <f t="shared" si="426"/>
        <v>0</v>
      </c>
      <c r="Q727" s="136">
        <f t="shared" si="427"/>
        <v>0</v>
      </c>
      <c r="R727" s="136">
        <f t="shared" si="428"/>
        <v>0</v>
      </c>
      <c r="S727" s="136">
        <f t="shared" si="429"/>
        <v>0</v>
      </c>
      <c r="T727" s="136">
        <f t="shared" si="430"/>
        <v>0</v>
      </c>
      <c r="U727" s="136">
        <f t="shared" si="431"/>
        <v>0</v>
      </c>
      <c r="V727" s="136">
        <f t="shared" si="432"/>
        <v>0</v>
      </c>
      <c r="W727" s="136">
        <f t="shared" si="433"/>
        <v>0</v>
      </c>
      <c r="X727" s="136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9">
        <v>39202</v>
      </c>
      <c r="E728" s="138" t="s">
        <v>313</v>
      </c>
      <c r="G728" s="43">
        <v>6.6</v>
      </c>
      <c r="H728" s="136" t="str">
        <f t="shared" si="419"/>
        <v>P, S, T &amp; D Plant - Commodity</v>
      </c>
      <c r="I728" s="42">
        <f>'DepExp. Class.'!L$200</f>
        <v>0</v>
      </c>
      <c r="J728" s="136">
        <f t="shared" si="420"/>
        <v>0</v>
      </c>
      <c r="K728" s="136">
        <f t="shared" si="421"/>
        <v>0</v>
      </c>
      <c r="L728" s="136">
        <f t="shared" si="422"/>
        <v>0</v>
      </c>
      <c r="M728" s="136">
        <f t="shared" si="423"/>
        <v>0</v>
      </c>
      <c r="N728" s="136">
        <f t="shared" si="424"/>
        <v>0</v>
      </c>
      <c r="O728" s="136">
        <f t="shared" si="425"/>
        <v>0</v>
      </c>
      <c r="P728" s="136">
        <f t="shared" si="426"/>
        <v>0</v>
      </c>
      <c r="Q728" s="136">
        <f t="shared" si="427"/>
        <v>0</v>
      </c>
      <c r="R728" s="136">
        <f t="shared" si="428"/>
        <v>0</v>
      </c>
      <c r="S728" s="136">
        <f t="shared" si="429"/>
        <v>0</v>
      </c>
      <c r="T728" s="136">
        <f t="shared" si="430"/>
        <v>0</v>
      </c>
      <c r="U728" s="136">
        <f t="shared" si="431"/>
        <v>0</v>
      </c>
      <c r="V728" s="136">
        <f t="shared" si="432"/>
        <v>0</v>
      </c>
      <c r="W728" s="136">
        <f t="shared" si="433"/>
        <v>0</v>
      </c>
      <c r="X728" s="136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9">
        <v>39300</v>
      </c>
      <c r="E729" s="138" t="s">
        <v>198</v>
      </c>
      <c r="G729" s="43">
        <v>6.6</v>
      </c>
      <c r="H729" s="136" t="str">
        <f t="shared" si="419"/>
        <v>P, S, T &amp; D Plant - Commodity</v>
      </c>
      <c r="I729" s="42">
        <f>'DepExp. Class.'!L$201</f>
        <v>0</v>
      </c>
      <c r="J729" s="136">
        <f t="shared" si="420"/>
        <v>0</v>
      </c>
      <c r="K729" s="136">
        <f t="shared" si="421"/>
        <v>0</v>
      </c>
      <c r="L729" s="136">
        <f t="shared" si="422"/>
        <v>0</v>
      </c>
      <c r="M729" s="136">
        <f t="shared" si="423"/>
        <v>0</v>
      </c>
      <c r="N729" s="136">
        <f t="shared" si="424"/>
        <v>0</v>
      </c>
      <c r="O729" s="136">
        <f t="shared" si="425"/>
        <v>0</v>
      </c>
      <c r="P729" s="136">
        <f t="shared" si="426"/>
        <v>0</v>
      </c>
      <c r="Q729" s="136">
        <f t="shared" si="427"/>
        <v>0</v>
      </c>
      <c r="R729" s="136">
        <f t="shared" si="428"/>
        <v>0</v>
      </c>
      <c r="S729" s="136">
        <f t="shared" si="429"/>
        <v>0</v>
      </c>
      <c r="T729" s="136">
        <f t="shared" si="430"/>
        <v>0</v>
      </c>
      <c r="U729" s="136">
        <f t="shared" si="431"/>
        <v>0</v>
      </c>
      <c r="V729" s="136">
        <f t="shared" si="432"/>
        <v>0</v>
      </c>
      <c r="W729" s="136">
        <f t="shared" si="433"/>
        <v>0</v>
      </c>
      <c r="X729" s="136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9">
        <v>39400</v>
      </c>
      <c r="E730" s="138" t="s">
        <v>314</v>
      </c>
      <c r="G730" s="43">
        <v>6.6</v>
      </c>
      <c r="H730" s="136" t="str">
        <f t="shared" si="419"/>
        <v>P, S, T &amp; D Plant - Commodity</v>
      </c>
      <c r="I730" s="42">
        <f>'DepExp. Class.'!L$202</f>
        <v>110.70203852886328</v>
      </c>
      <c r="J730" s="136">
        <f t="shared" si="420"/>
        <v>43.341911479835076</v>
      </c>
      <c r="K730" s="136">
        <f t="shared" si="421"/>
        <v>26.130295777724303</v>
      </c>
      <c r="L730" s="136">
        <f t="shared" si="422"/>
        <v>0.82255943276752619</v>
      </c>
      <c r="M730" s="136">
        <f t="shared" si="423"/>
        <v>20.422758627991723</v>
      </c>
      <c r="N730" s="136">
        <f t="shared" si="424"/>
        <v>19.984513210544655</v>
      </c>
      <c r="O730" s="136">
        <f t="shared" si="425"/>
        <v>0</v>
      </c>
      <c r="P730" s="136">
        <f t="shared" si="426"/>
        <v>0</v>
      </c>
      <c r="Q730" s="136">
        <f t="shared" si="427"/>
        <v>0</v>
      </c>
      <c r="R730" s="136">
        <f t="shared" si="428"/>
        <v>0</v>
      </c>
      <c r="S730" s="136">
        <f t="shared" si="429"/>
        <v>0</v>
      </c>
      <c r="T730" s="136">
        <f t="shared" si="430"/>
        <v>0</v>
      </c>
      <c r="U730" s="136">
        <f t="shared" si="431"/>
        <v>0</v>
      </c>
      <c r="V730" s="136">
        <f t="shared" si="432"/>
        <v>0</v>
      </c>
      <c r="W730" s="136">
        <f t="shared" si="433"/>
        <v>0</v>
      </c>
      <c r="X730" s="136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9">
        <v>39600</v>
      </c>
      <c r="E731" s="138" t="s">
        <v>315</v>
      </c>
      <c r="G731" s="43">
        <v>6.6</v>
      </c>
      <c r="H731" s="136" t="str">
        <f t="shared" si="419"/>
        <v>P, S, T &amp; D Plant - Commodity</v>
      </c>
      <c r="I731" s="42">
        <f>'DepExp. Class.'!L$203</f>
        <v>1.921780950841824</v>
      </c>
      <c r="J731" s="136">
        <f t="shared" si="420"/>
        <v>0.75241306268540398</v>
      </c>
      <c r="K731" s="136">
        <f t="shared" si="421"/>
        <v>0.4536204150603797</v>
      </c>
      <c r="L731" s="136">
        <f t="shared" si="422"/>
        <v>1.4279583915843899E-2</v>
      </c>
      <c r="M731" s="136">
        <f t="shared" si="423"/>
        <v>0.35453790207017616</v>
      </c>
      <c r="N731" s="136">
        <f t="shared" si="424"/>
        <v>0.34692998711002027</v>
      </c>
      <c r="O731" s="136">
        <f t="shared" si="425"/>
        <v>0</v>
      </c>
      <c r="P731" s="136">
        <f t="shared" si="426"/>
        <v>0</v>
      </c>
      <c r="Q731" s="136">
        <f t="shared" si="427"/>
        <v>0</v>
      </c>
      <c r="R731" s="136">
        <f t="shared" si="428"/>
        <v>0</v>
      </c>
      <c r="S731" s="136">
        <f t="shared" si="429"/>
        <v>0</v>
      </c>
      <c r="T731" s="136">
        <f t="shared" si="430"/>
        <v>0</v>
      </c>
      <c r="U731" s="136">
        <f t="shared" si="431"/>
        <v>0</v>
      </c>
      <c r="V731" s="136">
        <f t="shared" si="432"/>
        <v>0</v>
      </c>
      <c r="W731" s="136">
        <f t="shared" si="433"/>
        <v>0</v>
      </c>
      <c r="X731" s="136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9">
        <v>39603</v>
      </c>
      <c r="E732" s="138" t="s">
        <v>316</v>
      </c>
      <c r="G732" s="43">
        <v>6.6</v>
      </c>
      <c r="H732" s="136" t="str">
        <f t="shared" si="419"/>
        <v>P, S, T &amp; D Plant - Commodity</v>
      </c>
      <c r="I732" s="42">
        <f>'DepExp. Class.'!L$204</f>
        <v>0</v>
      </c>
      <c r="J732" s="136">
        <f t="shared" si="420"/>
        <v>0</v>
      </c>
      <c r="K732" s="136">
        <f t="shared" si="421"/>
        <v>0</v>
      </c>
      <c r="L732" s="136">
        <f t="shared" si="422"/>
        <v>0</v>
      </c>
      <c r="M732" s="136">
        <f t="shared" si="423"/>
        <v>0</v>
      </c>
      <c r="N732" s="136">
        <f t="shared" si="424"/>
        <v>0</v>
      </c>
      <c r="O732" s="136">
        <f t="shared" si="425"/>
        <v>0</v>
      </c>
      <c r="P732" s="136">
        <f t="shared" si="426"/>
        <v>0</v>
      </c>
      <c r="Q732" s="136">
        <f t="shared" si="427"/>
        <v>0</v>
      </c>
      <c r="R732" s="136">
        <f t="shared" si="428"/>
        <v>0</v>
      </c>
      <c r="S732" s="136">
        <f t="shared" si="429"/>
        <v>0</v>
      </c>
      <c r="T732" s="136">
        <f t="shared" si="430"/>
        <v>0</v>
      </c>
      <c r="U732" s="136">
        <f t="shared" si="431"/>
        <v>0</v>
      </c>
      <c r="V732" s="136">
        <f t="shared" si="432"/>
        <v>0</v>
      </c>
      <c r="W732" s="136">
        <f t="shared" si="433"/>
        <v>0</v>
      </c>
      <c r="X732" s="136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7">
        <v>39604</v>
      </c>
      <c r="E733" s="138" t="s">
        <v>317</v>
      </c>
      <c r="G733" s="43">
        <v>6.6</v>
      </c>
      <c r="H733" s="136" t="str">
        <f t="shared" si="419"/>
        <v>P, S, T &amp; D Plant - Commodity</v>
      </c>
      <c r="I733" s="42">
        <f>'DepExp. Class.'!L$205</f>
        <v>0</v>
      </c>
      <c r="J733" s="136">
        <f t="shared" si="420"/>
        <v>0</v>
      </c>
      <c r="K733" s="136">
        <f t="shared" si="421"/>
        <v>0</v>
      </c>
      <c r="L733" s="136">
        <f t="shared" si="422"/>
        <v>0</v>
      </c>
      <c r="M733" s="136">
        <f t="shared" si="423"/>
        <v>0</v>
      </c>
      <c r="N733" s="136">
        <f t="shared" si="424"/>
        <v>0</v>
      </c>
      <c r="O733" s="136">
        <f t="shared" si="425"/>
        <v>0</v>
      </c>
      <c r="P733" s="136">
        <f t="shared" si="426"/>
        <v>0</v>
      </c>
      <c r="Q733" s="136">
        <f t="shared" si="427"/>
        <v>0</v>
      </c>
      <c r="R733" s="136">
        <f t="shared" si="428"/>
        <v>0</v>
      </c>
      <c r="S733" s="136">
        <f t="shared" si="429"/>
        <v>0</v>
      </c>
      <c r="T733" s="136">
        <f t="shared" si="430"/>
        <v>0</v>
      </c>
      <c r="U733" s="136">
        <f t="shared" si="431"/>
        <v>0</v>
      </c>
      <c r="V733" s="136">
        <f t="shared" si="432"/>
        <v>0</v>
      </c>
      <c r="W733" s="136">
        <f t="shared" si="433"/>
        <v>0</v>
      </c>
      <c r="X733" s="136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7">
        <v>39605</v>
      </c>
      <c r="E734" s="141" t="s">
        <v>318</v>
      </c>
      <c r="G734" s="43">
        <v>6.6</v>
      </c>
      <c r="H734" s="136" t="str">
        <f t="shared" si="419"/>
        <v>P, S, T &amp; D Plant - Commodity</v>
      </c>
      <c r="I734" s="42">
        <f>'DepExp. Class.'!L$206</f>
        <v>0</v>
      </c>
      <c r="J734" s="136">
        <f t="shared" si="420"/>
        <v>0</v>
      </c>
      <c r="K734" s="136">
        <f t="shared" si="421"/>
        <v>0</v>
      </c>
      <c r="L734" s="136">
        <f t="shared" si="422"/>
        <v>0</v>
      </c>
      <c r="M734" s="136">
        <f t="shared" si="423"/>
        <v>0</v>
      </c>
      <c r="N734" s="136">
        <f t="shared" si="424"/>
        <v>0</v>
      </c>
      <c r="O734" s="136">
        <f t="shared" si="425"/>
        <v>0</v>
      </c>
      <c r="P734" s="136">
        <f t="shared" si="426"/>
        <v>0</v>
      </c>
      <c r="Q734" s="136">
        <f t="shared" si="427"/>
        <v>0</v>
      </c>
      <c r="R734" s="136">
        <f t="shared" si="428"/>
        <v>0</v>
      </c>
      <c r="S734" s="136">
        <f t="shared" si="429"/>
        <v>0</v>
      </c>
      <c r="T734" s="136">
        <f t="shared" si="430"/>
        <v>0</v>
      </c>
      <c r="U734" s="136">
        <f t="shared" si="431"/>
        <v>0</v>
      </c>
      <c r="V734" s="136">
        <f t="shared" si="432"/>
        <v>0</v>
      </c>
      <c r="W734" s="136">
        <f t="shared" si="433"/>
        <v>0</v>
      </c>
      <c r="X734" s="136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7">
        <v>39700</v>
      </c>
      <c r="E735" s="138" t="s">
        <v>319</v>
      </c>
      <c r="G735" s="43">
        <v>6.6</v>
      </c>
      <c r="H735" s="136" t="str">
        <f t="shared" si="419"/>
        <v>P, S, T &amp; D Plant - Commodity</v>
      </c>
      <c r="I735" s="42">
        <f>'DepExp. Class.'!L$207</f>
        <v>120.68748050802652</v>
      </c>
      <c r="J735" s="136">
        <f t="shared" si="420"/>
        <v>47.251398135178661</v>
      </c>
      <c r="K735" s="136">
        <f t="shared" si="421"/>
        <v>28.487276334309175</v>
      </c>
      <c r="L735" s="136">
        <f t="shared" si="422"/>
        <v>0.89675517116101588</v>
      </c>
      <c r="M735" s="136">
        <f t="shared" si="423"/>
        <v>22.264913244513046</v>
      </c>
      <c r="N735" s="136">
        <f t="shared" si="424"/>
        <v>21.787137622864627</v>
      </c>
      <c r="O735" s="136">
        <f t="shared" si="425"/>
        <v>0</v>
      </c>
      <c r="P735" s="136">
        <f t="shared" si="426"/>
        <v>0</v>
      </c>
      <c r="Q735" s="136">
        <f t="shared" si="427"/>
        <v>0</v>
      </c>
      <c r="R735" s="136">
        <f t="shared" si="428"/>
        <v>0</v>
      </c>
      <c r="S735" s="136">
        <f t="shared" si="429"/>
        <v>0</v>
      </c>
      <c r="T735" s="136">
        <f t="shared" si="430"/>
        <v>0</v>
      </c>
      <c r="U735" s="136">
        <f t="shared" si="431"/>
        <v>0</v>
      </c>
      <c r="V735" s="136">
        <f t="shared" si="432"/>
        <v>0</v>
      </c>
      <c r="W735" s="136">
        <f t="shared" si="433"/>
        <v>0</v>
      </c>
      <c r="X735" s="136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7">
        <v>39701</v>
      </c>
      <c r="E736" s="138" t="s">
        <v>320</v>
      </c>
      <c r="G736" s="43">
        <v>6.6</v>
      </c>
      <c r="H736" s="136" t="str">
        <f t="shared" si="419"/>
        <v>P, S, T &amp; D Plant - Commodity</v>
      </c>
      <c r="I736" s="42">
        <f>'DepExp. Class.'!L$208</f>
        <v>0</v>
      </c>
      <c r="J736" s="136">
        <f t="shared" si="420"/>
        <v>0</v>
      </c>
      <c r="K736" s="136">
        <f t="shared" si="421"/>
        <v>0</v>
      </c>
      <c r="L736" s="136">
        <f t="shared" si="422"/>
        <v>0</v>
      </c>
      <c r="M736" s="136">
        <f t="shared" si="423"/>
        <v>0</v>
      </c>
      <c r="N736" s="136">
        <f t="shared" si="424"/>
        <v>0</v>
      </c>
      <c r="O736" s="136">
        <f t="shared" si="425"/>
        <v>0</v>
      </c>
      <c r="P736" s="136">
        <f t="shared" si="426"/>
        <v>0</v>
      </c>
      <c r="Q736" s="136">
        <f t="shared" si="427"/>
        <v>0</v>
      </c>
      <c r="R736" s="136">
        <f t="shared" si="428"/>
        <v>0</v>
      </c>
      <c r="S736" s="136">
        <f t="shared" si="429"/>
        <v>0</v>
      </c>
      <c r="T736" s="136">
        <f t="shared" si="430"/>
        <v>0</v>
      </c>
      <c r="U736" s="136">
        <f t="shared" si="431"/>
        <v>0</v>
      </c>
      <c r="V736" s="136">
        <f t="shared" si="432"/>
        <v>0</v>
      </c>
      <c r="W736" s="136">
        <f t="shared" si="433"/>
        <v>0</v>
      </c>
      <c r="X736" s="136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7">
        <v>39702</v>
      </c>
      <c r="E737" s="138" t="s">
        <v>321</v>
      </c>
      <c r="G737" s="43">
        <v>6.6</v>
      </c>
      <c r="H737" s="136" t="str">
        <f t="shared" si="419"/>
        <v>P, S, T &amp; D Plant - Commodity</v>
      </c>
      <c r="I737" s="42">
        <f>'DepExp. Class.'!L$209</f>
        <v>0</v>
      </c>
      <c r="J737" s="136">
        <f t="shared" si="420"/>
        <v>0</v>
      </c>
      <c r="K737" s="136">
        <f t="shared" si="421"/>
        <v>0</v>
      </c>
      <c r="L737" s="136">
        <f t="shared" si="422"/>
        <v>0</v>
      </c>
      <c r="M737" s="136">
        <f t="shared" si="423"/>
        <v>0</v>
      </c>
      <c r="N737" s="136">
        <f t="shared" si="424"/>
        <v>0</v>
      </c>
      <c r="O737" s="136">
        <f t="shared" si="425"/>
        <v>0</v>
      </c>
      <c r="P737" s="136">
        <f t="shared" si="426"/>
        <v>0</v>
      </c>
      <c r="Q737" s="136">
        <f t="shared" si="427"/>
        <v>0</v>
      </c>
      <c r="R737" s="136">
        <f t="shared" si="428"/>
        <v>0</v>
      </c>
      <c r="S737" s="136">
        <f t="shared" si="429"/>
        <v>0</v>
      </c>
      <c r="T737" s="136">
        <f t="shared" si="430"/>
        <v>0</v>
      </c>
      <c r="U737" s="136">
        <f t="shared" si="431"/>
        <v>0</v>
      </c>
      <c r="V737" s="136">
        <f t="shared" si="432"/>
        <v>0</v>
      </c>
      <c r="W737" s="136">
        <f t="shared" si="433"/>
        <v>0</v>
      </c>
      <c r="X737" s="136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7">
        <v>39705</v>
      </c>
      <c r="E738" s="138" t="s">
        <v>322</v>
      </c>
      <c r="G738" s="43">
        <v>6.6</v>
      </c>
      <c r="H738" s="136" t="str">
        <f t="shared" si="419"/>
        <v>P, S, T &amp; D Plant - Commodity</v>
      </c>
      <c r="I738" s="42">
        <f>'DepExp. Class.'!L$210</f>
        <v>0</v>
      </c>
      <c r="J738" s="136">
        <f t="shared" si="420"/>
        <v>0</v>
      </c>
      <c r="K738" s="136">
        <f t="shared" si="421"/>
        <v>0</v>
      </c>
      <c r="L738" s="136">
        <f t="shared" si="422"/>
        <v>0</v>
      </c>
      <c r="M738" s="136">
        <f t="shared" si="423"/>
        <v>0</v>
      </c>
      <c r="N738" s="136">
        <f t="shared" si="424"/>
        <v>0</v>
      </c>
      <c r="O738" s="136">
        <f t="shared" si="425"/>
        <v>0</v>
      </c>
      <c r="P738" s="136">
        <f t="shared" si="426"/>
        <v>0</v>
      </c>
      <c r="Q738" s="136">
        <f t="shared" si="427"/>
        <v>0</v>
      </c>
      <c r="R738" s="136">
        <f t="shared" si="428"/>
        <v>0</v>
      </c>
      <c r="S738" s="136">
        <f t="shared" si="429"/>
        <v>0</v>
      </c>
      <c r="T738" s="136">
        <f t="shared" si="430"/>
        <v>0</v>
      </c>
      <c r="U738" s="136">
        <f t="shared" si="431"/>
        <v>0</v>
      </c>
      <c r="V738" s="136">
        <f t="shared" si="432"/>
        <v>0</v>
      </c>
      <c r="W738" s="136">
        <f t="shared" si="433"/>
        <v>0</v>
      </c>
      <c r="X738" s="136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7">
        <v>39800</v>
      </c>
      <c r="E739" s="138" t="s">
        <v>323</v>
      </c>
      <c r="G739" s="43">
        <v>6.6</v>
      </c>
      <c r="H739" s="136" t="str">
        <f t="shared" si="419"/>
        <v>P, S, T &amp; D Plant - Commodity</v>
      </c>
      <c r="I739" s="42">
        <f>'DepExp. Class.'!L$211</f>
        <v>23.614149650806652</v>
      </c>
      <c r="J739" s="136">
        <f t="shared" si="420"/>
        <v>9.2453797367967017</v>
      </c>
      <c r="K739" s="136">
        <f t="shared" si="421"/>
        <v>5.5739236884435615</v>
      </c>
      <c r="L739" s="136">
        <f t="shared" si="422"/>
        <v>0.17546236546484711</v>
      </c>
      <c r="M739" s="136">
        <f t="shared" si="423"/>
        <v>4.3564335845356483</v>
      </c>
      <c r="N739" s="136">
        <f t="shared" si="424"/>
        <v>4.2629502755658946</v>
      </c>
      <c r="O739" s="136">
        <f t="shared" si="425"/>
        <v>0</v>
      </c>
      <c r="P739" s="136">
        <f t="shared" si="426"/>
        <v>0</v>
      </c>
      <c r="Q739" s="136">
        <f t="shared" si="427"/>
        <v>0</v>
      </c>
      <c r="R739" s="136">
        <f t="shared" si="428"/>
        <v>0</v>
      </c>
      <c r="S739" s="136">
        <f t="shared" si="429"/>
        <v>0</v>
      </c>
      <c r="T739" s="136">
        <f t="shared" si="430"/>
        <v>0</v>
      </c>
      <c r="U739" s="136">
        <f t="shared" si="431"/>
        <v>0</v>
      </c>
      <c r="V739" s="136">
        <f t="shared" si="432"/>
        <v>0</v>
      </c>
      <c r="W739" s="136">
        <f t="shared" si="433"/>
        <v>0</v>
      </c>
      <c r="X739" s="136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7">
        <v>39900</v>
      </c>
      <c r="E740" s="138" t="s">
        <v>324</v>
      </c>
      <c r="G740" s="43">
        <v>6.6</v>
      </c>
      <c r="H740" s="136" t="str">
        <f t="shared" si="419"/>
        <v>P, S, T &amp; D Plant - Commodity</v>
      </c>
      <c r="I740" s="42">
        <f>'DepExp. Class.'!L$212</f>
        <v>17.764601678738028</v>
      </c>
      <c r="J740" s="136">
        <f t="shared" si="420"/>
        <v>6.9551726749245368</v>
      </c>
      <c r="K740" s="136">
        <f t="shared" si="421"/>
        <v>4.1931865249062525</v>
      </c>
      <c r="L740" s="136">
        <f t="shared" si="422"/>
        <v>0.131997936753386</v>
      </c>
      <c r="M740" s="136">
        <f t="shared" si="423"/>
        <v>3.2772853781973499</v>
      </c>
      <c r="N740" s="136">
        <f t="shared" si="424"/>
        <v>3.2069591639565025</v>
      </c>
      <c r="O740" s="136">
        <f t="shared" si="425"/>
        <v>0</v>
      </c>
      <c r="P740" s="136">
        <f t="shared" si="426"/>
        <v>0</v>
      </c>
      <c r="Q740" s="136">
        <f t="shared" si="427"/>
        <v>0</v>
      </c>
      <c r="R740" s="136">
        <f t="shared" si="428"/>
        <v>0</v>
      </c>
      <c r="S740" s="136">
        <f t="shared" si="429"/>
        <v>0</v>
      </c>
      <c r="T740" s="136">
        <f t="shared" si="430"/>
        <v>0</v>
      </c>
      <c r="U740" s="136">
        <f t="shared" si="431"/>
        <v>0</v>
      </c>
      <c r="V740" s="136">
        <f t="shared" si="432"/>
        <v>0</v>
      </c>
      <c r="W740" s="136">
        <f t="shared" si="433"/>
        <v>0</v>
      </c>
      <c r="X740" s="136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7">
        <v>39901</v>
      </c>
      <c r="E741" s="138" t="s">
        <v>325</v>
      </c>
      <c r="G741" s="43">
        <v>6.6</v>
      </c>
      <c r="H741" s="136" t="str">
        <f t="shared" si="419"/>
        <v>P, S, T &amp; D Plant - Commodity</v>
      </c>
      <c r="I741" s="42">
        <f>'DepExp. Class.'!L$213</f>
        <v>2413.2047824666574</v>
      </c>
      <c r="J741" s="136">
        <f t="shared" si="420"/>
        <v>944.81465250627775</v>
      </c>
      <c r="K741" s="136">
        <f t="shared" si="421"/>
        <v>569.61692463894042</v>
      </c>
      <c r="L741" s="136">
        <f t="shared" si="422"/>
        <v>17.931055140417364</v>
      </c>
      <c r="M741" s="136">
        <f t="shared" si="423"/>
        <v>445.19775287951853</v>
      </c>
      <c r="N741" s="136">
        <f t="shared" si="424"/>
        <v>435.64439730150349</v>
      </c>
      <c r="O741" s="136">
        <f t="shared" si="425"/>
        <v>0</v>
      </c>
      <c r="P741" s="136">
        <f t="shared" si="426"/>
        <v>0</v>
      </c>
      <c r="Q741" s="136">
        <f t="shared" si="427"/>
        <v>0</v>
      </c>
      <c r="R741" s="136">
        <f t="shared" si="428"/>
        <v>0</v>
      </c>
      <c r="S741" s="136">
        <f t="shared" si="429"/>
        <v>0</v>
      </c>
      <c r="T741" s="136">
        <f t="shared" si="430"/>
        <v>0</v>
      </c>
      <c r="U741" s="136">
        <f t="shared" si="431"/>
        <v>0</v>
      </c>
      <c r="V741" s="136">
        <f t="shared" si="432"/>
        <v>0</v>
      </c>
      <c r="W741" s="136">
        <f t="shared" si="433"/>
        <v>0</v>
      </c>
      <c r="X741" s="136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7">
        <v>39902</v>
      </c>
      <c r="E742" s="138" t="s">
        <v>326</v>
      </c>
      <c r="G742" s="43">
        <v>6.6</v>
      </c>
      <c r="H742" s="136" t="str">
        <f t="shared" si="419"/>
        <v>P, S, T &amp; D Plant - Commodity</v>
      </c>
      <c r="I742" s="42">
        <f>'DepExp. Class.'!L$214</f>
        <v>1397.0204795354036</v>
      </c>
      <c r="J742" s="136">
        <f t="shared" si="420"/>
        <v>546.95955706139205</v>
      </c>
      <c r="K742" s="136">
        <f t="shared" si="421"/>
        <v>329.75506885792822</v>
      </c>
      <c r="L742" s="136">
        <f t="shared" si="422"/>
        <v>10.380408423207548</v>
      </c>
      <c r="M742" s="136">
        <f t="shared" si="423"/>
        <v>257.72797349593452</v>
      </c>
      <c r="N742" s="136">
        <f t="shared" si="424"/>
        <v>252.19747169694131</v>
      </c>
      <c r="O742" s="136">
        <f t="shared" si="425"/>
        <v>0</v>
      </c>
      <c r="P742" s="136">
        <f t="shared" si="426"/>
        <v>0</v>
      </c>
      <c r="Q742" s="136">
        <f t="shared" si="427"/>
        <v>0</v>
      </c>
      <c r="R742" s="136">
        <f t="shared" si="428"/>
        <v>0</v>
      </c>
      <c r="S742" s="136">
        <f t="shared" si="429"/>
        <v>0</v>
      </c>
      <c r="T742" s="136">
        <f t="shared" si="430"/>
        <v>0</v>
      </c>
      <c r="U742" s="136">
        <f t="shared" si="431"/>
        <v>0</v>
      </c>
      <c r="V742" s="136">
        <f t="shared" si="432"/>
        <v>0</v>
      </c>
      <c r="W742" s="136">
        <f t="shared" si="433"/>
        <v>0</v>
      </c>
      <c r="X742" s="136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7">
        <v>39903</v>
      </c>
      <c r="E743" s="138" t="s">
        <v>327</v>
      </c>
      <c r="G743" s="43">
        <v>6.6</v>
      </c>
      <c r="H743" s="136" t="str">
        <f t="shared" si="419"/>
        <v>P, S, T &amp; D Plant - Commodity</v>
      </c>
      <c r="I743" s="42">
        <f>'DepExp. Class.'!L$215</f>
        <v>192.38627481258331</v>
      </c>
      <c r="J743" s="136">
        <f t="shared" si="420"/>
        <v>75.322812512509842</v>
      </c>
      <c r="K743" s="136">
        <f t="shared" si="421"/>
        <v>45.411180600045022</v>
      </c>
      <c r="L743" s="136">
        <f t="shared" si="422"/>
        <v>1.4295052483684456</v>
      </c>
      <c r="M743" s="136">
        <f t="shared" si="423"/>
        <v>35.49219604308778</v>
      </c>
      <c r="N743" s="136">
        <f t="shared" si="424"/>
        <v>34.730580408572216</v>
      </c>
      <c r="O743" s="136">
        <f t="shared" si="425"/>
        <v>0</v>
      </c>
      <c r="P743" s="136">
        <f t="shared" si="426"/>
        <v>0</v>
      </c>
      <c r="Q743" s="136">
        <f t="shared" si="427"/>
        <v>0</v>
      </c>
      <c r="R743" s="136">
        <f t="shared" si="428"/>
        <v>0</v>
      </c>
      <c r="S743" s="136">
        <f t="shared" si="429"/>
        <v>0</v>
      </c>
      <c r="T743" s="136">
        <f t="shared" si="430"/>
        <v>0</v>
      </c>
      <c r="U743" s="136">
        <f t="shared" si="431"/>
        <v>0</v>
      </c>
      <c r="V743" s="136">
        <f t="shared" si="432"/>
        <v>0</v>
      </c>
      <c r="W743" s="136">
        <f t="shared" si="433"/>
        <v>0</v>
      </c>
      <c r="X743" s="136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7">
        <v>39904</v>
      </c>
      <c r="E744" s="138" t="s">
        <v>328</v>
      </c>
      <c r="G744" s="43">
        <v>6.6</v>
      </c>
      <c r="H744" s="136" t="str">
        <f t="shared" si="419"/>
        <v>P, S, T &amp; D Plant - Commodity</v>
      </c>
      <c r="I744" s="42">
        <f>'DepExp. Class.'!L$216</f>
        <v>0</v>
      </c>
      <c r="J744" s="136">
        <f t="shared" si="420"/>
        <v>0</v>
      </c>
      <c r="K744" s="136">
        <f t="shared" si="421"/>
        <v>0</v>
      </c>
      <c r="L744" s="136">
        <f t="shared" si="422"/>
        <v>0</v>
      </c>
      <c r="M744" s="136">
        <f t="shared" si="423"/>
        <v>0</v>
      </c>
      <c r="N744" s="136">
        <f t="shared" si="424"/>
        <v>0</v>
      </c>
      <c r="O744" s="136">
        <f t="shared" si="425"/>
        <v>0</v>
      </c>
      <c r="P744" s="136">
        <f t="shared" si="426"/>
        <v>0</v>
      </c>
      <c r="Q744" s="136">
        <f t="shared" si="427"/>
        <v>0</v>
      </c>
      <c r="R744" s="136">
        <f t="shared" si="428"/>
        <v>0</v>
      </c>
      <c r="S744" s="136">
        <f t="shared" si="429"/>
        <v>0</v>
      </c>
      <c r="T744" s="136">
        <f t="shared" si="430"/>
        <v>0</v>
      </c>
      <c r="U744" s="136">
        <f t="shared" si="431"/>
        <v>0</v>
      </c>
      <c r="V744" s="136">
        <f t="shared" si="432"/>
        <v>0</v>
      </c>
      <c r="W744" s="136">
        <f t="shared" si="433"/>
        <v>0</v>
      </c>
      <c r="X744" s="136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7">
        <v>39905</v>
      </c>
      <c r="E745" s="138" t="s">
        <v>329</v>
      </c>
      <c r="G745" s="43">
        <v>6.6</v>
      </c>
      <c r="H745" s="136" t="str">
        <f t="shared" si="419"/>
        <v>P, S, T &amp; D Plant - Commodity</v>
      </c>
      <c r="I745" s="42">
        <f>'DepExp. Class.'!L$217</f>
        <v>0</v>
      </c>
      <c r="J745" s="136">
        <f t="shared" si="420"/>
        <v>0</v>
      </c>
      <c r="K745" s="136">
        <f t="shared" si="421"/>
        <v>0</v>
      </c>
      <c r="L745" s="136">
        <f t="shared" si="422"/>
        <v>0</v>
      </c>
      <c r="M745" s="136">
        <f t="shared" si="423"/>
        <v>0</v>
      </c>
      <c r="N745" s="136">
        <f t="shared" si="424"/>
        <v>0</v>
      </c>
      <c r="O745" s="136">
        <f t="shared" si="425"/>
        <v>0</v>
      </c>
      <c r="P745" s="136">
        <f t="shared" si="426"/>
        <v>0</v>
      </c>
      <c r="Q745" s="136">
        <f t="shared" si="427"/>
        <v>0</v>
      </c>
      <c r="R745" s="136">
        <f t="shared" si="428"/>
        <v>0</v>
      </c>
      <c r="S745" s="136">
        <f t="shared" si="429"/>
        <v>0</v>
      </c>
      <c r="T745" s="136">
        <f t="shared" si="430"/>
        <v>0</v>
      </c>
      <c r="U745" s="136">
        <f t="shared" si="431"/>
        <v>0</v>
      </c>
      <c r="V745" s="136">
        <f t="shared" si="432"/>
        <v>0</v>
      </c>
      <c r="W745" s="136">
        <f t="shared" si="433"/>
        <v>0</v>
      </c>
      <c r="X745" s="136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7">
        <v>39906</v>
      </c>
      <c r="E746" s="138" t="s">
        <v>330</v>
      </c>
      <c r="G746" s="43">
        <v>6.6</v>
      </c>
      <c r="H746" s="136" t="str">
        <f t="shared" si="419"/>
        <v>P, S, T &amp; D Plant - Commodity</v>
      </c>
      <c r="I746" s="42">
        <f>'DepExp. Class.'!L$218</f>
        <v>195.13200538978091</v>
      </c>
      <c r="J746" s="136">
        <f t="shared" si="420"/>
        <v>76.397817211663124</v>
      </c>
      <c r="K746" s="136">
        <f t="shared" si="421"/>
        <v>46.059287473789794</v>
      </c>
      <c r="L746" s="136">
        <f t="shared" si="422"/>
        <v>1.4499071001873101</v>
      </c>
      <c r="M746" s="136">
        <f t="shared" si="423"/>
        <v>35.998739495952769</v>
      </c>
      <c r="N746" s="136">
        <f t="shared" si="424"/>
        <v>35.226254108187923</v>
      </c>
      <c r="O746" s="136">
        <f t="shared" si="425"/>
        <v>0</v>
      </c>
      <c r="P746" s="136">
        <f t="shared" si="426"/>
        <v>0</v>
      </c>
      <c r="Q746" s="136">
        <f t="shared" si="427"/>
        <v>0</v>
      </c>
      <c r="R746" s="136">
        <f t="shared" si="428"/>
        <v>0</v>
      </c>
      <c r="S746" s="136">
        <f t="shared" si="429"/>
        <v>0</v>
      </c>
      <c r="T746" s="136">
        <f t="shared" si="430"/>
        <v>0</v>
      </c>
      <c r="U746" s="136">
        <f t="shared" si="431"/>
        <v>0</v>
      </c>
      <c r="V746" s="136">
        <f t="shared" si="432"/>
        <v>0</v>
      </c>
      <c r="W746" s="136">
        <f t="shared" si="433"/>
        <v>0</v>
      </c>
      <c r="X746" s="136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7">
        <v>39907</v>
      </c>
      <c r="E747" s="138" t="s">
        <v>331</v>
      </c>
      <c r="G747" s="43">
        <v>6.6</v>
      </c>
      <c r="H747" s="136" t="str">
        <f t="shared" si="419"/>
        <v>P, S, T &amp; D Plant - Commodity</v>
      </c>
      <c r="I747" s="42">
        <f>'DepExp. Class.'!L$219</f>
        <v>36.811331422434101</v>
      </c>
      <c r="J747" s="136">
        <f t="shared" si="420"/>
        <v>14.412322385102451</v>
      </c>
      <c r="K747" s="136">
        <f t="shared" si="421"/>
        <v>8.6890087194667736</v>
      </c>
      <c r="L747" s="136">
        <f t="shared" si="422"/>
        <v>0.27352258636465893</v>
      </c>
      <c r="M747" s="136">
        <f t="shared" si="423"/>
        <v>6.7911029137856875</v>
      </c>
      <c r="N747" s="136">
        <f t="shared" si="424"/>
        <v>6.645374817714532</v>
      </c>
      <c r="O747" s="136">
        <f t="shared" si="425"/>
        <v>0</v>
      </c>
      <c r="P747" s="136">
        <f t="shared" si="426"/>
        <v>0</v>
      </c>
      <c r="Q747" s="136">
        <f t="shared" si="427"/>
        <v>0</v>
      </c>
      <c r="R747" s="136">
        <f t="shared" si="428"/>
        <v>0</v>
      </c>
      <c r="S747" s="136">
        <f t="shared" si="429"/>
        <v>0</v>
      </c>
      <c r="T747" s="136">
        <f t="shared" si="430"/>
        <v>0</v>
      </c>
      <c r="U747" s="136">
        <f t="shared" si="431"/>
        <v>0</v>
      </c>
      <c r="V747" s="136">
        <f t="shared" si="432"/>
        <v>0</v>
      </c>
      <c r="W747" s="136">
        <f t="shared" si="433"/>
        <v>0</v>
      </c>
      <c r="X747" s="136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7">
        <v>39908</v>
      </c>
      <c r="E748" s="138" t="s">
        <v>332</v>
      </c>
      <c r="G748" s="43">
        <v>6.6</v>
      </c>
      <c r="H748" s="136" t="str">
        <f t="shared" si="419"/>
        <v>P, S, T &amp; D Plant - Commodity</v>
      </c>
      <c r="I748" s="42">
        <f>'DepExp. Class.'!L$220</f>
        <v>6487.014328740619</v>
      </c>
      <c r="J748" s="136">
        <f t="shared" si="420"/>
        <v>2539.7870223626555</v>
      </c>
      <c r="K748" s="136">
        <f t="shared" si="421"/>
        <v>1531.2057969025784</v>
      </c>
      <c r="L748" s="136">
        <f t="shared" si="422"/>
        <v>48.201053002402098</v>
      </c>
      <c r="M748" s="136">
        <f t="shared" si="423"/>
        <v>1196.7505712882719</v>
      </c>
      <c r="N748" s="136">
        <f t="shared" si="424"/>
        <v>1171.069885184711</v>
      </c>
      <c r="O748" s="136">
        <f t="shared" si="425"/>
        <v>0</v>
      </c>
      <c r="P748" s="136">
        <f t="shared" si="426"/>
        <v>0</v>
      </c>
      <c r="Q748" s="136">
        <f t="shared" si="427"/>
        <v>0</v>
      </c>
      <c r="R748" s="136">
        <f t="shared" si="428"/>
        <v>0</v>
      </c>
      <c r="S748" s="136">
        <f t="shared" si="429"/>
        <v>0</v>
      </c>
      <c r="T748" s="136">
        <f t="shared" si="430"/>
        <v>0</v>
      </c>
      <c r="U748" s="136">
        <f t="shared" si="431"/>
        <v>0</v>
      </c>
      <c r="V748" s="136">
        <f t="shared" si="432"/>
        <v>0</v>
      </c>
      <c r="W748" s="136">
        <f t="shared" si="433"/>
        <v>0</v>
      </c>
      <c r="X748" s="136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7">
        <v>39909</v>
      </c>
      <c r="E749" s="138" t="s">
        <v>333</v>
      </c>
      <c r="G749" s="43">
        <v>6.6</v>
      </c>
      <c r="H749" s="136" t="str">
        <f t="shared" si="419"/>
        <v>P, S, T &amp; D Plant - Commodity</v>
      </c>
      <c r="I749" s="42">
        <f>'DepExp. Class.'!L$221</f>
        <v>0</v>
      </c>
      <c r="J749" s="136">
        <f t="shared" si="420"/>
        <v>0</v>
      </c>
      <c r="K749" s="136">
        <f t="shared" si="421"/>
        <v>0</v>
      </c>
      <c r="L749" s="136">
        <f t="shared" si="422"/>
        <v>0</v>
      </c>
      <c r="M749" s="136">
        <f t="shared" si="423"/>
        <v>0</v>
      </c>
      <c r="N749" s="136">
        <f t="shared" si="424"/>
        <v>0</v>
      </c>
      <c r="O749" s="136">
        <f t="shared" si="425"/>
        <v>0</v>
      </c>
      <c r="P749" s="136">
        <f t="shared" si="426"/>
        <v>0</v>
      </c>
      <c r="Q749" s="136">
        <f t="shared" si="427"/>
        <v>0</v>
      </c>
      <c r="R749" s="136">
        <f t="shared" si="428"/>
        <v>0</v>
      </c>
      <c r="S749" s="136">
        <f t="shared" si="429"/>
        <v>0</v>
      </c>
      <c r="T749" s="136">
        <f t="shared" si="430"/>
        <v>0</v>
      </c>
      <c r="U749" s="136">
        <f t="shared" si="431"/>
        <v>0</v>
      </c>
      <c r="V749" s="136">
        <f t="shared" si="432"/>
        <v>0</v>
      </c>
      <c r="W749" s="136">
        <f t="shared" si="433"/>
        <v>0</v>
      </c>
      <c r="X749" s="136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7">
        <v>39924</v>
      </c>
      <c r="E750" s="138" t="s">
        <v>334</v>
      </c>
      <c r="G750" s="43">
        <v>6.6</v>
      </c>
      <c r="H750" s="136" t="str">
        <f t="shared" si="419"/>
        <v>P, S, T &amp; D Plant - Commodity</v>
      </c>
      <c r="I750" s="42">
        <f>'DepExp. Class.'!L$222</f>
        <v>0</v>
      </c>
      <c r="J750" s="136">
        <f t="shared" si="420"/>
        <v>0</v>
      </c>
      <c r="K750" s="136">
        <f t="shared" si="421"/>
        <v>0</v>
      </c>
      <c r="L750" s="136">
        <f t="shared" si="422"/>
        <v>0</v>
      </c>
      <c r="M750" s="136">
        <f t="shared" si="423"/>
        <v>0</v>
      </c>
      <c r="N750" s="136">
        <f t="shared" si="424"/>
        <v>0</v>
      </c>
      <c r="O750" s="136">
        <f t="shared" si="425"/>
        <v>0</v>
      </c>
      <c r="P750" s="136">
        <f t="shared" si="426"/>
        <v>0</v>
      </c>
      <c r="Q750" s="136">
        <f t="shared" si="427"/>
        <v>0</v>
      </c>
      <c r="R750" s="136">
        <f t="shared" si="428"/>
        <v>0</v>
      </c>
      <c r="S750" s="136">
        <f t="shared" si="429"/>
        <v>0</v>
      </c>
      <c r="T750" s="136">
        <f t="shared" si="430"/>
        <v>0</v>
      </c>
      <c r="U750" s="136">
        <f t="shared" si="431"/>
        <v>0</v>
      </c>
      <c r="V750" s="136">
        <f t="shared" si="432"/>
        <v>0</v>
      </c>
      <c r="W750" s="136">
        <f t="shared" si="433"/>
        <v>0</v>
      </c>
      <c r="X750" s="136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7"/>
      <c r="E751" s="138"/>
      <c r="G751" s="43"/>
      <c r="H751" s="136"/>
      <c r="I751" s="42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6"/>
      <c r="I752" s="42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6"/>
      <c r="I753" s="42">
        <f>'DepExp. Class.'!L$225</f>
        <v>11734.560962830843</v>
      </c>
      <c r="J753" s="136">
        <f>SUM(J717:J750)</f>
        <v>4594.2993396019174</v>
      </c>
      <c r="K753" s="136">
        <f t="shared" ref="K753:X753" si="437">SUM(K717:K750)</f>
        <v>2769.8455498681751</v>
      </c>
      <c r="L753" s="136">
        <f t="shared" si="437"/>
        <v>87.192376379279011</v>
      </c>
      <c r="M753" s="136">
        <f t="shared" si="437"/>
        <v>2164.8391423872845</v>
      </c>
      <c r="N753" s="136">
        <f t="shared" si="437"/>
        <v>2118.3845545941876</v>
      </c>
      <c r="O753" s="136">
        <f t="shared" si="437"/>
        <v>0</v>
      </c>
      <c r="P753" s="136">
        <f t="shared" si="437"/>
        <v>0</v>
      </c>
      <c r="Q753" s="136">
        <f t="shared" si="437"/>
        <v>0</v>
      </c>
      <c r="R753" s="136">
        <f t="shared" si="437"/>
        <v>0</v>
      </c>
      <c r="S753" s="136">
        <f t="shared" si="437"/>
        <v>0</v>
      </c>
      <c r="T753" s="136">
        <f t="shared" si="437"/>
        <v>0</v>
      </c>
      <c r="U753" s="136">
        <f t="shared" si="437"/>
        <v>0</v>
      </c>
      <c r="V753" s="136">
        <f t="shared" si="437"/>
        <v>0</v>
      </c>
      <c r="W753" s="136">
        <f t="shared" si="437"/>
        <v>0</v>
      </c>
      <c r="X753" s="136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6"/>
      <c r="I754" s="42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365</v>
      </c>
      <c r="E755" s="44"/>
      <c r="G755" s="43"/>
      <c r="H755" s="136"/>
      <c r="I755" s="42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6"/>
      <c r="I756" s="42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6"/>
      <c r="I757" s="42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9">
        <v>37400</v>
      </c>
      <c r="E759" s="138" t="s">
        <v>125</v>
      </c>
      <c r="G759" s="43">
        <v>6.6</v>
      </c>
      <c r="H759" s="136" t="str">
        <f t="shared" ref="H759:H792" si="438">VLOOKUP($G759,alloc,3)</f>
        <v>P, S, T &amp; D Plant - Commodity</v>
      </c>
      <c r="I759" s="42">
        <f>'DepExp. Class.'!L$231</f>
        <v>0</v>
      </c>
      <c r="J759" s="136">
        <f t="shared" ref="J759:J792" si="439">$I759*VLOOKUP($G759,alloc,6)</f>
        <v>0</v>
      </c>
      <c r="K759" s="136">
        <f t="shared" ref="K759:K792" si="440">$I759*VLOOKUP($G759,alloc,7)</f>
        <v>0</v>
      </c>
      <c r="L759" s="136">
        <f t="shared" ref="L759:L792" si="441">$I759*VLOOKUP($G759,alloc,8)</f>
        <v>0</v>
      </c>
      <c r="M759" s="136">
        <f t="shared" ref="M759:M792" si="442">$I759*VLOOKUP($G759,alloc,9)</f>
        <v>0</v>
      </c>
      <c r="N759" s="136">
        <f t="shared" ref="N759:N792" si="443">$I759*VLOOKUP($G759,alloc,10)</f>
        <v>0</v>
      </c>
      <c r="O759" s="136">
        <f t="shared" ref="O759:O792" si="444">$I759*VLOOKUP($G759,alloc,11)</f>
        <v>0</v>
      </c>
      <c r="P759" s="136">
        <f t="shared" ref="P759:P792" si="445">$I759*VLOOKUP($G759,alloc,12)</f>
        <v>0</v>
      </c>
      <c r="Q759" s="136">
        <f t="shared" ref="Q759:Q792" si="446">$I759*VLOOKUP($G759,alloc,13)</f>
        <v>0</v>
      </c>
      <c r="R759" s="136">
        <f t="shared" ref="R759:R792" si="447">$I759*VLOOKUP($G759,alloc,14)</f>
        <v>0</v>
      </c>
      <c r="S759" s="136">
        <f t="shared" ref="S759:S792" si="448">$I759*VLOOKUP($G759,alloc,15)</f>
        <v>0</v>
      </c>
      <c r="T759" s="136">
        <f t="shared" ref="T759:T792" si="449">$I759*VLOOKUP($G759,alloc,16)</f>
        <v>0</v>
      </c>
      <c r="U759" s="136">
        <f t="shared" ref="U759:U792" si="450">$I759*VLOOKUP($G759,alloc,17)</f>
        <v>0</v>
      </c>
      <c r="V759" s="136">
        <f t="shared" ref="V759:V792" si="451">$I759*VLOOKUP($G759,alloc,18)</f>
        <v>0</v>
      </c>
      <c r="W759" s="136">
        <f t="shared" ref="W759:W792" si="452">$I759*VLOOKUP($G759,alloc,19)</f>
        <v>0</v>
      </c>
      <c r="X759" s="136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9">
        <v>39001</v>
      </c>
      <c r="E760" s="138" t="s">
        <v>304</v>
      </c>
      <c r="G760" s="43">
        <v>6.6</v>
      </c>
      <c r="H760" s="136" t="str">
        <f t="shared" si="438"/>
        <v>P, S, T &amp; D Plant - Commodity</v>
      </c>
      <c r="I760" s="42">
        <f>'DepExp. Class.'!L$232</f>
        <v>0</v>
      </c>
      <c r="J760" s="136">
        <f t="shared" si="439"/>
        <v>0</v>
      </c>
      <c r="K760" s="136">
        <f t="shared" si="440"/>
        <v>0</v>
      </c>
      <c r="L760" s="136">
        <f t="shared" si="441"/>
        <v>0</v>
      </c>
      <c r="M760" s="136">
        <f t="shared" si="442"/>
        <v>0</v>
      </c>
      <c r="N760" s="136">
        <f t="shared" si="443"/>
        <v>0</v>
      </c>
      <c r="O760" s="136">
        <f t="shared" si="444"/>
        <v>0</v>
      </c>
      <c r="P760" s="136">
        <f t="shared" si="445"/>
        <v>0</v>
      </c>
      <c r="Q760" s="136">
        <f t="shared" si="446"/>
        <v>0</v>
      </c>
      <c r="R760" s="136">
        <f t="shared" si="447"/>
        <v>0</v>
      </c>
      <c r="S760" s="136">
        <f t="shared" si="448"/>
        <v>0</v>
      </c>
      <c r="T760" s="136">
        <f t="shared" si="449"/>
        <v>0</v>
      </c>
      <c r="U760" s="136">
        <f t="shared" si="450"/>
        <v>0</v>
      </c>
      <c r="V760" s="136">
        <f t="shared" si="451"/>
        <v>0</v>
      </c>
      <c r="W760" s="136">
        <f t="shared" si="452"/>
        <v>0</v>
      </c>
      <c r="X760" s="136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9">
        <v>36602</v>
      </c>
      <c r="E761" s="138" t="s">
        <v>149</v>
      </c>
      <c r="G761" s="43">
        <v>6.6</v>
      </c>
      <c r="H761" s="136" t="str">
        <f t="shared" si="438"/>
        <v>P, S, T &amp; D Plant - Commodity</v>
      </c>
      <c r="I761" s="42">
        <f>'DepExp. Class.'!L$233</f>
        <v>388.08238462067135</v>
      </c>
      <c r="J761" s="136">
        <f t="shared" si="439"/>
        <v>151.94148711838687</v>
      </c>
      <c r="K761" s="136">
        <f t="shared" si="440"/>
        <v>91.603620231606897</v>
      </c>
      <c r="L761" s="136">
        <f t="shared" si="441"/>
        <v>2.8836038649588018</v>
      </c>
      <c r="M761" s="136">
        <f t="shared" si="442"/>
        <v>71.595003797666749</v>
      </c>
      <c r="N761" s="136">
        <f t="shared" si="443"/>
        <v>70.058669608052028</v>
      </c>
      <c r="O761" s="136">
        <f t="shared" si="444"/>
        <v>0</v>
      </c>
      <c r="P761" s="136">
        <f t="shared" si="445"/>
        <v>0</v>
      </c>
      <c r="Q761" s="136">
        <f t="shared" si="446"/>
        <v>0</v>
      </c>
      <c r="R761" s="136">
        <f t="shared" si="447"/>
        <v>0</v>
      </c>
      <c r="S761" s="136">
        <f t="shared" si="448"/>
        <v>0</v>
      </c>
      <c r="T761" s="136">
        <f t="shared" si="449"/>
        <v>0</v>
      </c>
      <c r="U761" s="136">
        <f t="shared" si="450"/>
        <v>0</v>
      </c>
      <c r="V761" s="136">
        <f t="shared" si="451"/>
        <v>0</v>
      </c>
      <c r="W761" s="136">
        <f t="shared" si="452"/>
        <v>0</v>
      </c>
      <c r="X761" s="136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9">
        <v>37503</v>
      </c>
      <c r="E762" s="138" t="s">
        <v>291</v>
      </c>
      <c r="G762" s="43">
        <v>6.6</v>
      </c>
      <c r="H762" s="136" t="str">
        <f t="shared" si="438"/>
        <v>P, S, T &amp; D Plant - Commodity</v>
      </c>
      <c r="I762" s="42">
        <f>'DepExp. Class.'!L$234</f>
        <v>0</v>
      </c>
      <c r="J762" s="136">
        <f t="shared" si="439"/>
        <v>0</v>
      </c>
      <c r="K762" s="136">
        <f t="shared" si="440"/>
        <v>0</v>
      </c>
      <c r="L762" s="136">
        <f t="shared" si="441"/>
        <v>0</v>
      </c>
      <c r="M762" s="136">
        <f t="shared" si="442"/>
        <v>0</v>
      </c>
      <c r="N762" s="136">
        <f t="shared" si="443"/>
        <v>0</v>
      </c>
      <c r="O762" s="136">
        <f t="shared" si="444"/>
        <v>0</v>
      </c>
      <c r="P762" s="136">
        <f t="shared" si="445"/>
        <v>0</v>
      </c>
      <c r="Q762" s="136">
        <f t="shared" si="446"/>
        <v>0</v>
      </c>
      <c r="R762" s="136">
        <f t="shared" si="447"/>
        <v>0</v>
      </c>
      <c r="S762" s="136">
        <f t="shared" si="448"/>
        <v>0</v>
      </c>
      <c r="T762" s="136">
        <f t="shared" si="449"/>
        <v>0</v>
      </c>
      <c r="U762" s="136">
        <f t="shared" si="450"/>
        <v>0</v>
      </c>
      <c r="V762" s="136">
        <f t="shared" si="451"/>
        <v>0</v>
      </c>
      <c r="W762" s="136">
        <f t="shared" si="452"/>
        <v>0</v>
      </c>
      <c r="X762" s="136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9">
        <v>39004</v>
      </c>
      <c r="E763" s="138" t="s">
        <v>306</v>
      </c>
      <c r="G763" s="43">
        <v>6.6</v>
      </c>
      <c r="H763" s="136" t="str">
        <f t="shared" si="438"/>
        <v>P, S, T &amp; D Plant - Commodity</v>
      </c>
      <c r="I763" s="42">
        <f>'DepExp. Class.'!L$235</f>
        <v>0</v>
      </c>
      <c r="J763" s="136">
        <f t="shared" si="439"/>
        <v>0</v>
      </c>
      <c r="K763" s="136">
        <f t="shared" si="440"/>
        <v>0</v>
      </c>
      <c r="L763" s="136">
        <f t="shared" si="441"/>
        <v>0</v>
      </c>
      <c r="M763" s="136">
        <f t="shared" si="442"/>
        <v>0</v>
      </c>
      <c r="N763" s="136">
        <f t="shared" si="443"/>
        <v>0</v>
      </c>
      <c r="O763" s="136">
        <f t="shared" si="444"/>
        <v>0</v>
      </c>
      <c r="P763" s="136">
        <f t="shared" si="445"/>
        <v>0</v>
      </c>
      <c r="Q763" s="136">
        <f t="shared" si="446"/>
        <v>0</v>
      </c>
      <c r="R763" s="136">
        <f t="shared" si="447"/>
        <v>0</v>
      </c>
      <c r="S763" s="136">
        <f t="shared" si="448"/>
        <v>0</v>
      </c>
      <c r="T763" s="136">
        <f t="shared" si="449"/>
        <v>0</v>
      </c>
      <c r="U763" s="136">
        <f t="shared" si="450"/>
        <v>0</v>
      </c>
      <c r="V763" s="136">
        <f t="shared" si="451"/>
        <v>0</v>
      </c>
      <c r="W763" s="136">
        <f t="shared" si="452"/>
        <v>0</v>
      </c>
      <c r="X763" s="136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9">
        <v>39009</v>
      </c>
      <c r="E764" s="138" t="s">
        <v>307</v>
      </c>
      <c r="G764" s="43">
        <v>6.6</v>
      </c>
      <c r="H764" s="136" t="str">
        <f t="shared" si="438"/>
        <v>P, S, T &amp; D Plant - Commodity</v>
      </c>
      <c r="I764" s="42">
        <f>'DepExp. Class.'!L$236</f>
        <v>122.81477150404568</v>
      </c>
      <c r="J764" s="136">
        <f t="shared" si="439"/>
        <v>48.084272211090756</v>
      </c>
      <c r="K764" s="136">
        <f t="shared" si="440"/>
        <v>28.9894056868484</v>
      </c>
      <c r="L764" s="136">
        <f t="shared" si="441"/>
        <v>0.91256177507066971</v>
      </c>
      <c r="M764" s="136">
        <f t="shared" si="442"/>
        <v>22.657364468723085</v>
      </c>
      <c r="N764" s="136">
        <f t="shared" si="443"/>
        <v>22.171167362312769</v>
      </c>
      <c r="O764" s="136">
        <f t="shared" si="444"/>
        <v>0</v>
      </c>
      <c r="P764" s="136">
        <f t="shared" si="445"/>
        <v>0</v>
      </c>
      <c r="Q764" s="136">
        <f t="shared" si="446"/>
        <v>0</v>
      </c>
      <c r="R764" s="136">
        <f t="shared" si="447"/>
        <v>0</v>
      </c>
      <c r="S764" s="136">
        <f t="shared" si="448"/>
        <v>0</v>
      </c>
      <c r="T764" s="136">
        <f t="shared" si="449"/>
        <v>0</v>
      </c>
      <c r="U764" s="136">
        <f t="shared" si="450"/>
        <v>0</v>
      </c>
      <c r="V764" s="136">
        <f t="shared" si="451"/>
        <v>0</v>
      </c>
      <c r="W764" s="136">
        <f t="shared" si="452"/>
        <v>0</v>
      </c>
      <c r="X764" s="136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9">
        <v>39100</v>
      </c>
      <c r="E765" s="138" t="s">
        <v>308</v>
      </c>
      <c r="G765" s="43">
        <v>6.6</v>
      </c>
      <c r="H765" s="136" t="str">
        <f t="shared" si="438"/>
        <v>P, S, T &amp; D Plant - Commodity</v>
      </c>
      <c r="I765" s="42">
        <f>'DepExp. Class.'!L$237</f>
        <v>79.962699268147929</v>
      </c>
      <c r="J765" s="136">
        <f t="shared" si="439"/>
        <v>31.306887203031234</v>
      </c>
      <c r="K765" s="136">
        <f t="shared" si="440"/>
        <v>18.874530323279846</v>
      </c>
      <c r="L765" s="136">
        <f t="shared" si="441"/>
        <v>0.59415412242312771</v>
      </c>
      <c r="M765" s="136">
        <f t="shared" si="442"/>
        <v>14.751841321967065</v>
      </c>
      <c r="N765" s="136">
        <f t="shared" si="443"/>
        <v>14.435286297446655</v>
      </c>
      <c r="O765" s="136">
        <f t="shared" si="444"/>
        <v>0</v>
      </c>
      <c r="P765" s="136">
        <f t="shared" si="445"/>
        <v>0</v>
      </c>
      <c r="Q765" s="136">
        <f t="shared" si="446"/>
        <v>0</v>
      </c>
      <c r="R765" s="136">
        <f t="shared" si="447"/>
        <v>0</v>
      </c>
      <c r="S765" s="136">
        <f t="shared" si="448"/>
        <v>0</v>
      </c>
      <c r="T765" s="136">
        <f t="shared" si="449"/>
        <v>0</v>
      </c>
      <c r="U765" s="136">
        <f t="shared" si="450"/>
        <v>0</v>
      </c>
      <c r="V765" s="136">
        <f t="shared" si="451"/>
        <v>0</v>
      </c>
      <c r="W765" s="136">
        <f t="shared" si="452"/>
        <v>0</v>
      </c>
      <c r="X765" s="136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9">
        <v>39102</v>
      </c>
      <c r="E766" s="138" t="s">
        <v>309</v>
      </c>
      <c r="G766" s="43">
        <v>6.6</v>
      </c>
      <c r="H766" s="136" t="str">
        <f t="shared" si="438"/>
        <v>P, S, T &amp; D Plant - Commodity</v>
      </c>
      <c r="I766" s="42">
        <f>'DepExp. Class.'!L$238</f>
        <v>0</v>
      </c>
      <c r="J766" s="136">
        <f t="shared" si="439"/>
        <v>0</v>
      </c>
      <c r="K766" s="136">
        <f t="shared" si="440"/>
        <v>0</v>
      </c>
      <c r="L766" s="136">
        <f t="shared" si="441"/>
        <v>0</v>
      </c>
      <c r="M766" s="136">
        <f t="shared" si="442"/>
        <v>0</v>
      </c>
      <c r="N766" s="136">
        <f t="shared" si="443"/>
        <v>0</v>
      </c>
      <c r="O766" s="136">
        <f t="shared" si="444"/>
        <v>0</v>
      </c>
      <c r="P766" s="136">
        <f t="shared" si="445"/>
        <v>0</v>
      </c>
      <c r="Q766" s="136">
        <f t="shared" si="446"/>
        <v>0</v>
      </c>
      <c r="R766" s="136">
        <f t="shared" si="447"/>
        <v>0</v>
      </c>
      <c r="S766" s="136">
        <f t="shared" si="448"/>
        <v>0</v>
      </c>
      <c r="T766" s="136">
        <f t="shared" si="449"/>
        <v>0</v>
      </c>
      <c r="U766" s="136">
        <f t="shared" si="450"/>
        <v>0</v>
      </c>
      <c r="V766" s="136">
        <f t="shared" si="451"/>
        <v>0</v>
      </c>
      <c r="W766" s="136">
        <f t="shared" si="452"/>
        <v>0</v>
      </c>
      <c r="X766" s="136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6">
        <v>39103</v>
      </c>
      <c r="E767" s="138" t="s">
        <v>310</v>
      </c>
      <c r="G767" s="43">
        <v>6.6</v>
      </c>
      <c r="H767" s="136" t="str">
        <f t="shared" si="438"/>
        <v>P, S, T &amp; D Plant - Commodity</v>
      </c>
      <c r="I767" s="42">
        <f>'DepExp. Class.'!L$239</f>
        <v>0</v>
      </c>
      <c r="J767" s="136">
        <f t="shared" si="439"/>
        <v>0</v>
      </c>
      <c r="K767" s="136">
        <f t="shared" si="440"/>
        <v>0</v>
      </c>
      <c r="L767" s="136">
        <f t="shared" si="441"/>
        <v>0</v>
      </c>
      <c r="M767" s="136">
        <f t="shared" si="442"/>
        <v>0</v>
      </c>
      <c r="N767" s="136">
        <f t="shared" si="443"/>
        <v>0</v>
      </c>
      <c r="O767" s="136">
        <f t="shared" si="444"/>
        <v>0</v>
      </c>
      <c r="P767" s="136">
        <f t="shared" si="445"/>
        <v>0</v>
      </c>
      <c r="Q767" s="136">
        <f t="shared" si="446"/>
        <v>0</v>
      </c>
      <c r="R767" s="136">
        <f t="shared" si="447"/>
        <v>0</v>
      </c>
      <c r="S767" s="136">
        <f t="shared" si="448"/>
        <v>0</v>
      </c>
      <c r="T767" s="136">
        <f t="shared" si="449"/>
        <v>0</v>
      </c>
      <c r="U767" s="136">
        <f t="shared" si="450"/>
        <v>0</v>
      </c>
      <c r="V767" s="136">
        <f t="shared" si="451"/>
        <v>0</v>
      </c>
      <c r="W767" s="136">
        <f t="shared" si="452"/>
        <v>0</v>
      </c>
      <c r="X767" s="136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9">
        <v>39200</v>
      </c>
      <c r="E768" s="138" t="s">
        <v>311</v>
      </c>
      <c r="G768" s="43">
        <v>6.6</v>
      </c>
      <c r="H768" s="136" t="str">
        <f t="shared" si="438"/>
        <v>P, S, T &amp; D Plant - Commodity</v>
      </c>
      <c r="I768" s="42">
        <f>'DepExp. Class.'!L$240</f>
        <v>0</v>
      </c>
      <c r="J768" s="136">
        <f t="shared" si="439"/>
        <v>0</v>
      </c>
      <c r="K768" s="136">
        <f t="shared" si="440"/>
        <v>0</v>
      </c>
      <c r="L768" s="136">
        <f t="shared" si="441"/>
        <v>0</v>
      </c>
      <c r="M768" s="136">
        <f t="shared" si="442"/>
        <v>0</v>
      </c>
      <c r="N768" s="136">
        <f t="shared" si="443"/>
        <v>0</v>
      </c>
      <c r="O768" s="136">
        <f t="shared" si="444"/>
        <v>0</v>
      </c>
      <c r="P768" s="136">
        <f t="shared" si="445"/>
        <v>0</v>
      </c>
      <c r="Q768" s="136">
        <f t="shared" si="446"/>
        <v>0</v>
      </c>
      <c r="R768" s="136">
        <f t="shared" si="447"/>
        <v>0</v>
      </c>
      <c r="S768" s="136">
        <f t="shared" si="448"/>
        <v>0</v>
      </c>
      <c r="T768" s="136">
        <f t="shared" si="449"/>
        <v>0</v>
      </c>
      <c r="U768" s="136">
        <f t="shared" si="450"/>
        <v>0</v>
      </c>
      <c r="V768" s="136">
        <f t="shared" si="451"/>
        <v>0</v>
      </c>
      <c r="W768" s="136">
        <f t="shared" si="452"/>
        <v>0</v>
      </c>
      <c r="X768" s="136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9">
        <v>39201</v>
      </c>
      <c r="E769" s="138" t="s">
        <v>312</v>
      </c>
      <c r="G769" s="43">
        <v>6.6</v>
      </c>
      <c r="H769" s="136" t="str">
        <f t="shared" si="438"/>
        <v>P, S, T &amp; D Plant - Commodity</v>
      </c>
      <c r="I769" s="42">
        <f>'DepExp. Class.'!L$241</f>
        <v>0</v>
      </c>
      <c r="J769" s="136">
        <f t="shared" si="439"/>
        <v>0</v>
      </c>
      <c r="K769" s="136">
        <f t="shared" si="440"/>
        <v>0</v>
      </c>
      <c r="L769" s="136">
        <f t="shared" si="441"/>
        <v>0</v>
      </c>
      <c r="M769" s="136">
        <f t="shared" si="442"/>
        <v>0</v>
      </c>
      <c r="N769" s="136">
        <f t="shared" si="443"/>
        <v>0</v>
      </c>
      <c r="O769" s="136">
        <f t="shared" si="444"/>
        <v>0</v>
      </c>
      <c r="P769" s="136">
        <f t="shared" si="445"/>
        <v>0</v>
      </c>
      <c r="Q769" s="136">
        <f t="shared" si="446"/>
        <v>0</v>
      </c>
      <c r="R769" s="136">
        <f t="shared" si="447"/>
        <v>0</v>
      </c>
      <c r="S769" s="136">
        <f t="shared" si="448"/>
        <v>0</v>
      </c>
      <c r="T769" s="136">
        <f t="shared" si="449"/>
        <v>0</v>
      </c>
      <c r="U769" s="136">
        <f t="shared" si="450"/>
        <v>0</v>
      </c>
      <c r="V769" s="136">
        <f t="shared" si="451"/>
        <v>0</v>
      </c>
      <c r="W769" s="136">
        <f t="shared" si="452"/>
        <v>0</v>
      </c>
      <c r="X769" s="136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9">
        <v>39202</v>
      </c>
      <c r="E770" s="138" t="s">
        <v>313</v>
      </c>
      <c r="G770" s="43">
        <v>6.6</v>
      </c>
      <c r="H770" s="136" t="str">
        <f t="shared" si="438"/>
        <v>P, S, T &amp; D Plant - Commodity</v>
      </c>
      <c r="I770" s="42">
        <f>'DepExp. Class.'!L$242</f>
        <v>0</v>
      </c>
      <c r="J770" s="136">
        <f t="shared" si="439"/>
        <v>0</v>
      </c>
      <c r="K770" s="136">
        <f t="shared" si="440"/>
        <v>0</v>
      </c>
      <c r="L770" s="136">
        <f t="shared" si="441"/>
        <v>0</v>
      </c>
      <c r="M770" s="136">
        <f t="shared" si="442"/>
        <v>0</v>
      </c>
      <c r="N770" s="136">
        <f t="shared" si="443"/>
        <v>0</v>
      </c>
      <c r="O770" s="136">
        <f t="shared" si="444"/>
        <v>0</v>
      </c>
      <c r="P770" s="136">
        <f t="shared" si="445"/>
        <v>0</v>
      </c>
      <c r="Q770" s="136">
        <f t="shared" si="446"/>
        <v>0</v>
      </c>
      <c r="R770" s="136">
        <f t="shared" si="447"/>
        <v>0</v>
      </c>
      <c r="S770" s="136">
        <f t="shared" si="448"/>
        <v>0</v>
      </c>
      <c r="T770" s="136">
        <f t="shared" si="449"/>
        <v>0</v>
      </c>
      <c r="U770" s="136">
        <f t="shared" si="450"/>
        <v>0</v>
      </c>
      <c r="V770" s="136">
        <f t="shared" si="451"/>
        <v>0</v>
      </c>
      <c r="W770" s="136">
        <f t="shared" si="452"/>
        <v>0</v>
      </c>
      <c r="X770" s="136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9">
        <v>39300</v>
      </c>
      <c r="E771" s="138" t="s">
        <v>198</v>
      </c>
      <c r="G771" s="43">
        <v>6.6</v>
      </c>
      <c r="H771" s="136" t="str">
        <f t="shared" si="438"/>
        <v>P, S, T &amp; D Plant - Commodity</v>
      </c>
      <c r="I771" s="42">
        <f>'DepExp. Class.'!L$243</f>
        <v>0</v>
      </c>
      <c r="J771" s="136">
        <f t="shared" si="439"/>
        <v>0</v>
      </c>
      <c r="K771" s="136">
        <f t="shared" si="440"/>
        <v>0</v>
      </c>
      <c r="L771" s="136">
        <f t="shared" si="441"/>
        <v>0</v>
      </c>
      <c r="M771" s="136">
        <f t="shared" si="442"/>
        <v>0</v>
      </c>
      <c r="N771" s="136">
        <f t="shared" si="443"/>
        <v>0</v>
      </c>
      <c r="O771" s="136">
        <f t="shared" si="444"/>
        <v>0</v>
      </c>
      <c r="P771" s="136">
        <f t="shared" si="445"/>
        <v>0</v>
      </c>
      <c r="Q771" s="136">
        <f t="shared" si="446"/>
        <v>0</v>
      </c>
      <c r="R771" s="136">
        <f t="shared" si="447"/>
        <v>0</v>
      </c>
      <c r="S771" s="136">
        <f t="shared" si="448"/>
        <v>0</v>
      </c>
      <c r="T771" s="136">
        <f t="shared" si="449"/>
        <v>0</v>
      </c>
      <c r="U771" s="136">
        <f t="shared" si="450"/>
        <v>0</v>
      </c>
      <c r="V771" s="136">
        <f t="shared" si="451"/>
        <v>0</v>
      </c>
      <c r="W771" s="136">
        <f t="shared" si="452"/>
        <v>0</v>
      </c>
      <c r="X771" s="136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9">
        <v>39400</v>
      </c>
      <c r="E772" s="138" t="s">
        <v>314</v>
      </c>
      <c r="G772" s="43">
        <v>6.6</v>
      </c>
      <c r="H772" s="136" t="str">
        <f t="shared" si="438"/>
        <v>P, S, T &amp; D Plant - Commodity</v>
      </c>
      <c r="I772" s="42">
        <f>'DepExp. Class.'!L$244</f>
        <v>0</v>
      </c>
      <c r="J772" s="136">
        <f t="shared" si="439"/>
        <v>0</v>
      </c>
      <c r="K772" s="136">
        <f t="shared" si="440"/>
        <v>0</v>
      </c>
      <c r="L772" s="136">
        <f t="shared" si="441"/>
        <v>0</v>
      </c>
      <c r="M772" s="136">
        <f t="shared" si="442"/>
        <v>0</v>
      </c>
      <c r="N772" s="136">
        <f t="shared" si="443"/>
        <v>0</v>
      </c>
      <c r="O772" s="136">
        <f t="shared" si="444"/>
        <v>0</v>
      </c>
      <c r="P772" s="136">
        <f t="shared" si="445"/>
        <v>0</v>
      </c>
      <c r="Q772" s="136">
        <f t="shared" si="446"/>
        <v>0</v>
      </c>
      <c r="R772" s="136">
        <f t="shared" si="447"/>
        <v>0</v>
      </c>
      <c r="S772" s="136">
        <f t="shared" si="448"/>
        <v>0</v>
      </c>
      <c r="T772" s="136">
        <f t="shared" si="449"/>
        <v>0</v>
      </c>
      <c r="U772" s="136">
        <f t="shared" si="450"/>
        <v>0</v>
      </c>
      <c r="V772" s="136">
        <f t="shared" si="451"/>
        <v>0</v>
      </c>
      <c r="W772" s="136">
        <f t="shared" si="452"/>
        <v>0</v>
      </c>
      <c r="X772" s="136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9">
        <v>39600</v>
      </c>
      <c r="E773" s="138" t="s">
        <v>315</v>
      </c>
      <c r="G773" s="43">
        <v>6.6</v>
      </c>
      <c r="H773" s="136" t="str">
        <f t="shared" si="438"/>
        <v>P, S, T &amp; D Plant - Commodity</v>
      </c>
      <c r="I773" s="42">
        <f>'DepExp. Class.'!L$245</f>
        <v>0</v>
      </c>
      <c r="J773" s="136">
        <f t="shared" si="439"/>
        <v>0</v>
      </c>
      <c r="K773" s="136">
        <f t="shared" si="440"/>
        <v>0</v>
      </c>
      <c r="L773" s="136">
        <f t="shared" si="441"/>
        <v>0</v>
      </c>
      <c r="M773" s="136">
        <f t="shared" si="442"/>
        <v>0</v>
      </c>
      <c r="N773" s="136">
        <f t="shared" si="443"/>
        <v>0</v>
      </c>
      <c r="O773" s="136">
        <f t="shared" si="444"/>
        <v>0</v>
      </c>
      <c r="P773" s="136">
        <f t="shared" si="445"/>
        <v>0</v>
      </c>
      <c r="Q773" s="136">
        <f t="shared" si="446"/>
        <v>0</v>
      </c>
      <c r="R773" s="136">
        <f t="shared" si="447"/>
        <v>0</v>
      </c>
      <c r="S773" s="136">
        <f t="shared" si="448"/>
        <v>0</v>
      </c>
      <c r="T773" s="136">
        <f t="shared" si="449"/>
        <v>0</v>
      </c>
      <c r="U773" s="136">
        <f t="shared" si="450"/>
        <v>0</v>
      </c>
      <c r="V773" s="136">
        <f t="shared" si="451"/>
        <v>0</v>
      </c>
      <c r="W773" s="136">
        <f t="shared" si="452"/>
        <v>0</v>
      </c>
      <c r="X773" s="136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9">
        <v>39603</v>
      </c>
      <c r="E774" s="138" t="s">
        <v>316</v>
      </c>
      <c r="G774" s="43">
        <v>6.6</v>
      </c>
      <c r="H774" s="136" t="str">
        <f t="shared" si="438"/>
        <v>P, S, T &amp; D Plant - Commodity</v>
      </c>
      <c r="I774" s="42">
        <f>'DepExp. Class.'!L$246</f>
        <v>0</v>
      </c>
      <c r="J774" s="136">
        <f t="shared" si="439"/>
        <v>0</v>
      </c>
      <c r="K774" s="136">
        <f t="shared" si="440"/>
        <v>0</v>
      </c>
      <c r="L774" s="136">
        <f t="shared" si="441"/>
        <v>0</v>
      </c>
      <c r="M774" s="136">
        <f t="shared" si="442"/>
        <v>0</v>
      </c>
      <c r="N774" s="136">
        <f t="shared" si="443"/>
        <v>0</v>
      </c>
      <c r="O774" s="136">
        <f t="shared" si="444"/>
        <v>0</v>
      </c>
      <c r="P774" s="136">
        <f t="shared" si="445"/>
        <v>0</v>
      </c>
      <c r="Q774" s="136">
        <f t="shared" si="446"/>
        <v>0</v>
      </c>
      <c r="R774" s="136">
        <f t="shared" si="447"/>
        <v>0</v>
      </c>
      <c r="S774" s="136">
        <f t="shared" si="448"/>
        <v>0</v>
      </c>
      <c r="T774" s="136">
        <f t="shared" si="449"/>
        <v>0</v>
      </c>
      <c r="U774" s="136">
        <f t="shared" si="450"/>
        <v>0</v>
      </c>
      <c r="V774" s="136">
        <f t="shared" si="451"/>
        <v>0</v>
      </c>
      <c r="W774" s="136">
        <f t="shared" si="452"/>
        <v>0</v>
      </c>
      <c r="X774" s="136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7">
        <v>39604</v>
      </c>
      <c r="E775" s="138" t="s">
        <v>317</v>
      </c>
      <c r="G775" s="43">
        <v>6.6</v>
      </c>
      <c r="H775" s="136" t="str">
        <f t="shared" si="438"/>
        <v>P, S, T &amp; D Plant - Commodity</v>
      </c>
      <c r="I775" s="42">
        <f>'DepExp. Class.'!L$247</f>
        <v>0</v>
      </c>
      <c r="J775" s="136">
        <f t="shared" si="439"/>
        <v>0</v>
      </c>
      <c r="K775" s="136">
        <f t="shared" si="440"/>
        <v>0</v>
      </c>
      <c r="L775" s="136">
        <f t="shared" si="441"/>
        <v>0</v>
      </c>
      <c r="M775" s="136">
        <f t="shared" si="442"/>
        <v>0</v>
      </c>
      <c r="N775" s="136">
        <f t="shared" si="443"/>
        <v>0</v>
      </c>
      <c r="O775" s="136">
        <f t="shared" si="444"/>
        <v>0</v>
      </c>
      <c r="P775" s="136">
        <f t="shared" si="445"/>
        <v>0</v>
      </c>
      <c r="Q775" s="136">
        <f t="shared" si="446"/>
        <v>0</v>
      </c>
      <c r="R775" s="136">
        <f t="shared" si="447"/>
        <v>0</v>
      </c>
      <c r="S775" s="136">
        <f t="shared" si="448"/>
        <v>0</v>
      </c>
      <c r="T775" s="136">
        <f t="shared" si="449"/>
        <v>0</v>
      </c>
      <c r="U775" s="136">
        <f t="shared" si="450"/>
        <v>0</v>
      </c>
      <c r="V775" s="136">
        <f t="shared" si="451"/>
        <v>0</v>
      </c>
      <c r="W775" s="136">
        <f t="shared" si="452"/>
        <v>0</v>
      </c>
      <c r="X775" s="136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7">
        <v>39605</v>
      </c>
      <c r="E776" s="141" t="s">
        <v>318</v>
      </c>
      <c r="G776" s="43">
        <v>6.6</v>
      </c>
      <c r="H776" s="136" t="str">
        <f t="shared" si="438"/>
        <v>P, S, T &amp; D Plant - Commodity</v>
      </c>
      <c r="I776" s="42">
        <f>'DepExp. Class.'!L$248</f>
        <v>0</v>
      </c>
      <c r="J776" s="136">
        <f t="shared" si="439"/>
        <v>0</v>
      </c>
      <c r="K776" s="136">
        <f t="shared" si="440"/>
        <v>0</v>
      </c>
      <c r="L776" s="136">
        <f t="shared" si="441"/>
        <v>0</v>
      </c>
      <c r="M776" s="136">
        <f t="shared" si="442"/>
        <v>0</v>
      </c>
      <c r="N776" s="136">
        <f t="shared" si="443"/>
        <v>0</v>
      </c>
      <c r="O776" s="136">
        <f t="shared" si="444"/>
        <v>0</v>
      </c>
      <c r="P776" s="136">
        <f t="shared" si="445"/>
        <v>0</v>
      </c>
      <c r="Q776" s="136">
        <f t="shared" si="446"/>
        <v>0</v>
      </c>
      <c r="R776" s="136">
        <f t="shared" si="447"/>
        <v>0</v>
      </c>
      <c r="S776" s="136">
        <f t="shared" si="448"/>
        <v>0</v>
      </c>
      <c r="T776" s="136">
        <f t="shared" si="449"/>
        <v>0</v>
      </c>
      <c r="U776" s="136">
        <f t="shared" si="450"/>
        <v>0</v>
      </c>
      <c r="V776" s="136">
        <f t="shared" si="451"/>
        <v>0</v>
      </c>
      <c r="W776" s="136">
        <f t="shared" si="452"/>
        <v>0</v>
      </c>
      <c r="X776" s="136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7">
        <v>39700</v>
      </c>
      <c r="E777" s="138" t="s">
        <v>319</v>
      </c>
      <c r="G777" s="43">
        <v>6.6</v>
      </c>
      <c r="H777" s="136" t="str">
        <f t="shared" si="438"/>
        <v>P, S, T &amp; D Plant - Commodity</v>
      </c>
      <c r="I777" s="42">
        <f>'DepExp. Class.'!L$249</f>
        <v>103.59596122142312</v>
      </c>
      <c r="J777" s="136">
        <f t="shared" si="439"/>
        <v>40.559749762482113</v>
      </c>
      <c r="K777" s="136">
        <f t="shared" si="440"/>
        <v>24.452965311814474</v>
      </c>
      <c r="L777" s="136">
        <f t="shared" si="441"/>
        <v>0.76975849976857191</v>
      </c>
      <c r="M777" s="136">
        <f t="shared" si="442"/>
        <v>19.111800821159093</v>
      </c>
      <c r="N777" s="136">
        <f t="shared" si="443"/>
        <v>18.701686826198873</v>
      </c>
      <c r="O777" s="136">
        <f t="shared" si="444"/>
        <v>0</v>
      </c>
      <c r="P777" s="136">
        <f t="shared" si="445"/>
        <v>0</v>
      </c>
      <c r="Q777" s="136">
        <f t="shared" si="446"/>
        <v>0</v>
      </c>
      <c r="R777" s="136">
        <f t="shared" si="447"/>
        <v>0</v>
      </c>
      <c r="S777" s="136">
        <f t="shared" si="448"/>
        <v>0</v>
      </c>
      <c r="T777" s="136">
        <f t="shared" si="449"/>
        <v>0</v>
      </c>
      <c r="U777" s="136">
        <f t="shared" si="450"/>
        <v>0</v>
      </c>
      <c r="V777" s="136">
        <f t="shared" si="451"/>
        <v>0</v>
      </c>
      <c r="W777" s="136">
        <f t="shared" si="452"/>
        <v>0</v>
      </c>
      <c r="X777" s="136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7">
        <v>39701</v>
      </c>
      <c r="E778" s="138" t="s">
        <v>320</v>
      </c>
      <c r="G778" s="43">
        <v>6.6</v>
      </c>
      <c r="H778" s="136" t="str">
        <f t="shared" si="438"/>
        <v>P, S, T &amp; D Plant - Commodity</v>
      </c>
      <c r="I778" s="42">
        <f>'DepExp. Class.'!L$250</f>
        <v>0</v>
      </c>
      <c r="J778" s="136">
        <f t="shared" si="439"/>
        <v>0</v>
      </c>
      <c r="K778" s="136">
        <f t="shared" si="440"/>
        <v>0</v>
      </c>
      <c r="L778" s="136">
        <f t="shared" si="441"/>
        <v>0</v>
      </c>
      <c r="M778" s="136">
        <f t="shared" si="442"/>
        <v>0</v>
      </c>
      <c r="N778" s="136">
        <f t="shared" si="443"/>
        <v>0</v>
      </c>
      <c r="O778" s="136">
        <f t="shared" si="444"/>
        <v>0</v>
      </c>
      <c r="P778" s="136">
        <f t="shared" si="445"/>
        <v>0</v>
      </c>
      <c r="Q778" s="136">
        <f t="shared" si="446"/>
        <v>0</v>
      </c>
      <c r="R778" s="136">
        <f t="shared" si="447"/>
        <v>0</v>
      </c>
      <c r="S778" s="136">
        <f t="shared" si="448"/>
        <v>0</v>
      </c>
      <c r="T778" s="136">
        <f t="shared" si="449"/>
        <v>0</v>
      </c>
      <c r="U778" s="136">
        <f t="shared" si="450"/>
        <v>0</v>
      </c>
      <c r="V778" s="136">
        <f t="shared" si="451"/>
        <v>0</v>
      </c>
      <c r="W778" s="136">
        <f t="shared" si="452"/>
        <v>0</v>
      </c>
      <c r="X778" s="136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7">
        <v>39702</v>
      </c>
      <c r="E779" s="138" t="s">
        <v>321</v>
      </c>
      <c r="G779" s="43">
        <v>6.6</v>
      </c>
      <c r="H779" s="136" t="str">
        <f t="shared" si="438"/>
        <v>P, S, T &amp; D Plant - Commodity</v>
      </c>
      <c r="I779" s="42">
        <f>'DepExp. Class.'!L$251</f>
        <v>0</v>
      </c>
      <c r="J779" s="136">
        <f t="shared" si="439"/>
        <v>0</v>
      </c>
      <c r="K779" s="136">
        <f t="shared" si="440"/>
        <v>0</v>
      </c>
      <c r="L779" s="136">
        <f t="shared" si="441"/>
        <v>0</v>
      </c>
      <c r="M779" s="136">
        <f t="shared" si="442"/>
        <v>0</v>
      </c>
      <c r="N779" s="136">
        <f t="shared" si="443"/>
        <v>0</v>
      </c>
      <c r="O779" s="136">
        <f t="shared" si="444"/>
        <v>0</v>
      </c>
      <c r="P779" s="136">
        <f t="shared" si="445"/>
        <v>0</v>
      </c>
      <c r="Q779" s="136">
        <f t="shared" si="446"/>
        <v>0</v>
      </c>
      <c r="R779" s="136">
        <f t="shared" si="447"/>
        <v>0</v>
      </c>
      <c r="S779" s="136">
        <f t="shared" si="448"/>
        <v>0</v>
      </c>
      <c r="T779" s="136">
        <f t="shared" si="449"/>
        <v>0</v>
      </c>
      <c r="U779" s="136">
        <f t="shared" si="450"/>
        <v>0</v>
      </c>
      <c r="V779" s="136">
        <f t="shared" si="451"/>
        <v>0</v>
      </c>
      <c r="W779" s="136">
        <f t="shared" si="452"/>
        <v>0</v>
      </c>
      <c r="X779" s="136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7">
        <v>39705</v>
      </c>
      <c r="E780" s="138" t="s">
        <v>322</v>
      </c>
      <c r="G780" s="43">
        <v>6.6</v>
      </c>
      <c r="H780" s="136" t="str">
        <f t="shared" si="438"/>
        <v>P, S, T &amp; D Plant - Commodity</v>
      </c>
      <c r="I780" s="42">
        <f>'DepExp. Class.'!L$252</f>
        <v>0</v>
      </c>
      <c r="J780" s="136">
        <f t="shared" si="439"/>
        <v>0</v>
      </c>
      <c r="K780" s="136">
        <f t="shared" si="440"/>
        <v>0</v>
      </c>
      <c r="L780" s="136">
        <f t="shared" si="441"/>
        <v>0</v>
      </c>
      <c r="M780" s="136">
        <f t="shared" si="442"/>
        <v>0</v>
      </c>
      <c r="N780" s="136">
        <f t="shared" si="443"/>
        <v>0</v>
      </c>
      <c r="O780" s="136">
        <f t="shared" si="444"/>
        <v>0</v>
      </c>
      <c r="P780" s="136">
        <f t="shared" si="445"/>
        <v>0</v>
      </c>
      <c r="Q780" s="136">
        <f t="shared" si="446"/>
        <v>0</v>
      </c>
      <c r="R780" s="136">
        <f t="shared" si="447"/>
        <v>0</v>
      </c>
      <c r="S780" s="136">
        <f t="shared" si="448"/>
        <v>0</v>
      </c>
      <c r="T780" s="136">
        <f t="shared" si="449"/>
        <v>0</v>
      </c>
      <c r="U780" s="136">
        <f t="shared" si="450"/>
        <v>0</v>
      </c>
      <c r="V780" s="136">
        <f t="shared" si="451"/>
        <v>0</v>
      </c>
      <c r="W780" s="136">
        <f t="shared" si="452"/>
        <v>0</v>
      </c>
      <c r="X780" s="136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7">
        <v>39800</v>
      </c>
      <c r="E781" s="138" t="s">
        <v>323</v>
      </c>
      <c r="G781" s="43">
        <v>6.6</v>
      </c>
      <c r="H781" s="136" t="str">
        <f t="shared" si="438"/>
        <v>P, S, T &amp; D Plant - Commodity</v>
      </c>
      <c r="I781" s="42">
        <f>'DepExp. Class.'!L$253</f>
        <v>2.8620823559576092</v>
      </c>
      <c r="J781" s="136">
        <f t="shared" si="439"/>
        <v>1.1205585892401568</v>
      </c>
      <c r="K781" s="136">
        <f t="shared" si="440"/>
        <v>0.67557074373006376</v>
      </c>
      <c r="L781" s="136">
        <f t="shared" si="441"/>
        <v>2.1266391030700108E-2</v>
      </c>
      <c r="M781" s="136">
        <f t="shared" si="442"/>
        <v>0.52800849836126618</v>
      </c>
      <c r="N781" s="136">
        <f t="shared" si="443"/>
        <v>0.51667813359542236</v>
      </c>
      <c r="O781" s="136">
        <f t="shared" si="444"/>
        <v>0</v>
      </c>
      <c r="P781" s="136">
        <f t="shared" si="445"/>
        <v>0</v>
      </c>
      <c r="Q781" s="136">
        <f t="shared" si="446"/>
        <v>0</v>
      </c>
      <c r="R781" s="136">
        <f t="shared" si="447"/>
        <v>0</v>
      </c>
      <c r="S781" s="136">
        <f t="shared" si="448"/>
        <v>0</v>
      </c>
      <c r="T781" s="136">
        <f t="shared" si="449"/>
        <v>0</v>
      </c>
      <c r="U781" s="136">
        <f t="shared" si="450"/>
        <v>0</v>
      </c>
      <c r="V781" s="136">
        <f t="shared" si="451"/>
        <v>0</v>
      </c>
      <c r="W781" s="136">
        <f t="shared" si="452"/>
        <v>0</v>
      </c>
      <c r="X781" s="136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7">
        <v>39900</v>
      </c>
      <c r="E782" s="138" t="s">
        <v>324</v>
      </c>
      <c r="G782" s="43">
        <v>6.6</v>
      </c>
      <c r="H782" s="136" t="str">
        <f t="shared" si="438"/>
        <v>P, S, T &amp; D Plant - Commodity</v>
      </c>
      <c r="I782" s="42">
        <f>'DepExp. Class.'!L$254</f>
        <v>74.242250610398372</v>
      </c>
      <c r="J782" s="136">
        <f t="shared" si="439"/>
        <v>29.067224929020998</v>
      </c>
      <c r="K782" s="136">
        <f t="shared" si="440"/>
        <v>17.524265979508897</v>
      </c>
      <c r="L782" s="136">
        <f t="shared" si="441"/>
        <v>0.55164895209722276</v>
      </c>
      <c r="M782" s="136">
        <f t="shared" si="442"/>
        <v>13.696509877907179</v>
      </c>
      <c r="N782" s="136">
        <f t="shared" si="443"/>
        <v>13.402600871864074</v>
      </c>
      <c r="O782" s="136">
        <f t="shared" si="444"/>
        <v>0</v>
      </c>
      <c r="P782" s="136">
        <f t="shared" si="445"/>
        <v>0</v>
      </c>
      <c r="Q782" s="136">
        <f t="shared" si="446"/>
        <v>0</v>
      </c>
      <c r="R782" s="136">
        <f t="shared" si="447"/>
        <v>0</v>
      </c>
      <c r="S782" s="136">
        <f t="shared" si="448"/>
        <v>0</v>
      </c>
      <c r="T782" s="136">
        <f t="shared" si="449"/>
        <v>0</v>
      </c>
      <c r="U782" s="136">
        <f t="shared" si="450"/>
        <v>0</v>
      </c>
      <c r="V782" s="136">
        <f t="shared" si="451"/>
        <v>0</v>
      </c>
      <c r="W782" s="136">
        <f t="shared" si="452"/>
        <v>0</v>
      </c>
      <c r="X782" s="136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7">
        <v>39901</v>
      </c>
      <c r="E783" s="138" t="s">
        <v>325</v>
      </c>
      <c r="G783" s="43">
        <v>6.6</v>
      </c>
      <c r="H783" s="136" t="str">
        <f t="shared" si="438"/>
        <v>P, S, T &amp; D Plant - Commodity</v>
      </c>
      <c r="I783" s="42">
        <f>'DepExp. Class.'!L$255</f>
        <v>684.65557130862317</v>
      </c>
      <c r="J783" s="136">
        <f t="shared" si="439"/>
        <v>268.05541758923704</v>
      </c>
      <c r="K783" s="136">
        <f t="shared" si="440"/>
        <v>161.60725513195152</v>
      </c>
      <c r="L783" s="136">
        <f t="shared" si="441"/>
        <v>5.087258607527021</v>
      </c>
      <c r="M783" s="136">
        <f t="shared" si="442"/>
        <v>126.30802162238523</v>
      </c>
      <c r="N783" s="136">
        <f t="shared" si="443"/>
        <v>123.59761835752235</v>
      </c>
      <c r="O783" s="136">
        <f t="shared" si="444"/>
        <v>0</v>
      </c>
      <c r="P783" s="136">
        <f t="shared" si="445"/>
        <v>0</v>
      </c>
      <c r="Q783" s="136">
        <f t="shared" si="446"/>
        <v>0</v>
      </c>
      <c r="R783" s="136">
        <f t="shared" si="447"/>
        <v>0</v>
      </c>
      <c r="S783" s="136">
        <f t="shared" si="448"/>
        <v>0</v>
      </c>
      <c r="T783" s="136">
        <f t="shared" si="449"/>
        <v>0</v>
      </c>
      <c r="U783" s="136">
        <f t="shared" si="450"/>
        <v>0</v>
      </c>
      <c r="V783" s="136">
        <f t="shared" si="451"/>
        <v>0</v>
      </c>
      <c r="W783" s="136">
        <f t="shared" si="452"/>
        <v>0</v>
      </c>
      <c r="X783" s="136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7">
        <v>39902</v>
      </c>
      <c r="E784" s="138" t="s">
        <v>326</v>
      </c>
      <c r="G784" s="43">
        <v>6.6</v>
      </c>
      <c r="H784" s="136" t="str">
        <f t="shared" si="438"/>
        <v>P, S, T &amp; D Plant - Commodity</v>
      </c>
      <c r="I784" s="42">
        <f>'DepExp. Class.'!L$256</f>
        <v>144.20720061298778</v>
      </c>
      <c r="J784" s="136">
        <f t="shared" si="439"/>
        <v>56.459806944687109</v>
      </c>
      <c r="K784" s="136">
        <f t="shared" si="440"/>
        <v>34.038910713577522</v>
      </c>
      <c r="L784" s="136">
        <f t="shared" si="441"/>
        <v>1.0715158881765723</v>
      </c>
      <c r="M784" s="136">
        <f t="shared" si="442"/>
        <v>26.603926085512441</v>
      </c>
      <c r="N784" s="136">
        <f t="shared" si="443"/>
        <v>26.033040981034137</v>
      </c>
      <c r="O784" s="136">
        <f t="shared" si="444"/>
        <v>0</v>
      </c>
      <c r="P784" s="136">
        <f t="shared" si="445"/>
        <v>0</v>
      </c>
      <c r="Q784" s="136">
        <f t="shared" si="446"/>
        <v>0</v>
      </c>
      <c r="R784" s="136">
        <f t="shared" si="447"/>
        <v>0</v>
      </c>
      <c r="S784" s="136">
        <f t="shared" si="448"/>
        <v>0</v>
      </c>
      <c r="T784" s="136">
        <f t="shared" si="449"/>
        <v>0</v>
      </c>
      <c r="U784" s="136">
        <f t="shared" si="450"/>
        <v>0</v>
      </c>
      <c r="V784" s="136">
        <f t="shared" si="451"/>
        <v>0</v>
      </c>
      <c r="W784" s="136">
        <f t="shared" si="452"/>
        <v>0</v>
      </c>
      <c r="X784" s="136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7">
        <v>39903</v>
      </c>
      <c r="E785" s="138" t="s">
        <v>327</v>
      </c>
      <c r="G785" s="43">
        <v>6.6</v>
      </c>
      <c r="H785" s="136" t="str">
        <f t="shared" si="438"/>
        <v>P, S, T &amp; D Plant - Commodity</v>
      </c>
      <c r="I785" s="42">
        <f>'DepExp. Class.'!L$257</f>
        <v>38.982356341220367</v>
      </c>
      <c r="J785" s="136">
        <f t="shared" si="439"/>
        <v>15.262319106942552</v>
      </c>
      <c r="K785" s="136">
        <f t="shared" si="440"/>
        <v>9.2014611008554308</v>
      </c>
      <c r="L785" s="136">
        <f t="shared" si="441"/>
        <v>0.28965415042122672</v>
      </c>
      <c r="M785" s="136">
        <f t="shared" si="442"/>
        <v>7.1916223484857715</v>
      </c>
      <c r="N785" s="136">
        <f t="shared" si="443"/>
        <v>7.0372996345153851</v>
      </c>
      <c r="O785" s="136">
        <f t="shared" si="444"/>
        <v>0</v>
      </c>
      <c r="P785" s="136">
        <f t="shared" si="445"/>
        <v>0</v>
      </c>
      <c r="Q785" s="136">
        <f t="shared" si="446"/>
        <v>0</v>
      </c>
      <c r="R785" s="136">
        <f t="shared" si="447"/>
        <v>0</v>
      </c>
      <c r="S785" s="136">
        <f t="shared" si="448"/>
        <v>0</v>
      </c>
      <c r="T785" s="136">
        <f t="shared" si="449"/>
        <v>0</v>
      </c>
      <c r="U785" s="136">
        <f t="shared" si="450"/>
        <v>0</v>
      </c>
      <c r="V785" s="136">
        <f t="shared" si="451"/>
        <v>0</v>
      </c>
      <c r="W785" s="136">
        <f t="shared" si="452"/>
        <v>0</v>
      </c>
      <c r="X785" s="136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7">
        <v>39904</v>
      </c>
      <c r="E786" s="138" t="s">
        <v>328</v>
      </c>
      <c r="G786" s="43">
        <v>6.6</v>
      </c>
      <c r="H786" s="136" t="str">
        <f t="shared" si="438"/>
        <v>P, S, T &amp; D Plant - Commodity</v>
      </c>
      <c r="I786" s="42">
        <f>'DepExp. Class.'!L$258</f>
        <v>0</v>
      </c>
      <c r="J786" s="136">
        <f t="shared" si="439"/>
        <v>0</v>
      </c>
      <c r="K786" s="136">
        <f t="shared" si="440"/>
        <v>0</v>
      </c>
      <c r="L786" s="136">
        <f t="shared" si="441"/>
        <v>0</v>
      </c>
      <c r="M786" s="136">
        <f t="shared" si="442"/>
        <v>0</v>
      </c>
      <c r="N786" s="136">
        <f t="shared" si="443"/>
        <v>0</v>
      </c>
      <c r="O786" s="136">
        <f t="shared" si="444"/>
        <v>0</v>
      </c>
      <c r="P786" s="136">
        <f t="shared" si="445"/>
        <v>0</v>
      </c>
      <c r="Q786" s="136">
        <f t="shared" si="446"/>
        <v>0</v>
      </c>
      <c r="R786" s="136">
        <f t="shared" si="447"/>
        <v>0</v>
      </c>
      <c r="S786" s="136">
        <f t="shared" si="448"/>
        <v>0</v>
      </c>
      <c r="T786" s="136">
        <f t="shared" si="449"/>
        <v>0</v>
      </c>
      <c r="U786" s="136">
        <f t="shared" si="450"/>
        <v>0</v>
      </c>
      <c r="V786" s="136">
        <f t="shared" si="451"/>
        <v>0</v>
      </c>
      <c r="W786" s="136">
        <f t="shared" si="452"/>
        <v>0</v>
      </c>
      <c r="X786" s="136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7">
        <v>39905</v>
      </c>
      <c r="E787" s="138" t="s">
        <v>329</v>
      </c>
      <c r="G787" s="43">
        <v>6.6</v>
      </c>
      <c r="H787" s="136" t="str">
        <f t="shared" si="438"/>
        <v>P, S, T &amp; D Plant - Commodity</v>
      </c>
      <c r="I787" s="42">
        <f>'DepExp. Class.'!L$259</f>
        <v>0</v>
      </c>
      <c r="J787" s="136">
        <f t="shared" si="439"/>
        <v>0</v>
      </c>
      <c r="K787" s="136">
        <f t="shared" si="440"/>
        <v>0</v>
      </c>
      <c r="L787" s="136">
        <f t="shared" si="441"/>
        <v>0</v>
      </c>
      <c r="M787" s="136">
        <f t="shared" si="442"/>
        <v>0</v>
      </c>
      <c r="N787" s="136">
        <f t="shared" si="443"/>
        <v>0</v>
      </c>
      <c r="O787" s="136">
        <f t="shared" si="444"/>
        <v>0</v>
      </c>
      <c r="P787" s="136">
        <f t="shared" si="445"/>
        <v>0</v>
      </c>
      <c r="Q787" s="136">
        <f t="shared" si="446"/>
        <v>0</v>
      </c>
      <c r="R787" s="136">
        <f t="shared" si="447"/>
        <v>0</v>
      </c>
      <c r="S787" s="136">
        <f t="shared" si="448"/>
        <v>0</v>
      </c>
      <c r="T787" s="136">
        <f t="shared" si="449"/>
        <v>0</v>
      </c>
      <c r="U787" s="136">
        <f t="shared" si="450"/>
        <v>0</v>
      </c>
      <c r="V787" s="136">
        <f t="shared" si="451"/>
        <v>0</v>
      </c>
      <c r="W787" s="136">
        <f t="shared" si="452"/>
        <v>0</v>
      </c>
      <c r="X787" s="136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7">
        <v>39906</v>
      </c>
      <c r="E788" s="138" t="s">
        <v>330</v>
      </c>
      <c r="G788" s="43">
        <v>6.6</v>
      </c>
      <c r="H788" s="136" t="str">
        <f t="shared" si="438"/>
        <v>P, S, T &amp; D Plant - Commodity</v>
      </c>
      <c r="I788" s="42">
        <f>'DepExp. Class.'!L$260</f>
        <v>96.967471119935297</v>
      </c>
      <c r="J788" s="136">
        <f t="shared" si="439"/>
        <v>37.964572338095813</v>
      </c>
      <c r="K788" s="136">
        <f t="shared" si="440"/>
        <v>22.888365335035949</v>
      </c>
      <c r="L788" s="136">
        <f t="shared" si="441"/>
        <v>0.72050622645507356</v>
      </c>
      <c r="M788" s="136">
        <f t="shared" si="442"/>
        <v>17.888950228616277</v>
      </c>
      <c r="N788" s="136">
        <f t="shared" si="443"/>
        <v>17.505076991732185</v>
      </c>
      <c r="O788" s="136">
        <f t="shared" si="444"/>
        <v>0</v>
      </c>
      <c r="P788" s="136">
        <f t="shared" si="445"/>
        <v>0</v>
      </c>
      <c r="Q788" s="136">
        <f t="shared" si="446"/>
        <v>0</v>
      </c>
      <c r="R788" s="136">
        <f t="shared" si="447"/>
        <v>0</v>
      </c>
      <c r="S788" s="136">
        <f t="shared" si="448"/>
        <v>0</v>
      </c>
      <c r="T788" s="136">
        <f t="shared" si="449"/>
        <v>0</v>
      </c>
      <c r="U788" s="136">
        <f t="shared" si="450"/>
        <v>0</v>
      </c>
      <c r="V788" s="136">
        <f t="shared" si="451"/>
        <v>0</v>
      </c>
      <c r="W788" s="136">
        <f t="shared" si="452"/>
        <v>0</v>
      </c>
      <c r="X788" s="136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7">
        <v>39907</v>
      </c>
      <c r="E789" s="138" t="s">
        <v>331</v>
      </c>
      <c r="G789" s="43">
        <v>6.6</v>
      </c>
      <c r="H789" s="136" t="str">
        <f t="shared" si="438"/>
        <v>P, S, T &amp; D Plant - Commodity</v>
      </c>
      <c r="I789" s="42">
        <f>'DepExp. Class.'!L$261</f>
        <v>12.004898003048746</v>
      </c>
      <c r="J789" s="136">
        <f t="shared" si="439"/>
        <v>4.7001413297093544</v>
      </c>
      <c r="K789" s="136">
        <f t="shared" si="440"/>
        <v>2.8336563605311289</v>
      </c>
      <c r="L789" s="136">
        <f t="shared" si="441"/>
        <v>8.9201086294767265E-2</v>
      </c>
      <c r="M789" s="136">
        <f t="shared" si="442"/>
        <v>2.214712010077398</v>
      </c>
      <c r="N789" s="136">
        <f t="shared" si="443"/>
        <v>2.1671872164360972</v>
      </c>
      <c r="O789" s="136">
        <f t="shared" si="444"/>
        <v>0</v>
      </c>
      <c r="P789" s="136">
        <f t="shared" si="445"/>
        <v>0</v>
      </c>
      <c r="Q789" s="136">
        <f t="shared" si="446"/>
        <v>0</v>
      </c>
      <c r="R789" s="136">
        <f t="shared" si="447"/>
        <v>0</v>
      </c>
      <c r="S789" s="136">
        <f t="shared" si="448"/>
        <v>0</v>
      </c>
      <c r="T789" s="136">
        <f t="shared" si="449"/>
        <v>0</v>
      </c>
      <c r="U789" s="136">
        <f t="shared" si="450"/>
        <v>0</v>
      </c>
      <c r="V789" s="136">
        <f t="shared" si="451"/>
        <v>0</v>
      </c>
      <c r="W789" s="136">
        <f t="shared" si="452"/>
        <v>0</v>
      </c>
      <c r="X789" s="136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7">
        <v>39908</v>
      </c>
      <c r="E790" s="138" t="s">
        <v>332</v>
      </c>
      <c r="G790" s="43">
        <v>6.6</v>
      </c>
      <c r="H790" s="136" t="str">
        <f t="shared" si="438"/>
        <v>P, S, T &amp; D Plant - Commodity</v>
      </c>
      <c r="I790" s="42">
        <f>'DepExp. Class.'!L$262</f>
        <v>6462.1641970346827</v>
      </c>
      <c r="J790" s="136">
        <f t="shared" si="439"/>
        <v>2530.0577326135776</v>
      </c>
      <c r="K790" s="136">
        <f t="shared" si="440"/>
        <v>1525.3401299264258</v>
      </c>
      <c r="L790" s="136">
        <f t="shared" si="441"/>
        <v>48.016406806976313</v>
      </c>
      <c r="M790" s="136">
        <f t="shared" si="442"/>
        <v>1192.1661187483865</v>
      </c>
      <c r="N790" s="136">
        <f t="shared" si="443"/>
        <v>1166.5838089393167</v>
      </c>
      <c r="O790" s="136">
        <f t="shared" si="444"/>
        <v>0</v>
      </c>
      <c r="P790" s="136">
        <f t="shared" si="445"/>
        <v>0</v>
      </c>
      <c r="Q790" s="136">
        <f t="shared" si="446"/>
        <v>0</v>
      </c>
      <c r="R790" s="136">
        <f t="shared" si="447"/>
        <v>0</v>
      </c>
      <c r="S790" s="136">
        <f t="shared" si="448"/>
        <v>0</v>
      </c>
      <c r="T790" s="136">
        <f t="shared" si="449"/>
        <v>0</v>
      </c>
      <c r="U790" s="136">
        <f t="shared" si="450"/>
        <v>0</v>
      </c>
      <c r="V790" s="136">
        <f t="shared" si="451"/>
        <v>0</v>
      </c>
      <c r="W790" s="136">
        <f t="shared" si="452"/>
        <v>0</v>
      </c>
      <c r="X790" s="136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7">
        <v>39909</v>
      </c>
      <c r="E791" s="138" t="s">
        <v>333</v>
      </c>
      <c r="G791" s="43">
        <v>6.6</v>
      </c>
      <c r="H791" s="136" t="str">
        <f t="shared" si="438"/>
        <v>P, S, T &amp; D Plant - Commodity</v>
      </c>
      <c r="I791" s="42">
        <f>'DepExp. Class.'!L$263</f>
        <v>0</v>
      </c>
      <c r="J791" s="136">
        <f t="shared" si="439"/>
        <v>0</v>
      </c>
      <c r="K791" s="136">
        <f t="shared" si="440"/>
        <v>0</v>
      </c>
      <c r="L791" s="136">
        <f t="shared" si="441"/>
        <v>0</v>
      </c>
      <c r="M791" s="136">
        <f t="shared" si="442"/>
        <v>0</v>
      </c>
      <c r="N791" s="136">
        <f t="shared" si="443"/>
        <v>0</v>
      </c>
      <c r="O791" s="136">
        <f t="shared" si="444"/>
        <v>0</v>
      </c>
      <c r="P791" s="136">
        <f t="shared" si="445"/>
        <v>0</v>
      </c>
      <c r="Q791" s="136">
        <f t="shared" si="446"/>
        <v>0</v>
      </c>
      <c r="R791" s="136">
        <f t="shared" si="447"/>
        <v>0</v>
      </c>
      <c r="S791" s="136">
        <f t="shared" si="448"/>
        <v>0</v>
      </c>
      <c r="T791" s="136">
        <f t="shared" si="449"/>
        <v>0</v>
      </c>
      <c r="U791" s="136">
        <f t="shared" si="450"/>
        <v>0</v>
      </c>
      <c r="V791" s="136">
        <f t="shared" si="451"/>
        <v>0</v>
      </c>
      <c r="W791" s="136">
        <f t="shared" si="452"/>
        <v>0</v>
      </c>
      <c r="X791" s="136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7">
        <v>39924</v>
      </c>
      <c r="E792" s="138" t="s">
        <v>334</v>
      </c>
      <c r="G792" s="43">
        <v>6.6</v>
      </c>
      <c r="H792" s="136" t="str">
        <f t="shared" si="438"/>
        <v>P, S, T &amp; D Plant - Commodity</v>
      </c>
      <c r="I792" s="42">
        <f>'DepExp. Class.'!L$264</f>
        <v>0</v>
      </c>
      <c r="J792" s="136">
        <f t="shared" si="439"/>
        <v>0</v>
      </c>
      <c r="K792" s="136">
        <f t="shared" si="440"/>
        <v>0</v>
      </c>
      <c r="L792" s="136">
        <f t="shared" si="441"/>
        <v>0</v>
      </c>
      <c r="M792" s="136">
        <f t="shared" si="442"/>
        <v>0</v>
      </c>
      <c r="N792" s="136">
        <f t="shared" si="443"/>
        <v>0</v>
      </c>
      <c r="O792" s="136">
        <f t="shared" si="444"/>
        <v>0</v>
      </c>
      <c r="P792" s="136">
        <f t="shared" si="445"/>
        <v>0</v>
      </c>
      <c r="Q792" s="136">
        <f t="shared" si="446"/>
        <v>0</v>
      </c>
      <c r="R792" s="136">
        <f t="shared" si="447"/>
        <v>0</v>
      </c>
      <c r="S792" s="136">
        <f t="shared" si="448"/>
        <v>0</v>
      </c>
      <c r="T792" s="136">
        <f t="shared" si="449"/>
        <v>0</v>
      </c>
      <c r="U792" s="136">
        <f t="shared" si="450"/>
        <v>0</v>
      </c>
      <c r="V792" s="136">
        <f t="shared" si="451"/>
        <v>0</v>
      </c>
      <c r="W792" s="136">
        <f t="shared" si="452"/>
        <v>0</v>
      </c>
      <c r="X792" s="136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7"/>
      <c r="E793" s="138"/>
      <c r="G793" s="43"/>
      <c r="H793" s="136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8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6"/>
      <c r="I795" s="42">
        <f>'DepExp. Class.'!L$267</f>
        <v>8210.5418440011417</v>
      </c>
      <c r="J795" s="136">
        <f>SUM(J759:J792)</f>
        <v>3214.5801697355014</v>
      </c>
      <c r="K795" s="136">
        <f t="shared" ref="K795:X795" si="455">SUM(K759:K792)</f>
        <v>1938.030136845166</v>
      </c>
      <c r="L795" s="136">
        <f t="shared" si="455"/>
        <v>61.007536371200068</v>
      </c>
      <c r="M795" s="136">
        <f t="shared" si="455"/>
        <v>1514.7138798292481</v>
      </c>
      <c r="N795" s="136">
        <f t="shared" si="455"/>
        <v>1482.2101212200266</v>
      </c>
      <c r="O795" s="136">
        <f t="shared" si="455"/>
        <v>0</v>
      </c>
      <c r="P795" s="136">
        <f t="shared" si="455"/>
        <v>0</v>
      </c>
      <c r="Q795" s="136">
        <f t="shared" si="455"/>
        <v>0</v>
      </c>
      <c r="R795" s="136">
        <f t="shared" si="455"/>
        <v>0</v>
      </c>
      <c r="S795" s="136">
        <f t="shared" si="455"/>
        <v>0</v>
      </c>
      <c r="T795" s="136">
        <f t="shared" si="455"/>
        <v>0</v>
      </c>
      <c r="U795" s="136">
        <f t="shared" si="455"/>
        <v>0</v>
      </c>
      <c r="V795" s="136">
        <f t="shared" si="455"/>
        <v>0</v>
      </c>
      <c r="W795" s="136">
        <f t="shared" si="455"/>
        <v>0</v>
      </c>
      <c r="X795" s="136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6"/>
      <c r="I797" s="42">
        <f>'DepExp. Class.'!L$269</f>
        <v>184667.1890285706</v>
      </c>
      <c r="J797" s="42">
        <f>J661+J671+J711+J753+J795</f>
        <v>72300.646550600286</v>
      </c>
      <c r="K797" s="42">
        <f t="shared" ref="K797:X797" si="456">K661+K671+K711+K753+K795</f>
        <v>43589.154580015689</v>
      </c>
      <c r="L797" s="42">
        <f t="shared" si="456"/>
        <v>1372.1494226911627</v>
      </c>
      <c r="M797" s="42">
        <f t="shared" si="456"/>
        <v>34068.147959686401</v>
      </c>
      <c r="N797" s="42">
        <f t="shared" si="456"/>
        <v>33337.090515577074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9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9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9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9"/>
      <c r="H801" s="44"/>
      <c r="I801" s="44"/>
      <c r="J801" s="42"/>
      <c r="K801" s="132"/>
      <c r="L801" s="132"/>
      <c r="M801" s="132"/>
      <c r="N801" s="45"/>
      <c r="O801" s="45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44"/>
      <c r="AB801" s="44"/>
      <c r="AC801" s="44"/>
      <c r="AD801" s="44"/>
      <c r="AE801" s="44"/>
      <c r="AF801" s="44"/>
      <c r="AG801" s="44"/>
    </row>
    <row r="802" spans="1:33">
      <c r="A802" s="132" t="s">
        <v>303</v>
      </c>
      <c r="B802" s="44"/>
      <c r="C802" s="132" t="s">
        <v>301</v>
      </c>
      <c r="D802" s="44"/>
      <c r="E802" s="44"/>
      <c r="F802" s="44"/>
      <c r="G802" s="131" t="s">
        <v>38</v>
      </c>
      <c r="H802" s="149" t="s">
        <v>38</v>
      </c>
      <c r="I802" s="45" t="s">
        <v>1</v>
      </c>
      <c r="J802" s="3" t="s">
        <v>56</v>
      </c>
      <c r="K802" s="3" t="s">
        <v>519</v>
      </c>
      <c r="L802" s="3" t="s">
        <v>519</v>
      </c>
      <c r="M802" s="69" t="s">
        <v>180</v>
      </c>
      <c r="N802" s="69" t="s">
        <v>180</v>
      </c>
      <c r="O802" s="45"/>
      <c r="P802" s="45"/>
      <c r="Q802" s="45"/>
      <c r="R802" s="45"/>
      <c r="S802" s="45"/>
      <c r="T802" s="132"/>
      <c r="U802" s="132"/>
      <c r="V802" s="132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3" t="s">
        <v>302</v>
      </c>
      <c r="B803" s="134"/>
      <c r="C803" s="133" t="s">
        <v>302</v>
      </c>
      <c r="D803" s="44"/>
      <c r="E803" s="44"/>
      <c r="F803" s="44"/>
      <c r="G803" s="131" t="s">
        <v>39</v>
      </c>
      <c r="H803" s="149" t="s">
        <v>21</v>
      </c>
      <c r="I803" s="45" t="s">
        <v>2</v>
      </c>
      <c r="J803" s="3" t="s">
        <v>520</v>
      </c>
      <c r="K803" s="69" t="s">
        <v>420</v>
      </c>
      <c r="L803" s="69" t="s">
        <v>518</v>
      </c>
      <c r="M803" s="69" t="s">
        <v>420</v>
      </c>
      <c r="N803" s="69" t="s">
        <v>518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335</v>
      </c>
      <c r="E804" s="44"/>
      <c r="G804" s="129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6"/>
      <c r="I805" s="42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7">
        <v>30100</v>
      </c>
      <c r="D806" s="44"/>
      <c r="E806" s="138" t="s">
        <v>336</v>
      </c>
      <c r="G806" s="43"/>
      <c r="H806" s="136"/>
      <c r="I806" s="42">
        <f>'DepExp. Class.'!G$14</f>
        <v>0</v>
      </c>
      <c r="J806" s="136">
        <f>+J14+J278+J542</f>
        <v>0</v>
      </c>
      <c r="K806" s="136">
        <f t="shared" ref="K806:X806" si="458">+K14+K278+K542</f>
        <v>0</v>
      </c>
      <c r="L806" s="136">
        <f t="shared" si="458"/>
        <v>0</v>
      </c>
      <c r="M806" s="136">
        <f t="shared" si="458"/>
        <v>0</v>
      </c>
      <c r="N806" s="136">
        <f t="shared" si="458"/>
        <v>0</v>
      </c>
      <c r="O806" s="136">
        <f t="shared" si="458"/>
        <v>0</v>
      </c>
      <c r="P806" s="136">
        <f t="shared" si="458"/>
        <v>0</v>
      </c>
      <c r="Q806" s="136">
        <f t="shared" si="458"/>
        <v>0</v>
      </c>
      <c r="R806" s="136">
        <f t="shared" si="458"/>
        <v>0</v>
      </c>
      <c r="S806" s="136">
        <f t="shared" si="458"/>
        <v>0</v>
      </c>
      <c r="T806" s="136">
        <f t="shared" si="458"/>
        <v>0</v>
      </c>
      <c r="U806" s="136">
        <f t="shared" si="458"/>
        <v>0</v>
      </c>
      <c r="V806" s="136">
        <f t="shared" si="458"/>
        <v>0</v>
      </c>
      <c r="W806" s="136">
        <f t="shared" si="458"/>
        <v>0</v>
      </c>
      <c r="X806" s="136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7">
        <v>30200</v>
      </c>
      <c r="D807" s="44"/>
      <c r="E807" s="138" t="s">
        <v>197</v>
      </c>
      <c r="G807" s="43"/>
      <c r="H807" s="136"/>
      <c r="I807" s="42">
        <f>'DepExp. Class.'!G$15</f>
        <v>0</v>
      </c>
      <c r="J807" s="136">
        <f t="shared" ref="J807:X807" si="459">+J15+J279+J543</f>
        <v>0</v>
      </c>
      <c r="K807" s="136">
        <f t="shared" si="459"/>
        <v>0</v>
      </c>
      <c r="L807" s="136">
        <f t="shared" si="459"/>
        <v>0</v>
      </c>
      <c r="M807" s="136">
        <f t="shared" si="459"/>
        <v>0</v>
      </c>
      <c r="N807" s="136">
        <f t="shared" si="459"/>
        <v>0</v>
      </c>
      <c r="O807" s="136">
        <f t="shared" si="459"/>
        <v>0</v>
      </c>
      <c r="P807" s="136">
        <f t="shared" si="459"/>
        <v>0</v>
      </c>
      <c r="Q807" s="136">
        <f t="shared" si="459"/>
        <v>0</v>
      </c>
      <c r="R807" s="136">
        <f t="shared" si="459"/>
        <v>0</v>
      </c>
      <c r="S807" s="136">
        <f t="shared" si="459"/>
        <v>0</v>
      </c>
      <c r="T807" s="136">
        <f t="shared" si="459"/>
        <v>0</v>
      </c>
      <c r="U807" s="136">
        <f t="shared" si="459"/>
        <v>0</v>
      </c>
      <c r="V807" s="136">
        <f t="shared" si="459"/>
        <v>0</v>
      </c>
      <c r="W807" s="136">
        <f t="shared" si="459"/>
        <v>0</v>
      </c>
      <c r="X807" s="136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9">
        <v>30300</v>
      </c>
      <c r="D808" s="44"/>
      <c r="E808" s="138" t="s">
        <v>337</v>
      </c>
      <c r="G808" s="43"/>
      <c r="H808" s="136"/>
      <c r="I808" s="42">
        <f>'DepExp. Class.'!G$16</f>
        <v>0</v>
      </c>
      <c r="J808" s="136">
        <f t="shared" ref="J808:X808" si="460">+J16+J280+J544</f>
        <v>0</v>
      </c>
      <c r="K808" s="136">
        <f t="shared" si="460"/>
        <v>0</v>
      </c>
      <c r="L808" s="136">
        <f t="shared" si="460"/>
        <v>0</v>
      </c>
      <c r="M808" s="136">
        <f t="shared" si="460"/>
        <v>0</v>
      </c>
      <c r="N808" s="136">
        <f t="shared" si="460"/>
        <v>0</v>
      </c>
      <c r="O808" s="136">
        <f t="shared" si="460"/>
        <v>0</v>
      </c>
      <c r="P808" s="136">
        <f t="shared" si="460"/>
        <v>0</v>
      </c>
      <c r="Q808" s="136">
        <f t="shared" si="460"/>
        <v>0</v>
      </c>
      <c r="R808" s="136">
        <f t="shared" si="460"/>
        <v>0</v>
      </c>
      <c r="S808" s="136">
        <f t="shared" si="460"/>
        <v>0</v>
      </c>
      <c r="T808" s="136">
        <f t="shared" si="460"/>
        <v>0</v>
      </c>
      <c r="U808" s="136">
        <f t="shared" si="460"/>
        <v>0</v>
      </c>
      <c r="V808" s="136">
        <f t="shared" si="460"/>
        <v>0</v>
      </c>
      <c r="W808" s="136">
        <f t="shared" si="460"/>
        <v>0</v>
      </c>
      <c r="X808" s="136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6"/>
      <c r="I809" s="42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338</v>
      </c>
      <c r="E810" s="44"/>
      <c r="G810" s="43"/>
      <c r="H810" s="44"/>
      <c r="I810" s="42">
        <f>'DepExp. Class.'!G$18</f>
        <v>0</v>
      </c>
      <c r="J810" s="136">
        <f>+J18+J282+J546</f>
        <v>0</v>
      </c>
      <c r="K810" s="136">
        <f t="shared" ref="K810:X810" si="461">+K18+K282+K546</f>
        <v>0</v>
      </c>
      <c r="L810" s="136">
        <f t="shared" si="461"/>
        <v>0</v>
      </c>
      <c r="M810" s="136">
        <f t="shared" si="461"/>
        <v>0</v>
      </c>
      <c r="N810" s="136">
        <f t="shared" si="461"/>
        <v>0</v>
      </c>
      <c r="O810" s="136">
        <f t="shared" si="461"/>
        <v>0</v>
      </c>
      <c r="P810" s="136">
        <f t="shared" si="461"/>
        <v>0</v>
      </c>
      <c r="Q810" s="136">
        <f t="shared" si="461"/>
        <v>0</v>
      </c>
      <c r="R810" s="136">
        <f t="shared" si="461"/>
        <v>0</v>
      </c>
      <c r="S810" s="136">
        <f t="shared" si="461"/>
        <v>0</v>
      </c>
      <c r="T810" s="136">
        <f t="shared" si="461"/>
        <v>0</v>
      </c>
      <c r="U810" s="136">
        <f t="shared" si="461"/>
        <v>0</v>
      </c>
      <c r="V810" s="136">
        <f t="shared" si="461"/>
        <v>0</v>
      </c>
      <c r="W810" s="136">
        <f t="shared" si="461"/>
        <v>0</v>
      </c>
      <c r="X810" s="136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347</v>
      </c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6"/>
      <c r="I813" s="42">
        <f>'DepExp. Class.'!G$21</f>
        <v>0</v>
      </c>
      <c r="J813" s="136">
        <f t="shared" ref="J813:X813" si="462">+J21+J285+J549</f>
        <v>0</v>
      </c>
      <c r="K813" s="136">
        <f t="shared" si="462"/>
        <v>0</v>
      </c>
      <c r="L813" s="136">
        <f t="shared" si="462"/>
        <v>0</v>
      </c>
      <c r="M813" s="136">
        <f t="shared" si="462"/>
        <v>0</v>
      </c>
      <c r="N813" s="136">
        <f t="shared" si="462"/>
        <v>0</v>
      </c>
      <c r="O813" s="136">
        <f t="shared" si="462"/>
        <v>0</v>
      </c>
      <c r="P813" s="136">
        <f t="shared" si="462"/>
        <v>0</v>
      </c>
      <c r="Q813" s="136">
        <f t="shared" si="462"/>
        <v>0</v>
      </c>
      <c r="R813" s="136">
        <f t="shared" si="462"/>
        <v>0</v>
      </c>
      <c r="S813" s="136">
        <f t="shared" si="462"/>
        <v>0</v>
      </c>
      <c r="T813" s="136">
        <f t="shared" si="462"/>
        <v>0</v>
      </c>
      <c r="U813" s="136">
        <f t="shared" si="462"/>
        <v>0</v>
      </c>
      <c r="V813" s="136">
        <f t="shared" si="462"/>
        <v>0</v>
      </c>
      <c r="W813" s="136">
        <f t="shared" si="462"/>
        <v>0</v>
      </c>
      <c r="X813" s="136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7">
        <v>32520</v>
      </c>
      <c r="D814" s="44"/>
      <c r="E814" s="138" t="s">
        <v>339</v>
      </c>
      <c r="G814" s="43"/>
      <c r="H814" s="136"/>
      <c r="I814" s="42">
        <f>'DepExp. Class.'!G$22</f>
        <v>0</v>
      </c>
      <c r="J814" s="136">
        <f t="shared" ref="J814:X814" si="464">+J22+J286+J550</f>
        <v>0</v>
      </c>
      <c r="K814" s="136">
        <f t="shared" si="464"/>
        <v>0</v>
      </c>
      <c r="L814" s="136">
        <f t="shared" si="464"/>
        <v>0</v>
      </c>
      <c r="M814" s="136">
        <f t="shared" si="464"/>
        <v>0</v>
      </c>
      <c r="N814" s="136">
        <f t="shared" si="464"/>
        <v>0</v>
      </c>
      <c r="O814" s="136">
        <f t="shared" si="464"/>
        <v>0</v>
      </c>
      <c r="P814" s="136">
        <f t="shared" si="464"/>
        <v>0</v>
      </c>
      <c r="Q814" s="136">
        <f t="shared" si="464"/>
        <v>0</v>
      </c>
      <c r="R814" s="136">
        <f t="shared" si="464"/>
        <v>0</v>
      </c>
      <c r="S814" s="136">
        <f t="shared" si="464"/>
        <v>0</v>
      </c>
      <c r="T814" s="136">
        <f t="shared" si="464"/>
        <v>0</v>
      </c>
      <c r="U814" s="136">
        <f t="shared" si="464"/>
        <v>0</v>
      </c>
      <c r="V814" s="136">
        <f t="shared" si="464"/>
        <v>0</v>
      </c>
      <c r="W814" s="136">
        <f t="shared" si="464"/>
        <v>0</v>
      </c>
      <c r="X814" s="136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7">
        <v>32540</v>
      </c>
      <c r="D815" s="44"/>
      <c r="E815" s="138" t="s">
        <v>340</v>
      </c>
      <c r="G815" s="43"/>
      <c r="H815" s="136"/>
      <c r="I815" s="42">
        <f>'DepExp. Class.'!G$23</f>
        <v>0</v>
      </c>
      <c r="J815" s="136">
        <f t="shared" ref="J815:X815" si="465">+J23+J287+J551</f>
        <v>0</v>
      </c>
      <c r="K815" s="136">
        <f t="shared" si="465"/>
        <v>0</v>
      </c>
      <c r="L815" s="136">
        <f t="shared" si="465"/>
        <v>0</v>
      </c>
      <c r="M815" s="136">
        <f t="shared" si="465"/>
        <v>0</v>
      </c>
      <c r="N815" s="136">
        <f t="shared" si="465"/>
        <v>0</v>
      </c>
      <c r="O815" s="136">
        <f t="shared" si="465"/>
        <v>0</v>
      </c>
      <c r="P815" s="136">
        <f t="shared" si="465"/>
        <v>0</v>
      </c>
      <c r="Q815" s="136">
        <f t="shared" si="465"/>
        <v>0</v>
      </c>
      <c r="R815" s="136">
        <f t="shared" si="465"/>
        <v>0</v>
      </c>
      <c r="S815" s="136">
        <f t="shared" si="465"/>
        <v>0</v>
      </c>
      <c r="T815" s="136">
        <f t="shared" si="465"/>
        <v>0</v>
      </c>
      <c r="U815" s="136">
        <f t="shared" si="465"/>
        <v>0</v>
      </c>
      <c r="V815" s="136">
        <f t="shared" si="465"/>
        <v>0</v>
      </c>
      <c r="W815" s="136">
        <f t="shared" si="465"/>
        <v>0</v>
      </c>
      <c r="X815" s="136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7">
        <v>33100</v>
      </c>
      <c r="D816" s="44"/>
      <c r="E816" s="138" t="s">
        <v>341</v>
      </c>
      <c r="G816" s="43"/>
      <c r="H816" s="136"/>
      <c r="I816" s="42">
        <f>'DepExp. Class.'!G$24</f>
        <v>0</v>
      </c>
      <c r="J816" s="136">
        <f t="shared" ref="J816:X816" si="466">+J24+J288+J552</f>
        <v>0</v>
      </c>
      <c r="K816" s="136">
        <f t="shared" si="466"/>
        <v>0</v>
      </c>
      <c r="L816" s="136">
        <f t="shared" si="466"/>
        <v>0</v>
      </c>
      <c r="M816" s="136">
        <f t="shared" si="466"/>
        <v>0</v>
      </c>
      <c r="N816" s="136">
        <f t="shared" si="466"/>
        <v>0</v>
      </c>
      <c r="O816" s="136">
        <f t="shared" si="466"/>
        <v>0</v>
      </c>
      <c r="P816" s="136">
        <f t="shared" si="466"/>
        <v>0</v>
      </c>
      <c r="Q816" s="136">
        <f t="shared" si="466"/>
        <v>0</v>
      </c>
      <c r="R816" s="136">
        <f t="shared" si="466"/>
        <v>0</v>
      </c>
      <c r="S816" s="136">
        <f t="shared" si="466"/>
        <v>0</v>
      </c>
      <c r="T816" s="136">
        <f t="shared" si="466"/>
        <v>0</v>
      </c>
      <c r="U816" s="136">
        <f t="shared" si="466"/>
        <v>0</v>
      </c>
      <c r="V816" s="136">
        <f t="shared" si="466"/>
        <v>0</v>
      </c>
      <c r="W816" s="136">
        <f t="shared" si="466"/>
        <v>0</v>
      </c>
      <c r="X816" s="136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7">
        <v>33201</v>
      </c>
      <c r="D817" s="44"/>
      <c r="E817" s="138" t="s">
        <v>342</v>
      </c>
      <c r="G817" s="43"/>
      <c r="H817" s="136"/>
      <c r="I817" s="42">
        <f>'DepExp. Class.'!G$25</f>
        <v>0</v>
      </c>
      <c r="J817" s="136">
        <f t="shared" ref="J817:X817" si="467">+J25+J289+J553</f>
        <v>0</v>
      </c>
      <c r="K817" s="136">
        <f t="shared" si="467"/>
        <v>0</v>
      </c>
      <c r="L817" s="136">
        <f t="shared" si="467"/>
        <v>0</v>
      </c>
      <c r="M817" s="136">
        <f t="shared" si="467"/>
        <v>0</v>
      </c>
      <c r="N817" s="136">
        <f t="shared" si="467"/>
        <v>0</v>
      </c>
      <c r="O817" s="136">
        <f t="shared" si="467"/>
        <v>0</v>
      </c>
      <c r="P817" s="136">
        <f t="shared" si="467"/>
        <v>0</v>
      </c>
      <c r="Q817" s="136">
        <f t="shared" si="467"/>
        <v>0</v>
      </c>
      <c r="R817" s="136">
        <f t="shared" si="467"/>
        <v>0</v>
      </c>
      <c r="S817" s="136">
        <f t="shared" si="467"/>
        <v>0</v>
      </c>
      <c r="T817" s="136">
        <f t="shared" si="467"/>
        <v>0</v>
      </c>
      <c r="U817" s="136">
        <f t="shared" si="467"/>
        <v>0</v>
      </c>
      <c r="V817" s="136">
        <f t="shared" si="467"/>
        <v>0</v>
      </c>
      <c r="W817" s="136">
        <f t="shared" si="467"/>
        <v>0</v>
      </c>
      <c r="X817" s="136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7">
        <v>33202</v>
      </c>
      <c r="D818" s="44"/>
      <c r="E818" s="138" t="s">
        <v>343</v>
      </c>
      <c r="G818" s="43"/>
      <c r="H818" s="136"/>
      <c r="I818" s="42">
        <f>'DepExp. Class.'!G$26</f>
        <v>0</v>
      </c>
      <c r="J818" s="136">
        <f t="shared" ref="J818:X818" si="468">+J26+J290+J554</f>
        <v>0</v>
      </c>
      <c r="K818" s="136">
        <f t="shared" si="468"/>
        <v>0</v>
      </c>
      <c r="L818" s="136">
        <f t="shared" si="468"/>
        <v>0</v>
      </c>
      <c r="M818" s="136">
        <f t="shared" si="468"/>
        <v>0</v>
      </c>
      <c r="N818" s="136">
        <f t="shared" si="468"/>
        <v>0</v>
      </c>
      <c r="O818" s="136">
        <f t="shared" si="468"/>
        <v>0</v>
      </c>
      <c r="P818" s="136">
        <f t="shared" si="468"/>
        <v>0</v>
      </c>
      <c r="Q818" s="136">
        <f t="shared" si="468"/>
        <v>0</v>
      </c>
      <c r="R818" s="136">
        <f t="shared" si="468"/>
        <v>0</v>
      </c>
      <c r="S818" s="136">
        <f t="shared" si="468"/>
        <v>0</v>
      </c>
      <c r="T818" s="136">
        <f t="shared" si="468"/>
        <v>0</v>
      </c>
      <c r="U818" s="136">
        <f t="shared" si="468"/>
        <v>0</v>
      </c>
      <c r="V818" s="136">
        <f t="shared" si="468"/>
        <v>0</v>
      </c>
      <c r="W818" s="136">
        <f t="shared" si="468"/>
        <v>0</v>
      </c>
      <c r="X818" s="136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7">
        <v>33400</v>
      </c>
      <c r="D819" s="44"/>
      <c r="E819" s="138" t="s">
        <v>344</v>
      </c>
      <c r="G819" s="43"/>
      <c r="H819" s="136"/>
      <c r="I819" s="42">
        <f>'DepExp. Class.'!G$27</f>
        <v>0</v>
      </c>
      <c r="J819" s="136">
        <f t="shared" ref="J819:X819" si="469">+J27+J291+J555</f>
        <v>0</v>
      </c>
      <c r="K819" s="136">
        <f t="shared" si="469"/>
        <v>0</v>
      </c>
      <c r="L819" s="136">
        <f t="shared" si="469"/>
        <v>0</v>
      </c>
      <c r="M819" s="136">
        <f t="shared" si="469"/>
        <v>0</v>
      </c>
      <c r="N819" s="136">
        <f t="shared" si="469"/>
        <v>0</v>
      </c>
      <c r="O819" s="136">
        <f t="shared" si="469"/>
        <v>0</v>
      </c>
      <c r="P819" s="136">
        <f t="shared" si="469"/>
        <v>0</v>
      </c>
      <c r="Q819" s="136">
        <f t="shared" si="469"/>
        <v>0</v>
      </c>
      <c r="R819" s="136">
        <f t="shared" si="469"/>
        <v>0</v>
      </c>
      <c r="S819" s="136">
        <f t="shared" si="469"/>
        <v>0</v>
      </c>
      <c r="T819" s="136">
        <f t="shared" si="469"/>
        <v>0</v>
      </c>
      <c r="U819" s="136">
        <f t="shared" si="469"/>
        <v>0</v>
      </c>
      <c r="V819" s="136">
        <f t="shared" si="469"/>
        <v>0</v>
      </c>
      <c r="W819" s="136">
        <f t="shared" si="469"/>
        <v>0</v>
      </c>
      <c r="X819" s="136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7">
        <v>33600</v>
      </c>
      <c r="D820" s="44"/>
      <c r="E820" s="138" t="s">
        <v>345</v>
      </c>
      <c r="G820" s="43"/>
      <c r="H820" s="136"/>
      <c r="I820" s="42">
        <f>'DepExp. Class.'!G$28</f>
        <v>0</v>
      </c>
      <c r="J820" s="136">
        <f t="shared" ref="J820:X820" si="470">+J28+J292+J556</f>
        <v>0</v>
      </c>
      <c r="K820" s="136">
        <f t="shared" si="470"/>
        <v>0</v>
      </c>
      <c r="L820" s="136">
        <f t="shared" si="470"/>
        <v>0</v>
      </c>
      <c r="M820" s="136">
        <f t="shared" si="470"/>
        <v>0</v>
      </c>
      <c r="N820" s="136">
        <f t="shared" si="470"/>
        <v>0</v>
      </c>
      <c r="O820" s="136">
        <f t="shared" si="470"/>
        <v>0</v>
      </c>
      <c r="P820" s="136">
        <f t="shared" si="470"/>
        <v>0</v>
      </c>
      <c r="Q820" s="136">
        <f t="shared" si="470"/>
        <v>0</v>
      </c>
      <c r="R820" s="136">
        <f t="shared" si="470"/>
        <v>0</v>
      </c>
      <c r="S820" s="136">
        <f t="shared" si="470"/>
        <v>0</v>
      </c>
      <c r="T820" s="136">
        <f t="shared" si="470"/>
        <v>0</v>
      </c>
      <c r="U820" s="136">
        <f t="shared" si="470"/>
        <v>0</v>
      </c>
      <c r="V820" s="136">
        <f t="shared" si="470"/>
        <v>0</v>
      </c>
      <c r="W820" s="136">
        <f t="shared" si="470"/>
        <v>0</v>
      </c>
      <c r="X820" s="136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6"/>
      <c r="I821" s="42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346</v>
      </c>
      <c r="E822" s="44"/>
      <c r="G822" s="43"/>
      <c r="H822" s="136"/>
      <c r="I822" s="42">
        <f>'DepExp. Class.'!G$30</f>
        <v>0</v>
      </c>
      <c r="J822" s="136">
        <f>+J30+J294+J558</f>
        <v>0</v>
      </c>
      <c r="K822" s="136">
        <f t="shared" ref="K822:X822" si="471">+K30+K294+K558</f>
        <v>0</v>
      </c>
      <c r="L822" s="136">
        <f t="shared" si="471"/>
        <v>0</v>
      </c>
      <c r="M822" s="136">
        <f t="shared" si="471"/>
        <v>0</v>
      </c>
      <c r="N822" s="136">
        <f t="shared" si="471"/>
        <v>0</v>
      </c>
      <c r="O822" s="136">
        <f t="shared" si="471"/>
        <v>0</v>
      </c>
      <c r="P822" s="136">
        <f t="shared" si="471"/>
        <v>0</v>
      </c>
      <c r="Q822" s="136">
        <f t="shared" si="471"/>
        <v>0</v>
      </c>
      <c r="R822" s="136">
        <f t="shared" si="471"/>
        <v>0</v>
      </c>
      <c r="S822" s="136">
        <f t="shared" si="471"/>
        <v>0</v>
      </c>
      <c r="T822" s="136">
        <f t="shared" si="471"/>
        <v>0</v>
      </c>
      <c r="U822" s="136">
        <f t="shared" si="471"/>
        <v>0</v>
      </c>
      <c r="V822" s="136">
        <f t="shared" si="471"/>
        <v>0</v>
      </c>
      <c r="W822" s="136">
        <f t="shared" si="471"/>
        <v>0</v>
      </c>
      <c r="X822" s="136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6"/>
      <c r="I823" s="42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359</v>
      </c>
      <c r="E824" s="44"/>
      <c r="G824" s="43"/>
      <c r="H824" s="136"/>
      <c r="I824" s="42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7">
        <v>35010</v>
      </c>
      <c r="D826" s="44"/>
      <c r="E826" s="138" t="s">
        <v>287</v>
      </c>
      <c r="G826" s="43"/>
      <c r="H826" s="136"/>
      <c r="I826" s="42">
        <f>'DepExp. Class.'!G$34</f>
        <v>0</v>
      </c>
      <c r="J826" s="136">
        <f t="shared" ref="J826:X826" si="472">+J34+J298+J562</f>
        <v>0</v>
      </c>
      <c r="K826" s="136">
        <f t="shared" si="472"/>
        <v>0</v>
      </c>
      <c r="L826" s="136">
        <f t="shared" si="472"/>
        <v>0</v>
      </c>
      <c r="M826" s="136">
        <f t="shared" si="472"/>
        <v>0</v>
      </c>
      <c r="N826" s="136">
        <f t="shared" si="472"/>
        <v>0</v>
      </c>
      <c r="O826" s="136">
        <f t="shared" si="472"/>
        <v>0</v>
      </c>
      <c r="P826" s="136">
        <f t="shared" si="472"/>
        <v>0</v>
      </c>
      <c r="Q826" s="136">
        <f t="shared" si="472"/>
        <v>0</v>
      </c>
      <c r="R826" s="136">
        <f t="shared" si="472"/>
        <v>0</v>
      </c>
      <c r="S826" s="136">
        <f t="shared" si="472"/>
        <v>0</v>
      </c>
      <c r="T826" s="136">
        <f t="shared" si="472"/>
        <v>0</v>
      </c>
      <c r="U826" s="136">
        <f t="shared" si="472"/>
        <v>0</v>
      </c>
      <c r="V826" s="136">
        <f t="shared" si="472"/>
        <v>0</v>
      </c>
      <c r="W826" s="136">
        <f t="shared" si="472"/>
        <v>0</v>
      </c>
      <c r="X826" s="136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7">
        <v>35020</v>
      </c>
      <c r="D827" s="44"/>
      <c r="E827" s="138" t="s">
        <v>147</v>
      </c>
      <c r="G827" s="43"/>
      <c r="H827" s="136"/>
      <c r="I827" s="42">
        <f>'DepExp. Class.'!G$35</f>
        <v>0</v>
      </c>
      <c r="J827" s="136">
        <f t="shared" ref="J827:X827" si="474">+J35+J299+J563</f>
        <v>0</v>
      </c>
      <c r="K827" s="136">
        <f t="shared" si="474"/>
        <v>0</v>
      </c>
      <c r="L827" s="136">
        <f t="shared" si="474"/>
        <v>0</v>
      </c>
      <c r="M827" s="136">
        <f t="shared" si="474"/>
        <v>0</v>
      </c>
      <c r="N827" s="136">
        <f t="shared" si="474"/>
        <v>0</v>
      </c>
      <c r="O827" s="136">
        <f t="shared" si="474"/>
        <v>0</v>
      </c>
      <c r="P827" s="136">
        <f t="shared" si="474"/>
        <v>0</v>
      </c>
      <c r="Q827" s="136">
        <f t="shared" si="474"/>
        <v>0</v>
      </c>
      <c r="R827" s="136">
        <f t="shared" si="474"/>
        <v>0</v>
      </c>
      <c r="S827" s="136">
        <f t="shared" si="474"/>
        <v>0</v>
      </c>
      <c r="T827" s="136">
        <f t="shared" si="474"/>
        <v>0</v>
      </c>
      <c r="U827" s="136">
        <f t="shared" si="474"/>
        <v>0</v>
      </c>
      <c r="V827" s="136">
        <f t="shared" si="474"/>
        <v>0</v>
      </c>
      <c r="W827" s="136">
        <f t="shared" si="474"/>
        <v>0</v>
      </c>
      <c r="X827" s="136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7">
        <v>35100</v>
      </c>
      <c r="D828" s="44"/>
      <c r="E828" s="138" t="s">
        <v>81</v>
      </c>
      <c r="G828" s="43"/>
      <c r="H828" s="136"/>
      <c r="I828" s="42">
        <f>'DepExp. Class.'!G$36</f>
        <v>299.20037300000001</v>
      </c>
      <c r="J828" s="136">
        <f t="shared" ref="J828:X828" si="475">+J36+J300+J564</f>
        <v>139.36274338798887</v>
      </c>
      <c r="K828" s="136">
        <f t="shared" si="475"/>
        <v>80.393247914249628</v>
      </c>
      <c r="L828" s="136">
        <f t="shared" si="475"/>
        <v>1.1115878820720368</v>
      </c>
      <c r="M828" s="136">
        <f t="shared" si="475"/>
        <v>51.3261827077134</v>
      </c>
      <c r="N828" s="136">
        <f t="shared" si="475"/>
        <v>27.00661110797607</v>
      </c>
      <c r="O828" s="136">
        <f t="shared" si="475"/>
        <v>0</v>
      </c>
      <c r="P828" s="136">
        <f t="shared" si="475"/>
        <v>0</v>
      </c>
      <c r="Q828" s="136">
        <f t="shared" si="475"/>
        <v>0</v>
      </c>
      <c r="R828" s="136">
        <f t="shared" si="475"/>
        <v>0</v>
      </c>
      <c r="S828" s="136">
        <f t="shared" si="475"/>
        <v>0</v>
      </c>
      <c r="T828" s="136">
        <f t="shared" si="475"/>
        <v>0</v>
      </c>
      <c r="U828" s="136">
        <f t="shared" si="475"/>
        <v>0</v>
      </c>
      <c r="V828" s="136">
        <f t="shared" si="475"/>
        <v>0</v>
      </c>
      <c r="W828" s="136">
        <f t="shared" si="475"/>
        <v>0</v>
      </c>
      <c r="X828" s="136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7">
        <v>35102</v>
      </c>
      <c r="D829" s="44"/>
      <c r="E829" s="138" t="s">
        <v>348</v>
      </c>
      <c r="G829" s="43"/>
      <c r="H829" s="136"/>
      <c r="I829" s="42">
        <f>'DepExp. Class.'!G$37</f>
        <v>1931.0923800000003</v>
      </c>
      <c r="J829" s="136">
        <f t="shared" ref="J829:X829" si="476">+J37+J301+J565</f>
        <v>899.47191279885442</v>
      </c>
      <c r="K829" s="136">
        <f t="shared" si="476"/>
        <v>518.87230919547812</v>
      </c>
      <c r="L829" s="136">
        <f t="shared" si="476"/>
        <v>7.1743857377131315</v>
      </c>
      <c r="M829" s="136">
        <f t="shared" si="476"/>
        <v>331.26830467338061</v>
      </c>
      <c r="N829" s="136">
        <f t="shared" si="476"/>
        <v>174.305467594574</v>
      </c>
      <c r="O829" s="136">
        <f t="shared" si="476"/>
        <v>0</v>
      </c>
      <c r="P829" s="136">
        <f t="shared" si="476"/>
        <v>0</v>
      </c>
      <c r="Q829" s="136">
        <f t="shared" si="476"/>
        <v>0</v>
      </c>
      <c r="R829" s="136">
        <f t="shared" si="476"/>
        <v>0</v>
      </c>
      <c r="S829" s="136">
        <f t="shared" si="476"/>
        <v>0</v>
      </c>
      <c r="T829" s="136">
        <f t="shared" si="476"/>
        <v>0</v>
      </c>
      <c r="U829" s="136">
        <f t="shared" si="476"/>
        <v>0</v>
      </c>
      <c r="V829" s="136">
        <f t="shared" si="476"/>
        <v>0</v>
      </c>
      <c r="W829" s="136">
        <f t="shared" si="476"/>
        <v>0</v>
      </c>
      <c r="X829" s="136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7">
        <v>35103</v>
      </c>
      <c r="D830" s="44"/>
      <c r="E830" s="138" t="s">
        <v>349</v>
      </c>
      <c r="G830" s="43"/>
      <c r="H830" s="136"/>
      <c r="I830" s="42">
        <f>'DepExp. Class.'!G$38</f>
        <v>212.87309600000006</v>
      </c>
      <c r="J830" s="136">
        <f t="shared" ref="J830:X830" si="477">+J38+J302+J566</f>
        <v>99.152879906519132</v>
      </c>
      <c r="K830" s="136">
        <f t="shared" si="477"/>
        <v>57.197654566432867</v>
      </c>
      <c r="L830" s="136">
        <f t="shared" si="477"/>
        <v>0.79086517025417424</v>
      </c>
      <c r="M830" s="136">
        <f t="shared" si="477"/>
        <v>36.5172118914859</v>
      </c>
      <c r="N830" s="136">
        <f t="shared" si="477"/>
        <v>19.214484465307997</v>
      </c>
      <c r="O830" s="136">
        <f t="shared" si="477"/>
        <v>0</v>
      </c>
      <c r="P830" s="136">
        <f t="shared" si="477"/>
        <v>0</v>
      </c>
      <c r="Q830" s="136">
        <f t="shared" si="477"/>
        <v>0</v>
      </c>
      <c r="R830" s="136">
        <f t="shared" si="477"/>
        <v>0</v>
      </c>
      <c r="S830" s="136">
        <f t="shared" si="477"/>
        <v>0</v>
      </c>
      <c r="T830" s="136">
        <f t="shared" si="477"/>
        <v>0</v>
      </c>
      <c r="U830" s="136">
        <f t="shared" si="477"/>
        <v>0</v>
      </c>
      <c r="V830" s="136">
        <f t="shared" si="477"/>
        <v>0</v>
      </c>
      <c r="W830" s="136">
        <f t="shared" si="477"/>
        <v>0</v>
      </c>
      <c r="X830" s="136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7">
        <v>35104</v>
      </c>
      <c r="D831" s="44"/>
      <c r="E831" s="138" t="s">
        <v>350</v>
      </c>
      <c r="G831" s="43"/>
      <c r="H831" s="136"/>
      <c r="I831" s="42">
        <f>'DepExp. Class.'!G$39</f>
        <v>1786.7528900000004</v>
      </c>
      <c r="J831" s="136">
        <f t="shared" ref="J831:X831" si="478">+J39+J303+J567</f>
        <v>832.24088930804101</v>
      </c>
      <c r="K831" s="136">
        <f t="shared" si="478"/>
        <v>480.08920111631028</v>
      </c>
      <c r="L831" s="136">
        <f t="shared" si="478"/>
        <v>6.6381363126883253</v>
      </c>
      <c r="M831" s="136">
        <f t="shared" si="478"/>
        <v>306.50765694625306</v>
      </c>
      <c r="N831" s="136">
        <f t="shared" si="478"/>
        <v>161.27700631670788</v>
      </c>
      <c r="O831" s="136">
        <f t="shared" si="478"/>
        <v>0</v>
      </c>
      <c r="P831" s="136">
        <f t="shared" si="478"/>
        <v>0</v>
      </c>
      <c r="Q831" s="136">
        <f t="shared" si="478"/>
        <v>0</v>
      </c>
      <c r="R831" s="136">
        <f t="shared" si="478"/>
        <v>0</v>
      </c>
      <c r="S831" s="136">
        <f t="shared" si="478"/>
        <v>0</v>
      </c>
      <c r="T831" s="136">
        <f t="shared" si="478"/>
        <v>0</v>
      </c>
      <c r="U831" s="136">
        <f t="shared" si="478"/>
        <v>0</v>
      </c>
      <c r="V831" s="136">
        <f t="shared" si="478"/>
        <v>0</v>
      </c>
      <c r="W831" s="136">
        <f t="shared" si="478"/>
        <v>0</v>
      </c>
      <c r="X831" s="136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7">
        <v>35200</v>
      </c>
      <c r="D832" s="44"/>
      <c r="E832" s="138" t="s">
        <v>351</v>
      </c>
      <c r="G832" s="43"/>
      <c r="H832" s="136"/>
      <c r="I832" s="42">
        <f>'DepExp. Class.'!G$40</f>
        <v>176777.59258261847</v>
      </c>
      <c r="J832" s="136">
        <f t="shared" ref="J832:X832" si="479">+J40+J304+J568</f>
        <v>82340.17232270597</v>
      </c>
      <c r="K832" s="136">
        <f t="shared" si="479"/>
        <v>47499.021086376335</v>
      </c>
      <c r="L832" s="136">
        <f t="shared" si="479"/>
        <v>656.76331806145936</v>
      </c>
      <c r="M832" s="136">
        <f t="shared" si="479"/>
        <v>30325.226284143693</v>
      </c>
      <c r="N832" s="136">
        <f t="shared" si="479"/>
        <v>15956.409571331022</v>
      </c>
      <c r="O832" s="136">
        <f t="shared" si="479"/>
        <v>0</v>
      </c>
      <c r="P832" s="136">
        <f t="shared" si="479"/>
        <v>0</v>
      </c>
      <c r="Q832" s="136">
        <f t="shared" si="479"/>
        <v>0</v>
      </c>
      <c r="R832" s="136">
        <f t="shared" si="479"/>
        <v>0</v>
      </c>
      <c r="S832" s="136">
        <f t="shared" si="479"/>
        <v>0</v>
      </c>
      <c r="T832" s="136">
        <f t="shared" si="479"/>
        <v>0</v>
      </c>
      <c r="U832" s="136">
        <f t="shared" si="479"/>
        <v>0</v>
      </c>
      <c r="V832" s="136">
        <f t="shared" si="479"/>
        <v>0</v>
      </c>
      <c r="W832" s="136">
        <f t="shared" si="479"/>
        <v>0</v>
      </c>
      <c r="X832" s="136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7">
        <v>35201</v>
      </c>
      <c r="D833" s="44"/>
      <c r="E833" s="138" t="s">
        <v>352</v>
      </c>
      <c r="G833" s="43"/>
      <c r="H833" s="136"/>
      <c r="I833" s="42">
        <f>'DepExp. Class.'!G$41</f>
        <v>25669.977954000005</v>
      </c>
      <c r="J833" s="136">
        <f t="shared" ref="J833:X833" si="480">+J41+J305+J569</f>
        <v>11956.664741118602</v>
      </c>
      <c r="K833" s="136">
        <f t="shared" si="480"/>
        <v>6897.3607249120805</v>
      </c>
      <c r="L833" s="136">
        <f t="shared" si="480"/>
        <v>95.36898681180034</v>
      </c>
      <c r="M833" s="136">
        <f t="shared" si="480"/>
        <v>4403.5439039040884</v>
      </c>
      <c r="N833" s="136">
        <f t="shared" si="480"/>
        <v>2317.0395972534343</v>
      </c>
      <c r="O833" s="136">
        <f t="shared" si="480"/>
        <v>0</v>
      </c>
      <c r="P833" s="136">
        <f t="shared" si="480"/>
        <v>0</v>
      </c>
      <c r="Q833" s="136">
        <f t="shared" si="480"/>
        <v>0</v>
      </c>
      <c r="R833" s="136">
        <f t="shared" si="480"/>
        <v>0</v>
      </c>
      <c r="S833" s="136">
        <f t="shared" si="480"/>
        <v>0</v>
      </c>
      <c r="T833" s="136">
        <f t="shared" si="480"/>
        <v>0</v>
      </c>
      <c r="U833" s="136">
        <f t="shared" si="480"/>
        <v>0</v>
      </c>
      <c r="V833" s="136">
        <f t="shared" si="480"/>
        <v>0</v>
      </c>
      <c r="W833" s="136">
        <f t="shared" si="480"/>
        <v>0</v>
      </c>
      <c r="X833" s="136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7">
        <v>35202</v>
      </c>
      <c r="D834" s="44"/>
      <c r="E834" s="138" t="s">
        <v>353</v>
      </c>
      <c r="G834" s="43"/>
      <c r="H834" s="136"/>
      <c r="I834" s="42">
        <f>'DepExp. Class.'!G$42</f>
        <v>3867.1153979999995</v>
      </c>
      <c r="J834" s="136">
        <f t="shared" ref="J834:X834" si="481">+J42+J306+J570</f>
        <v>1801.2404378359997</v>
      </c>
      <c r="K834" s="136">
        <f t="shared" si="481"/>
        <v>1039.0694496374376</v>
      </c>
      <c r="L834" s="136">
        <f t="shared" si="481"/>
        <v>14.367089759580551</v>
      </c>
      <c r="M834" s="136">
        <f t="shared" si="481"/>
        <v>663.38243324836958</v>
      </c>
      <c r="N834" s="136">
        <f t="shared" si="481"/>
        <v>349.05598751861208</v>
      </c>
      <c r="O834" s="136">
        <f t="shared" si="481"/>
        <v>0</v>
      </c>
      <c r="P834" s="136">
        <f t="shared" si="481"/>
        <v>0</v>
      </c>
      <c r="Q834" s="136">
        <f t="shared" si="481"/>
        <v>0</v>
      </c>
      <c r="R834" s="136">
        <f t="shared" si="481"/>
        <v>0</v>
      </c>
      <c r="S834" s="136">
        <f t="shared" si="481"/>
        <v>0</v>
      </c>
      <c r="T834" s="136">
        <f t="shared" si="481"/>
        <v>0</v>
      </c>
      <c r="U834" s="136">
        <f t="shared" si="481"/>
        <v>0</v>
      </c>
      <c r="V834" s="136">
        <f t="shared" si="481"/>
        <v>0</v>
      </c>
      <c r="W834" s="136">
        <f t="shared" si="481"/>
        <v>0</v>
      </c>
      <c r="X834" s="136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7">
        <v>35203</v>
      </c>
      <c r="D835" s="44"/>
      <c r="E835" s="138" t="s">
        <v>354</v>
      </c>
      <c r="G835" s="43"/>
      <c r="H835" s="136"/>
      <c r="I835" s="42">
        <f>'DepExp. Class.'!G$43</f>
        <v>30506.993279999999</v>
      </c>
      <c r="J835" s="136">
        <f t="shared" ref="J835:X835" si="482">+J43+J307+J571</f>
        <v>14209.669036808791</v>
      </c>
      <c r="K835" s="136">
        <f t="shared" si="482"/>
        <v>8197.0361510123766</v>
      </c>
      <c r="L835" s="136">
        <f t="shared" si="482"/>
        <v>113.33944442810257</v>
      </c>
      <c r="M835" s="136">
        <f t="shared" si="482"/>
        <v>5233.3073493603733</v>
      </c>
      <c r="N835" s="136">
        <f t="shared" si="482"/>
        <v>2753.6412983903574</v>
      </c>
      <c r="O835" s="136">
        <f t="shared" si="482"/>
        <v>0</v>
      </c>
      <c r="P835" s="136">
        <f t="shared" si="482"/>
        <v>0</v>
      </c>
      <c r="Q835" s="136">
        <f t="shared" si="482"/>
        <v>0</v>
      </c>
      <c r="R835" s="136">
        <f t="shared" si="482"/>
        <v>0</v>
      </c>
      <c r="S835" s="136">
        <f t="shared" si="482"/>
        <v>0</v>
      </c>
      <c r="T835" s="136">
        <f t="shared" si="482"/>
        <v>0</v>
      </c>
      <c r="U835" s="136">
        <f t="shared" si="482"/>
        <v>0</v>
      </c>
      <c r="V835" s="136">
        <f t="shared" si="482"/>
        <v>0</v>
      </c>
      <c r="W835" s="136">
        <f t="shared" si="482"/>
        <v>0</v>
      </c>
      <c r="X835" s="136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7">
        <v>35210</v>
      </c>
      <c r="D836" s="44"/>
      <c r="E836" s="138" t="s">
        <v>355</v>
      </c>
      <c r="G836" s="43"/>
      <c r="H836" s="136"/>
      <c r="I836" s="42">
        <f>'DepExp. Class.'!G$44</f>
        <v>624.85531499999991</v>
      </c>
      <c r="J836" s="136">
        <f t="shared" ref="J836:X836" si="483">+J44+J308+J572</f>
        <v>291.04760146460762</v>
      </c>
      <c r="K836" s="136">
        <f t="shared" si="483"/>
        <v>167.894671205278</v>
      </c>
      <c r="L836" s="136">
        <f t="shared" si="483"/>
        <v>2.3214596600864041</v>
      </c>
      <c r="M836" s="136">
        <f t="shared" si="483"/>
        <v>107.19050160935396</v>
      </c>
      <c r="N836" s="136">
        <f t="shared" si="483"/>
        <v>56.401081060673953</v>
      </c>
      <c r="O836" s="136">
        <f t="shared" si="483"/>
        <v>0</v>
      </c>
      <c r="P836" s="136">
        <f t="shared" si="483"/>
        <v>0</v>
      </c>
      <c r="Q836" s="136">
        <f t="shared" si="483"/>
        <v>0</v>
      </c>
      <c r="R836" s="136">
        <f t="shared" si="483"/>
        <v>0</v>
      </c>
      <c r="S836" s="136">
        <f t="shared" si="483"/>
        <v>0</v>
      </c>
      <c r="T836" s="136">
        <f t="shared" si="483"/>
        <v>0</v>
      </c>
      <c r="U836" s="136">
        <f t="shared" si="483"/>
        <v>0</v>
      </c>
      <c r="V836" s="136">
        <f t="shared" si="483"/>
        <v>0</v>
      </c>
      <c r="W836" s="136">
        <f t="shared" si="483"/>
        <v>0</v>
      </c>
      <c r="X836" s="136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7">
        <v>35211</v>
      </c>
      <c r="D837" s="44"/>
      <c r="E837" s="138" t="s">
        <v>356</v>
      </c>
      <c r="G837" s="43"/>
      <c r="H837" s="136"/>
      <c r="I837" s="42">
        <f>'DepExp. Class.'!G$45</f>
        <v>480.60557599999987</v>
      </c>
      <c r="J837" s="136">
        <f t="shared" ref="J837:X837" si="484">+J45+J309+J573</f>
        <v>223.85838255263329</v>
      </c>
      <c r="K837" s="136">
        <f t="shared" si="484"/>
        <v>129.13567865217445</v>
      </c>
      <c r="L837" s="136">
        <f t="shared" si="484"/>
        <v>1.7855436775737281</v>
      </c>
      <c r="M837" s="136">
        <f t="shared" si="484"/>
        <v>82.445250173942242</v>
      </c>
      <c r="N837" s="136">
        <f t="shared" si="484"/>
        <v>43.380720943676209</v>
      </c>
      <c r="O837" s="136">
        <f t="shared" si="484"/>
        <v>0</v>
      </c>
      <c r="P837" s="136">
        <f t="shared" si="484"/>
        <v>0</v>
      </c>
      <c r="Q837" s="136">
        <f t="shared" si="484"/>
        <v>0</v>
      </c>
      <c r="R837" s="136">
        <f t="shared" si="484"/>
        <v>0</v>
      </c>
      <c r="S837" s="136">
        <f t="shared" si="484"/>
        <v>0</v>
      </c>
      <c r="T837" s="136">
        <f t="shared" si="484"/>
        <v>0</v>
      </c>
      <c r="U837" s="136">
        <f t="shared" si="484"/>
        <v>0</v>
      </c>
      <c r="V837" s="136">
        <f t="shared" si="484"/>
        <v>0</v>
      </c>
      <c r="W837" s="136">
        <f t="shared" si="484"/>
        <v>0</v>
      </c>
      <c r="X837" s="136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7">
        <v>35301</v>
      </c>
      <c r="D838" s="44"/>
      <c r="E838" s="141" t="s">
        <v>342</v>
      </c>
      <c r="G838" s="43"/>
      <c r="H838" s="136"/>
      <c r="I838" s="42">
        <f>'DepExp. Class.'!G$46</f>
        <v>1445.8248900000001</v>
      </c>
      <c r="J838" s="136">
        <f t="shared" ref="J838:X838" si="485">+J46+J310+J574</f>
        <v>673.44208534471727</v>
      </c>
      <c r="K838" s="136">
        <f t="shared" si="485"/>
        <v>388.48400373606057</v>
      </c>
      <c r="L838" s="136">
        <f t="shared" si="485"/>
        <v>5.3715221381830824</v>
      </c>
      <c r="M838" s="136">
        <f t="shared" si="485"/>
        <v>248.02332872592922</v>
      </c>
      <c r="N838" s="136">
        <f t="shared" si="485"/>
        <v>130.50395005510998</v>
      </c>
      <c r="O838" s="136">
        <f t="shared" si="485"/>
        <v>0</v>
      </c>
      <c r="P838" s="136">
        <f t="shared" si="485"/>
        <v>0</v>
      </c>
      <c r="Q838" s="136">
        <f t="shared" si="485"/>
        <v>0</v>
      </c>
      <c r="R838" s="136">
        <f t="shared" si="485"/>
        <v>0</v>
      </c>
      <c r="S838" s="136">
        <f t="shared" si="485"/>
        <v>0</v>
      </c>
      <c r="T838" s="136">
        <f t="shared" si="485"/>
        <v>0</v>
      </c>
      <c r="U838" s="136">
        <f t="shared" si="485"/>
        <v>0</v>
      </c>
      <c r="V838" s="136">
        <f t="shared" si="485"/>
        <v>0</v>
      </c>
      <c r="W838" s="136">
        <f t="shared" si="485"/>
        <v>0</v>
      </c>
      <c r="X838" s="136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7">
        <v>35302</v>
      </c>
      <c r="D839" s="44"/>
      <c r="E839" s="138" t="s">
        <v>343</v>
      </c>
      <c r="G839" s="43"/>
      <c r="H839" s="136"/>
      <c r="I839" s="42">
        <f>'DepExp. Class.'!G$47</f>
        <v>0</v>
      </c>
      <c r="J839" s="136">
        <f t="shared" ref="J839:X839" si="486">+J47+J311+J575</f>
        <v>0</v>
      </c>
      <c r="K839" s="136">
        <f t="shared" si="486"/>
        <v>0</v>
      </c>
      <c r="L839" s="136">
        <f t="shared" si="486"/>
        <v>0</v>
      </c>
      <c r="M839" s="136">
        <f t="shared" si="486"/>
        <v>0</v>
      </c>
      <c r="N839" s="136">
        <f t="shared" si="486"/>
        <v>0</v>
      </c>
      <c r="O839" s="136">
        <f t="shared" si="486"/>
        <v>0</v>
      </c>
      <c r="P839" s="136">
        <f t="shared" si="486"/>
        <v>0</v>
      </c>
      <c r="Q839" s="136">
        <f t="shared" si="486"/>
        <v>0</v>
      </c>
      <c r="R839" s="136">
        <f t="shared" si="486"/>
        <v>0</v>
      </c>
      <c r="S839" s="136">
        <f t="shared" si="486"/>
        <v>0</v>
      </c>
      <c r="T839" s="136">
        <f t="shared" si="486"/>
        <v>0</v>
      </c>
      <c r="U839" s="136">
        <f t="shared" si="486"/>
        <v>0</v>
      </c>
      <c r="V839" s="136">
        <f t="shared" si="486"/>
        <v>0</v>
      </c>
      <c r="W839" s="136">
        <f t="shared" si="486"/>
        <v>0</v>
      </c>
      <c r="X839" s="136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7">
        <v>35400</v>
      </c>
      <c r="D840" s="44"/>
      <c r="E840" s="138" t="s">
        <v>126</v>
      </c>
      <c r="G840" s="43"/>
      <c r="H840" s="136"/>
      <c r="I840" s="42">
        <f>'DepExp. Class.'!G$48</f>
        <v>16622.028900000001</v>
      </c>
      <c r="J840" s="136">
        <f t="shared" ref="J840:X840" si="487">+J48+J312+J576</f>
        <v>7742.2749341907911</v>
      </c>
      <c r="K840" s="136">
        <f t="shared" si="487"/>
        <v>4466.2340384031613</v>
      </c>
      <c r="L840" s="136">
        <f t="shared" si="487"/>
        <v>61.754087120376646</v>
      </c>
      <c r="M840" s="136">
        <f t="shared" si="487"/>
        <v>2851.4178767226754</v>
      </c>
      <c r="N840" s="136">
        <f t="shared" si="487"/>
        <v>1500.3479635629976</v>
      </c>
      <c r="O840" s="136">
        <f t="shared" si="487"/>
        <v>0</v>
      </c>
      <c r="P840" s="136">
        <f t="shared" si="487"/>
        <v>0</v>
      </c>
      <c r="Q840" s="136">
        <f t="shared" si="487"/>
        <v>0</v>
      </c>
      <c r="R840" s="136">
        <f t="shared" si="487"/>
        <v>0</v>
      </c>
      <c r="S840" s="136">
        <f t="shared" si="487"/>
        <v>0</v>
      </c>
      <c r="T840" s="136">
        <f t="shared" si="487"/>
        <v>0</v>
      </c>
      <c r="U840" s="136">
        <f t="shared" si="487"/>
        <v>0</v>
      </c>
      <c r="V840" s="136">
        <f t="shared" si="487"/>
        <v>0</v>
      </c>
      <c r="W840" s="136">
        <f t="shared" si="487"/>
        <v>0</v>
      </c>
      <c r="X840" s="136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7">
        <v>35500</v>
      </c>
      <c r="D841" s="44"/>
      <c r="E841" s="138" t="s">
        <v>357</v>
      </c>
      <c r="G841" s="43"/>
      <c r="H841" s="136"/>
      <c r="I841" s="42">
        <f>'DepExp. Class.'!G$49</f>
        <v>1228.503453</v>
      </c>
      <c r="J841" s="136">
        <f t="shared" ref="J841:X841" si="488">+J49+J313+J577</f>
        <v>572.21723942067831</v>
      </c>
      <c r="K841" s="136">
        <f t="shared" si="488"/>
        <v>330.09110807672931</v>
      </c>
      <c r="L841" s="136">
        <f t="shared" si="488"/>
        <v>4.5641305114230395</v>
      </c>
      <c r="M841" s="136">
        <f t="shared" si="488"/>
        <v>210.7430283375175</v>
      </c>
      <c r="N841" s="136">
        <f t="shared" si="488"/>
        <v>110.88794665365192</v>
      </c>
      <c r="O841" s="136">
        <f t="shared" si="488"/>
        <v>0</v>
      </c>
      <c r="P841" s="136">
        <f t="shared" si="488"/>
        <v>0</v>
      </c>
      <c r="Q841" s="136">
        <f t="shared" si="488"/>
        <v>0</v>
      </c>
      <c r="R841" s="136">
        <f t="shared" si="488"/>
        <v>0</v>
      </c>
      <c r="S841" s="136">
        <f t="shared" si="488"/>
        <v>0</v>
      </c>
      <c r="T841" s="136">
        <f t="shared" si="488"/>
        <v>0</v>
      </c>
      <c r="U841" s="136">
        <f t="shared" si="488"/>
        <v>0</v>
      </c>
      <c r="V841" s="136">
        <f t="shared" si="488"/>
        <v>0</v>
      </c>
      <c r="W841" s="136">
        <f t="shared" si="488"/>
        <v>0</v>
      </c>
      <c r="X841" s="136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7">
        <v>35600</v>
      </c>
      <c r="D842" s="44"/>
      <c r="E842" s="138" t="s">
        <v>345</v>
      </c>
      <c r="G842" s="43"/>
      <c r="H842" s="136"/>
      <c r="I842" s="42">
        <f>'DepExp. Class.'!G$50</f>
        <v>8500.6007250000021</v>
      </c>
      <c r="J842" s="136">
        <f t="shared" ref="J842:X842" si="489">+J50+J314+J578</f>
        <v>3959.4437186143732</v>
      </c>
      <c r="K842" s="136">
        <f t="shared" si="489"/>
        <v>2284.0576522442216</v>
      </c>
      <c r="L842" s="136">
        <f t="shared" si="489"/>
        <v>31.581393637643536</v>
      </c>
      <c r="M842" s="136">
        <f t="shared" si="489"/>
        <v>1458.2314238514373</v>
      </c>
      <c r="N842" s="136">
        <f t="shared" si="489"/>
        <v>767.2865366523273</v>
      </c>
      <c r="O842" s="136">
        <f t="shared" si="489"/>
        <v>0</v>
      </c>
      <c r="P842" s="136">
        <f t="shared" si="489"/>
        <v>0</v>
      </c>
      <c r="Q842" s="136">
        <f t="shared" si="489"/>
        <v>0</v>
      </c>
      <c r="R842" s="136">
        <f t="shared" si="489"/>
        <v>0</v>
      </c>
      <c r="S842" s="136">
        <f t="shared" si="489"/>
        <v>0</v>
      </c>
      <c r="T842" s="136">
        <f t="shared" si="489"/>
        <v>0</v>
      </c>
      <c r="U842" s="136">
        <f t="shared" si="489"/>
        <v>0</v>
      </c>
      <c r="V842" s="136">
        <f t="shared" si="489"/>
        <v>0</v>
      </c>
      <c r="W842" s="136">
        <f t="shared" si="489"/>
        <v>0</v>
      </c>
      <c r="X842" s="136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6"/>
      <c r="I843" s="42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358</v>
      </c>
      <c r="E844" s="44"/>
      <c r="G844" s="43"/>
      <c r="H844" s="136"/>
      <c r="I844" s="42">
        <f>'DepExp. Class.'!G$52</f>
        <v>269954.01681261847</v>
      </c>
      <c r="J844" s="136">
        <f>+J52+J316+J580</f>
        <v>125740.25892545856</v>
      </c>
      <c r="K844" s="136">
        <f t="shared" ref="K844:X844" si="490">+K52+K316+K580</f>
        <v>72534.936977048317</v>
      </c>
      <c r="L844" s="136">
        <f t="shared" si="490"/>
        <v>1002.9319509089569</v>
      </c>
      <c r="M844" s="136">
        <f t="shared" si="490"/>
        <v>46309.130736296211</v>
      </c>
      <c r="N844" s="136">
        <f t="shared" si="490"/>
        <v>24366.758222906428</v>
      </c>
      <c r="O844" s="136">
        <f t="shared" si="490"/>
        <v>0</v>
      </c>
      <c r="P844" s="136">
        <f t="shared" si="490"/>
        <v>0</v>
      </c>
      <c r="Q844" s="136">
        <f t="shared" si="490"/>
        <v>0</v>
      </c>
      <c r="R844" s="136">
        <f t="shared" si="490"/>
        <v>0</v>
      </c>
      <c r="S844" s="136">
        <f t="shared" si="490"/>
        <v>0</v>
      </c>
      <c r="T844" s="136">
        <f t="shared" si="490"/>
        <v>0</v>
      </c>
      <c r="U844" s="136">
        <f t="shared" si="490"/>
        <v>0</v>
      </c>
      <c r="V844" s="136">
        <f t="shared" si="490"/>
        <v>0</v>
      </c>
      <c r="W844" s="136">
        <f t="shared" si="490"/>
        <v>0</v>
      </c>
      <c r="X844" s="136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6"/>
      <c r="I845" s="42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6"/>
      <c r="I847" s="42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7">
        <v>36510</v>
      </c>
      <c r="E848" s="44" t="s">
        <v>125</v>
      </c>
      <c r="G848" s="43"/>
      <c r="H848" s="136"/>
      <c r="I848" s="42">
        <f>'DepExp. Class.'!G$56</f>
        <v>0</v>
      </c>
      <c r="J848" s="136">
        <f t="shared" ref="J848:X848" si="491">+J56+J320+J584</f>
        <v>0</v>
      </c>
      <c r="K848" s="136">
        <f t="shared" si="491"/>
        <v>0</v>
      </c>
      <c r="L848" s="136">
        <f t="shared" si="491"/>
        <v>0</v>
      </c>
      <c r="M848" s="136">
        <f t="shared" si="491"/>
        <v>0</v>
      </c>
      <c r="N848" s="136">
        <f t="shared" si="491"/>
        <v>0</v>
      </c>
      <c r="O848" s="136">
        <f t="shared" si="491"/>
        <v>0</v>
      </c>
      <c r="P848" s="136">
        <f t="shared" si="491"/>
        <v>0</v>
      </c>
      <c r="Q848" s="136">
        <f t="shared" si="491"/>
        <v>0</v>
      </c>
      <c r="R848" s="136">
        <f t="shared" si="491"/>
        <v>0</v>
      </c>
      <c r="S848" s="136">
        <f t="shared" si="491"/>
        <v>0</v>
      </c>
      <c r="T848" s="136">
        <f t="shared" si="491"/>
        <v>0</v>
      </c>
      <c r="U848" s="136">
        <f t="shared" si="491"/>
        <v>0</v>
      </c>
      <c r="V848" s="136">
        <f t="shared" si="491"/>
        <v>0</v>
      </c>
      <c r="W848" s="136">
        <f t="shared" si="491"/>
        <v>0</v>
      </c>
      <c r="X848" s="136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7">
        <v>36520</v>
      </c>
      <c r="E849" s="44" t="s">
        <v>147</v>
      </c>
      <c r="G849" s="43"/>
      <c r="H849" s="136"/>
      <c r="I849" s="42">
        <f>'DepExp. Class.'!G$57</f>
        <v>11541.367600000003</v>
      </c>
      <c r="J849" s="136">
        <f t="shared" ref="J849:X849" si="493">+J57+J321+J585</f>
        <v>6232.9079523365062</v>
      </c>
      <c r="K849" s="136">
        <f t="shared" si="493"/>
        <v>3477.9410972336746</v>
      </c>
      <c r="L849" s="136">
        <f t="shared" si="493"/>
        <v>0</v>
      </c>
      <c r="M849" s="136">
        <f t="shared" si="493"/>
        <v>1830.5185504298242</v>
      </c>
      <c r="N849" s="136">
        <f t="shared" si="493"/>
        <v>0</v>
      </c>
      <c r="O849" s="136">
        <f t="shared" si="493"/>
        <v>0</v>
      </c>
      <c r="P849" s="136">
        <f t="shared" si="493"/>
        <v>0</v>
      </c>
      <c r="Q849" s="136">
        <f t="shared" si="493"/>
        <v>0</v>
      </c>
      <c r="R849" s="136">
        <f t="shared" si="493"/>
        <v>0</v>
      </c>
      <c r="S849" s="136">
        <f t="shared" si="493"/>
        <v>0</v>
      </c>
      <c r="T849" s="136">
        <f t="shared" si="493"/>
        <v>0</v>
      </c>
      <c r="U849" s="136">
        <f t="shared" si="493"/>
        <v>0</v>
      </c>
      <c r="V849" s="136">
        <f t="shared" si="493"/>
        <v>0</v>
      </c>
      <c r="W849" s="136">
        <f t="shared" si="493"/>
        <v>0</v>
      </c>
      <c r="X849" s="136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7">
        <v>36602</v>
      </c>
      <c r="E850" s="138" t="s">
        <v>149</v>
      </c>
      <c r="G850" s="43"/>
      <c r="H850" s="136"/>
      <c r="I850" s="42">
        <f>'DepExp. Class.'!G$58</f>
        <v>872.23061599999994</v>
      </c>
      <c r="J850" s="136">
        <f t="shared" ref="J850:X850" si="494">+J58+J322+J586</f>
        <v>471.04756829145339</v>
      </c>
      <c r="K850" s="136">
        <f t="shared" si="494"/>
        <v>262.84291522365538</v>
      </c>
      <c r="L850" s="136">
        <f t="shared" si="494"/>
        <v>0</v>
      </c>
      <c r="M850" s="136">
        <f t="shared" si="494"/>
        <v>138.34013248489131</v>
      </c>
      <c r="N850" s="136">
        <f t="shared" si="494"/>
        <v>0</v>
      </c>
      <c r="O850" s="136">
        <f t="shared" si="494"/>
        <v>0</v>
      </c>
      <c r="P850" s="136">
        <f t="shared" si="494"/>
        <v>0</v>
      </c>
      <c r="Q850" s="136">
        <f t="shared" si="494"/>
        <v>0</v>
      </c>
      <c r="R850" s="136">
        <f t="shared" si="494"/>
        <v>0</v>
      </c>
      <c r="S850" s="136">
        <f t="shared" si="494"/>
        <v>0</v>
      </c>
      <c r="T850" s="136">
        <f t="shared" si="494"/>
        <v>0</v>
      </c>
      <c r="U850" s="136">
        <f t="shared" si="494"/>
        <v>0</v>
      </c>
      <c r="V850" s="136">
        <f t="shared" si="494"/>
        <v>0</v>
      </c>
      <c r="W850" s="136">
        <f t="shared" si="494"/>
        <v>0</v>
      </c>
      <c r="X850" s="136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7">
        <v>36603</v>
      </c>
      <c r="E851" s="138" t="s">
        <v>283</v>
      </c>
      <c r="G851" s="43"/>
      <c r="H851" s="136"/>
      <c r="I851" s="42">
        <f>'DepExp. Class.'!G$59</f>
        <v>1082.707962</v>
      </c>
      <c r="J851" s="136">
        <f t="shared" ref="J851:X851" si="495">+J59+J323+J587</f>
        <v>584.71572003372023</v>
      </c>
      <c r="K851" s="136">
        <f t="shared" si="495"/>
        <v>326.26935107256389</v>
      </c>
      <c r="L851" s="136">
        <f t="shared" si="495"/>
        <v>0</v>
      </c>
      <c r="M851" s="136">
        <f t="shared" si="495"/>
        <v>171.72289089371597</v>
      </c>
      <c r="N851" s="136">
        <f t="shared" si="495"/>
        <v>0</v>
      </c>
      <c r="O851" s="136">
        <f t="shared" si="495"/>
        <v>0</v>
      </c>
      <c r="P851" s="136">
        <f t="shared" si="495"/>
        <v>0</v>
      </c>
      <c r="Q851" s="136">
        <f t="shared" si="495"/>
        <v>0</v>
      </c>
      <c r="R851" s="136">
        <f t="shared" si="495"/>
        <v>0</v>
      </c>
      <c r="S851" s="136">
        <f t="shared" si="495"/>
        <v>0</v>
      </c>
      <c r="T851" s="136">
        <f t="shared" si="495"/>
        <v>0</v>
      </c>
      <c r="U851" s="136">
        <f t="shared" si="495"/>
        <v>0</v>
      </c>
      <c r="V851" s="136">
        <f t="shared" si="495"/>
        <v>0</v>
      </c>
      <c r="W851" s="136">
        <f t="shared" si="495"/>
        <v>0</v>
      </c>
      <c r="X851" s="136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7">
        <v>36700</v>
      </c>
      <c r="E852" s="138" t="s">
        <v>284</v>
      </c>
      <c r="G852" s="43"/>
      <c r="H852" s="136"/>
      <c r="I852" s="42">
        <f>'DepExp. Class.'!G$60</f>
        <v>9275.4399999999987</v>
      </c>
      <c r="J852" s="136">
        <f t="shared" ref="J852:X852" si="496">+J60+J324+J588</f>
        <v>5009.1952480068394</v>
      </c>
      <c r="K852" s="136">
        <f t="shared" si="496"/>
        <v>2795.1136372196565</v>
      </c>
      <c r="L852" s="136">
        <f t="shared" si="496"/>
        <v>0</v>
      </c>
      <c r="M852" s="136">
        <f t="shared" si="496"/>
        <v>1471.1311147735041</v>
      </c>
      <c r="N852" s="136">
        <f t="shared" si="496"/>
        <v>0</v>
      </c>
      <c r="O852" s="136">
        <f t="shared" si="496"/>
        <v>0</v>
      </c>
      <c r="P852" s="136">
        <f t="shared" si="496"/>
        <v>0</v>
      </c>
      <c r="Q852" s="136">
        <f t="shared" si="496"/>
        <v>0</v>
      </c>
      <c r="R852" s="136">
        <f t="shared" si="496"/>
        <v>0</v>
      </c>
      <c r="S852" s="136">
        <f t="shared" si="496"/>
        <v>0</v>
      </c>
      <c r="T852" s="136">
        <f t="shared" si="496"/>
        <v>0</v>
      </c>
      <c r="U852" s="136">
        <f t="shared" si="496"/>
        <v>0</v>
      </c>
      <c r="V852" s="136">
        <f t="shared" si="496"/>
        <v>0</v>
      </c>
      <c r="W852" s="136">
        <f t="shared" si="496"/>
        <v>0</v>
      </c>
      <c r="X852" s="136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7">
        <v>36701</v>
      </c>
      <c r="E853" s="138" t="s">
        <v>285</v>
      </c>
      <c r="G853" s="43"/>
      <c r="H853" s="136"/>
      <c r="I853" s="42">
        <f>'DepExp. Class.'!G$61</f>
        <v>524702.12300100015</v>
      </c>
      <c r="J853" s="136">
        <f t="shared" ref="J853:X853" si="497">+J61+J325+J589</f>
        <v>283365.03509868105</v>
      </c>
      <c r="K853" s="136">
        <f t="shared" si="497"/>
        <v>158116.71031004476</v>
      </c>
      <c r="L853" s="136">
        <f t="shared" si="497"/>
        <v>0</v>
      </c>
      <c r="M853" s="136">
        <f t="shared" si="497"/>
        <v>83220.37759227441</v>
      </c>
      <c r="N853" s="136">
        <f t="shared" si="497"/>
        <v>0</v>
      </c>
      <c r="O853" s="136">
        <f t="shared" si="497"/>
        <v>0</v>
      </c>
      <c r="P853" s="136">
        <f t="shared" si="497"/>
        <v>0</v>
      </c>
      <c r="Q853" s="136">
        <f t="shared" si="497"/>
        <v>0</v>
      </c>
      <c r="R853" s="136">
        <f t="shared" si="497"/>
        <v>0</v>
      </c>
      <c r="S853" s="136">
        <f t="shared" si="497"/>
        <v>0</v>
      </c>
      <c r="T853" s="136">
        <f t="shared" si="497"/>
        <v>0</v>
      </c>
      <c r="U853" s="136">
        <f t="shared" si="497"/>
        <v>0</v>
      </c>
      <c r="V853" s="136">
        <f t="shared" si="497"/>
        <v>0</v>
      </c>
      <c r="W853" s="136">
        <f t="shared" si="497"/>
        <v>0</v>
      </c>
      <c r="X853" s="136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7">
        <v>36900</v>
      </c>
      <c r="E854" s="138" t="s">
        <v>286</v>
      </c>
      <c r="G854" s="43"/>
      <c r="H854" s="136"/>
      <c r="I854" s="42">
        <f>'DepExp. Class.'!G$62</f>
        <v>13161.468231999999</v>
      </c>
      <c r="J854" s="136">
        <f t="shared" ref="J854:X854" si="498">+J62+J326+J590</f>
        <v>7107.8422289969403</v>
      </c>
      <c r="K854" s="136">
        <f t="shared" si="498"/>
        <v>3966.1513999439908</v>
      </c>
      <c r="L854" s="136">
        <f t="shared" si="498"/>
        <v>0</v>
      </c>
      <c r="M854" s="136">
        <f t="shared" si="498"/>
        <v>2087.4746030590704</v>
      </c>
      <c r="N854" s="136">
        <f t="shared" si="498"/>
        <v>0</v>
      </c>
      <c r="O854" s="136">
        <f t="shared" si="498"/>
        <v>0</v>
      </c>
      <c r="P854" s="136">
        <f t="shared" si="498"/>
        <v>0</v>
      </c>
      <c r="Q854" s="136">
        <f t="shared" si="498"/>
        <v>0</v>
      </c>
      <c r="R854" s="136">
        <f t="shared" si="498"/>
        <v>0</v>
      </c>
      <c r="S854" s="136">
        <f t="shared" si="498"/>
        <v>0</v>
      </c>
      <c r="T854" s="136">
        <f t="shared" si="498"/>
        <v>0</v>
      </c>
      <c r="U854" s="136">
        <f t="shared" si="498"/>
        <v>0</v>
      </c>
      <c r="V854" s="136">
        <f t="shared" si="498"/>
        <v>0</v>
      </c>
      <c r="W854" s="136">
        <f t="shared" si="498"/>
        <v>0</v>
      </c>
      <c r="X854" s="136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7">
        <v>36901</v>
      </c>
      <c r="E855" s="138" t="s">
        <v>286</v>
      </c>
      <c r="G855" s="43"/>
      <c r="H855" s="136"/>
      <c r="I855" s="42">
        <f>'DepExp. Class.'!G$63</f>
        <v>48575.248174000008</v>
      </c>
      <c r="J855" s="136">
        <f t="shared" ref="J855:X855" si="499">+J63+J327+J591</f>
        <v>26233.030705169109</v>
      </c>
      <c r="K855" s="136">
        <f t="shared" si="499"/>
        <v>14637.940475328036</v>
      </c>
      <c r="L855" s="136">
        <f t="shared" si="499"/>
        <v>0</v>
      </c>
      <c r="M855" s="136">
        <f t="shared" si="499"/>
        <v>7704.27699350287</v>
      </c>
      <c r="N855" s="136">
        <f t="shared" si="499"/>
        <v>0</v>
      </c>
      <c r="O855" s="136">
        <f t="shared" si="499"/>
        <v>0</v>
      </c>
      <c r="P855" s="136">
        <f t="shared" si="499"/>
        <v>0</v>
      </c>
      <c r="Q855" s="136">
        <f t="shared" si="499"/>
        <v>0</v>
      </c>
      <c r="R855" s="136">
        <f t="shared" si="499"/>
        <v>0</v>
      </c>
      <c r="S855" s="136">
        <f t="shared" si="499"/>
        <v>0</v>
      </c>
      <c r="T855" s="136">
        <f t="shared" si="499"/>
        <v>0</v>
      </c>
      <c r="U855" s="136">
        <f t="shared" si="499"/>
        <v>0</v>
      </c>
      <c r="V855" s="136">
        <f t="shared" si="499"/>
        <v>0</v>
      </c>
      <c r="W855" s="136">
        <f t="shared" si="499"/>
        <v>0</v>
      </c>
      <c r="X855" s="136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6"/>
      <c r="I857" s="42">
        <f>'DepExp. Class.'!G$65</f>
        <v>609210.58558500023</v>
      </c>
      <c r="J857" s="136">
        <f>+J65+J329+J593</f>
        <v>329003.77452151565</v>
      </c>
      <c r="K857" s="136">
        <f t="shared" ref="K857:X857" si="500">+K65+K329+K593</f>
        <v>183582.96918606633</v>
      </c>
      <c r="L857" s="136">
        <f t="shared" si="500"/>
        <v>0</v>
      </c>
      <c r="M857" s="136">
        <f t="shared" si="500"/>
        <v>96623.841877418279</v>
      </c>
      <c r="N857" s="136">
        <f t="shared" si="500"/>
        <v>0</v>
      </c>
      <c r="O857" s="136">
        <f t="shared" si="500"/>
        <v>0</v>
      </c>
      <c r="P857" s="136">
        <f t="shared" si="500"/>
        <v>0</v>
      </c>
      <c r="Q857" s="136">
        <f t="shared" si="500"/>
        <v>0</v>
      </c>
      <c r="R857" s="136">
        <f t="shared" si="500"/>
        <v>0</v>
      </c>
      <c r="S857" s="136">
        <f t="shared" si="500"/>
        <v>0</v>
      </c>
      <c r="T857" s="136">
        <f t="shared" si="500"/>
        <v>0</v>
      </c>
      <c r="U857" s="136">
        <f t="shared" si="500"/>
        <v>0</v>
      </c>
      <c r="V857" s="136">
        <f t="shared" si="500"/>
        <v>0</v>
      </c>
      <c r="W857" s="136">
        <f t="shared" si="500"/>
        <v>0</v>
      </c>
      <c r="X857" s="136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7">
        <v>37400</v>
      </c>
      <c r="E861" s="138" t="s">
        <v>125</v>
      </c>
      <c r="G861" s="43"/>
      <c r="H861" s="136"/>
      <c r="I861" s="42">
        <f>'DepExp. Class.'!G$69</f>
        <v>0</v>
      </c>
      <c r="J861" s="136">
        <f t="shared" ref="J861:X861" si="501">+J69+J333+J597</f>
        <v>0</v>
      </c>
      <c r="K861" s="136">
        <f t="shared" si="501"/>
        <v>0</v>
      </c>
      <c r="L861" s="136">
        <f t="shared" si="501"/>
        <v>0</v>
      </c>
      <c r="M861" s="136">
        <f t="shared" si="501"/>
        <v>0</v>
      </c>
      <c r="N861" s="136">
        <f t="shared" si="501"/>
        <v>0</v>
      </c>
      <c r="O861" s="136">
        <f t="shared" si="501"/>
        <v>0</v>
      </c>
      <c r="P861" s="136">
        <f t="shared" si="501"/>
        <v>0</v>
      </c>
      <c r="Q861" s="136">
        <f t="shared" si="501"/>
        <v>0</v>
      </c>
      <c r="R861" s="136">
        <f t="shared" si="501"/>
        <v>0</v>
      </c>
      <c r="S861" s="136">
        <f t="shared" si="501"/>
        <v>0</v>
      </c>
      <c r="T861" s="136">
        <f t="shared" si="501"/>
        <v>0</v>
      </c>
      <c r="U861" s="136">
        <f t="shared" si="501"/>
        <v>0</v>
      </c>
      <c r="V861" s="136">
        <f t="shared" si="501"/>
        <v>0</v>
      </c>
      <c r="W861" s="136">
        <f t="shared" si="501"/>
        <v>0</v>
      </c>
      <c r="X861" s="136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7">
        <v>37401</v>
      </c>
      <c r="E862" s="138" t="s">
        <v>287</v>
      </c>
      <c r="G862" s="43"/>
      <c r="H862" s="136"/>
      <c r="I862" s="42">
        <f>'DepExp. Class.'!G$70</f>
        <v>0</v>
      </c>
      <c r="J862" s="136">
        <f t="shared" ref="J862:X862" si="503">+J70+J334+J598</f>
        <v>0</v>
      </c>
      <c r="K862" s="136">
        <f t="shared" si="503"/>
        <v>0</v>
      </c>
      <c r="L862" s="136">
        <f t="shared" si="503"/>
        <v>0</v>
      </c>
      <c r="M862" s="136">
        <f t="shared" si="503"/>
        <v>0</v>
      </c>
      <c r="N862" s="136">
        <f t="shared" si="503"/>
        <v>0</v>
      </c>
      <c r="O862" s="136">
        <f t="shared" si="503"/>
        <v>0</v>
      </c>
      <c r="P862" s="136">
        <f t="shared" si="503"/>
        <v>0</v>
      </c>
      <c r="Q862" s="136">
        <f t="shared" si="503"/>
        <v>0</v>
      </c>
      <c r="R862" s="136">
        <f t="shared" si="503"/>
        <v>0</v>
      </c>
      <c r="S862" s="136">
        <f t="shared" si="503"/>
        <v>0</v>
      </c>
      <c r="T862" s="136">
        <f t="shared" si="503"/>
        <v>0</v>
      </c>
      <c r="U862" s="136">
        <f t="shared" si="503"/>
        <v>0</v>
      </c>
      <c r="V862" s="136">
        <f t="shared" si="503"/>
        <v>0</v>
      </c>
      <c r="W862" s="136">
        <f t="shared" si="503"/>
        <v>0</v>
      </c>
      <c r="X862" s="136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7">
        <v>37402</v>
      </c>
      <c r="E863" s="138" t="s">
        <v>288</v>
      </c>
      <c r="G863" s="43"/>
      <c r="H863" s="136"/>
      <c r="I863" s="42">
        <f>'DepExp. Class.'!G$71</f>
        <v>22037.011447200493</v>
      </c>
      <c r="J863" s="136">
        <f t="shared" ref="J863:X863" si="504">+J71+J335+J599</f>
        <v>15736.541306347466</v>
      </c>
      <c r="K863" s="136">
        <f t="shared" si="504"/>
        <v>4530.1713033261967</v>
      </c>
      <c r="L863" s="136">
        <f t="shared" si="504"/>
        <v>0.71293856267168243</v>
      </c>
      <c r="M863" s="136">
        <f t="shared" si="504"/>
        <v>1765.1521496546966</v>
      </c>
      <c r="N863" s="136">
        <f t="shared" si="504"/>
        <v>4.4337493094618496</v>
      </c>
      <c r="O863" s="136">
        <f t="shared" si="504"/>
        <v>0</v>
      </c>
      <c r="P863" s="136">
        <f t="shared" si="504"/>
        <v>0</v>
      </c>
      <c r="Q863" s="136">
        <f t="shared" si="504"/>
        <v>0</v>
      </c>
      <c r="R863" s="136">
        <f t="shared" si="504"/>
        <v>0</v>
      </c>
      <c r="S863" s="136">
        <f t="shared" si="504"/>
        <v>0</v>
      </c>
      <c r="T863" s="136">
        <f t="shared" si="504"/>
        <v>0</v>
      </c>
      <c r="U863" s="136">
        <f t="shared" si="504"/>
        <v>0</v>
      </c>
      <c r="V863" s="136">
        <f t="shared" si="504"/>
        <v>0</v>
      </c>
      <c r="W863" s="136">
        <f t="shared" si="504"/>
        <v>0</v>
      </c>
      <c r="X863" s="136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7">
        <v>37403</v>
      </c>
      <c r="E864" s="138" t="s">
        <v>289</v>
      </c>
      <c r="G864" s="43"/>
      <c r="H864" s="136"/>
      <c r="I864" s="42">
        <f>'DepExp. Class.'!G$72</f>
        <v>0</v>
      </c>
      <c r="J864" s="136">
        <f t="shared" ref="J864:X864" si="505">+J72+J336+J600</f>
        <v>0</v>
      </c>
      <c r="K864" s="136">
        <f t="shared" si="505"/>
        <v>0</v>
      </c>
      <c r="L864" s="136">
        <f t="shared" si="505"/>
        <v>0</v>
      </c>
      <c r="M864" s="136">
        <f t="shared" si="505"/>
        <v>0</v>
      </c>
      <c r="N864" s="136">
        <f t="shared" si="505"/>
        <v>0</v>
      </c>
      <c r="O864" s="136">
        <f t="shared" si="505"/>
        <v>0</v>
      </c>
      <c r="P864" s="136">
        <f t="shared" si="505"/>
        <v>0</v>
      </c>
      <c r="Q864" s="136">
        <f t="shared" si="505"/>
        <v>0</v>
      </c>
      <c r="R864" s="136">
        <f t="shared" si="505"/>
        <v>0</v>
      </c>
      <c r="S864" s="136">
        <f t="shared" si="505"/>
        <v>0</v>
      </c>
      <c r="T864" s="136">
        <f t="shared" si="505"/>
        <v>0</v>
      </c>
      <c r="U864" s="136">
        <f t="shared" si="505"/>
        <v>0</v>
      </c>
      <c r="V864" s="136">
        <f t="shared" si="505"/>
        <v>0</v>
      </c>
      <c r="W864" s="136">
        <f t="shared" si="505"/>
        <v>0</v>
      </c>
      <c r="X864" s="136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7">
        <v>37500</v>
      </c>
      <c r="E865" s="138" t="s">
        <v>149</v>
      </c>
      <c r="G865" s="43"/>
      <c r="H865" s="136"/>
      <c r="I865" s="42">
        <f>'DepExp. Class.'!G$73</f>
        <v>6925.0513239999991</v>
      </c>
      <c r="J865" s="136">
        <f t="shared" ref="J865:X865" si="506">+J73+J337+J601</f>
        <v>4945.1513182630842</v>
      </c>
      <c r="K865" s="136">
        <f t="shared" si="506"/>
        <v>1423.5899843865277</v>
      </c>
      <c r="L865" s="136">
        <f t="shared" si="506"/>
        <v>0.22403837059255091</v>
      </c>
      <c r="M865" s="136">
        <f t="shared" si="506"/>
        <v>554.69269325902928</v>
      </c>
      <c r="N865" s="136">
        <f t="shared" si="506"/>
        <v>1.3932897207653532</v>
      </c>
      <c r="O865" s="136">
        <f t="shared" si="506"/>
        <v>0</v>
      </c>
      <c r="P865" s="136">
        <f t="shared" si="506"/>
        <v>0</v>
      </c>
      <c r="Q865" s="136">
        <f t="shared" si="506"/>
        <v>0</v>
      </c>
      <c r="R865" s="136">
        <f t="shared" si="506"/>
        <v>0</v>
      </c>
      <c r="S865" s="136">
        <f t="shared" si="506"/>
        <v>0</v>
      </c>
      <c r="T865" s="136">
        <f t="shared" si="506"/>
        <v>0</v>
      </c>
      <c r="U865" s="136">
        <f t="shared" si="506"/>
        <v>0</v>
      </c>
      <c r="V865" s="136">
        <f t="shared" si="506"/>
        <v>0</v>
      </c>
      <c r="W865" s="136">
        <f t="shared" si="506"/>
        <v>0</v>
      </c>
      <c r="X865" s="136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7">
        <v>37501</v>
      </c>
      <c r="E866" s="138" t="s">
        <v>290</v>
      </c>
      <c r="G866" s="43"/>
      <c r="H866" s="136"/>
      <c r="I866" s="42">
        <f>'DepExp. Class.'!G$74</f>
        <v>2056.2534780000001</v>
      </c>
      <c r="J866" s="136">
        <f t="shared" ref="J866:X866" si="507">+J74+J338+J602</f>
        <v>1468.3623444311609</v>
      </c>
      <c r="K866" s="136">
        <f t="shared" si="507"/>
        <v>422.70616052993228</v>
      </c>
      <c r="L866" s="136">
        <f t="shared" si="507"/>
        <v>6.6523648299878765E-2</v>
      </c>
      <c r="M866" s="136">
        <f t="shared" si="507"/>
        <v>164.70474027855258</v>
      </c>
      <c r="N866" s="136">
        <f t="shared" si="507"/>
        <v>0.4137091120547205</v>
      </c>
      <c r="O866" s="136">
        <f t="shared" si="507"/>
        <v>0</v>
      </c>
      <c r="P866" s="136">
        <f t="shared" si="507"/>
        <v>0</v>
      </c>
      <c r="Q866" s="136">
        <f t="shared" si="507"/>
        <v>0</v>
      </c>
      <c r="R866" s="136">
        <f t="shared" si="507"/>
        <v>0</v>
      </c>
      <c r="S866" s="136">
        <f t="shared" si="507"/>
        <v>0</v>
      </c>
      <c r="T866" s="136">
        <f t="shared" si="507"/>
        <v>0</v>
      </c>
      <c r="U866" s="136">
        <f t="shared" si="507"/>
        <v>0</v>
      </c>
      <c r="V866" s="136">
        <f t="shared" si="507"/>
        <v>0</v>
      </c>
      <c r="W866" s="136">
        <f t="shared" si="507"/>
        <v>0</v>
      </c>
      <c r="X866" s="136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7">
        <v>37502</v>
      </c>
      <c r="E867" s="138" t="s">
        <v>288</v>
      </c>
      <c r="G867" s="43"/>
      <c r="H867" s="136"/>
      <c r="I867" s="42">
        <f>'DepExp. Class.'!G$75</f>
        <v>953.04231399999992</v>
      </c>
      <c r="J867" s="136">
        <f t="shared" ref="J867:X867" si="508">+J75+J339+J603</f>
        <v>680.56368609198194</v>
      </c>
      <c r="K867" s="136">
        <f t="shared" si="508"/>
        <v>195.91789712878091</v>
      </c>
      <c r="L867" s="136">
        <f t="shared" si="508"/>
        <v>3.0832702480388764E-2</v>
      </c>
      <c r="M867" s="136">
        <f t="shared" si="508"/>
        <v>76.338150175199715</v>
      </c>
      <c r="N867" s="136">
        <f t="shared" si="508"/>
        <v>0.19174790155687024</v>
      </c>
      <c r="O867" s="136">
        <f t="shared" si="508"/>
        <v>0</v>
      </c>
      <c r="P867" s="136">
        <f t="shared" si="508"/>
        <v>0</v>
      </c>
      <c r="Q867" s="136">
        <f t="shared" si="508"/>
        <v>0</v>
      </c>
      <c r="R867" s="136">
        <f t="shared" si="508"/>
        <v>0</v>
      </c>
      <c r="S867" s="136">
        <f t="shared" si="508"/>
        <v>0</v>
      </c>
      <c r="T867" s="136">
        <f t="shared" si="508"/>
        <v>0</v>
      </c>
      <c r="U867" s="136">
        <f t="shared" si="508"/>
        <v>0</v>
      </c>
      <c r="V867" s="136">
        <f t="shared" si="508"/>
        <v>0</v>
      </c>
      <c r="W867" s="136">
        <f t="shared" si="508"/>
        <v>0</v>
      </c>
      <c r="X867" s="136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7">
        <v>37503</v>
      </c>
      <c r="E868" s="138" t="s">
        <v>291</v>
      </c>
      <c r="G868" s="43"/>
      <c r="H868" s="136"/>
      <c r="I868" s="42">
        <f>'DepExp. Class.'!G$76</f>
        <v>82.504648000000017</v>
      </c>
      <c r="J868" s="136">
        <f t="shared" ref="J868:X868" si="509">+J76+J340+J604</f>
        <v>58.916237545567668</v>
      </c>
      <c r="K868" s="136">
        <f t="shared" si="509"/>
        <v>16.960566075674041</v>
      </c>
      <c r="L868" s="136">
        <f t="shared" si="509"/>
        <v>2.6691797705775348E-3</v>
      </c>
      <c r="M868" s="136">
        <f t="shared" si="509"/>
        <v>6.6085756284437043</v>
      </c>
      <c r="N868" s="136">
        <f t="shared" si="509"/>
        <v>1.6599570544029631E-2</v>
      </c>
      <c r="O868" s="136">
        <f t="shared" si="509"/>
        <v>0</v>
      </c>
      <c r="P868" s="136">
        <f t="shared" si="509"/>
        <v>0</v>
      </c>
      <c r="Q868" s="136">
        <f t="shared" si="509"/>
        <v>0</v>
      </c>
      <c r="R868" s="136">
        <f t="shared" si="509"/>
        <v>0</v>
      </c>
      <c r="S868" s="136">
        <f t="shared" si="509"/>
        <v>0</v>
      </c>
      <c r="T868" s="136">
        <f t="shared" si="509"/>
        <v>0</v>
      </c>
      <c r="U868" s="136">
        <f t="shared" si="509"/>
        <v>0</v>
      </c>
      <c r="V868" s="136">
        <f t="shared" si="509"/>
        <v>0</v>
      </c>
      <c r="W868" s="136">
        <f t="shared" si="509"/>
        <v>0</v>
      </c>
      <c r="X868" s="136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7">
        <v>37600</v>
      </c>
      <c r="E869" s="138" t="s">
        <v>284</v>
      </c>
      <c r="G869" s="43"/>
      <c r="H869" s="136"/>
      <c r="I869" s="42">
        <f>'DepExp. Class.'!G$77</f>
        <v>999517.9413844964</v>
      </c>
      <c r="J869" s="136">
        <f t="shared" ref="J869:X869" si="511">+J77+J341+J605</f>
        <v>713751.74481885857</v>
      </c>
      <c r="K869" s="136">
        <f t="shared" si="511"/>
        <v>205471.94006177009</v>
      </c>
      <c r="L869" s="136">
        <f t="shared" si="511"/>
        <v>32.336276005599089</v>
      </c>
      <c r="M869" s="136">
        <f t="shared" si="511"/>
        <v>80060.821635476881</v>
      </c>
      <c r="N869" s="136">
        <f t="shared" si="511"/>
        <v>201.09859238518558</v>
      </c>
      <c r="O869" s="136">
        <f t="shared" si="511"/>
        <v>0</v>
      </c>
      <c r="P869" s="136">
        <f t="shared" si="511"/>
        <v>0</v>
      </c>
      <c r="Q869" s="136">
        <f t="shared" si="511"/>
        <v>0</v>
      </c>
      <c r="R869" s="136">
        <f t="shared" si="511"/>
        <v>0</v>
      </c>
      <c r="S869" s="136">
        <f t="shared" si="511"/>
        <v>0</v>
      </c>
      <c r="T869" s="136">
        <f t="shared" si="511"/>
        <v>0</v>
      </c>
      <c r="U869" s="136">
        <f t="shared" si="511"/>
        <v>0</v>
      </c>
      <c r="V869" s="136">
        <f t="shared" si="511"/>
        <v>0</v>
      </c>
      <c r="W869" s="136">
        <f t="shared" si="511"/>
        <v>0</v>
      </c>
      <c r="X869" s="136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7">
        <v>37601</v>
      </c>
      <c r="E870" s="138" t="s">
        <v>285</v>
      </c>
      <c r="G870" s="43"/>
      <c r="H870" s="136"/>
      <c r="I870" s="42">
        <f>'DepExp. Class.'!G$78</f>
        <v>2355110.6991566564</v>
      </c>
      <c r="J870" s="136">
        <f t="shared" ref="J870:X870" si="512">+J78+J342+J606</f>
        <v>1681775.0849336572</v>
      </c>
      <c r="K870" s="136">
        <f t="shared" si="512"/>
        <v>484142.54950306984</v>
      </c>
      <c r="L870" s="136">
        <f t="shared" si="512"/>
        <v>76.192238716777027</v>
      </c>
      <c r="M870" s="136">
        <f t="shared" si="512"/>
        <v>188643.03461707622</v>
      </c>
      <c r="N870" s="136">
        <f t="shared" si="512"/>
        <v>473.83786413645271</v>
      </c>
      <c r="O870" s="136">
        <f t="shared" si="512"/>
        <v>0</v>
      </c>
      <c r="P870" s="136">
        <f t="shared" si="512"/>
        <v>0</v>
      </c>
      <c r="Q870" s="136">
        <f t="shared" si="512"/>
        <v>0</v>
      </c>
      <c r="R870" s="136">
        <f t="shared" si="512"/>
        <v>0</v>
      </c>
      <c r="S870" s="136">
        <f t="shared" si="512"/>
        <v>0</v>
      </c>
      <c r="T870" s="136">
        <f t="shared" si="512"/>
        <v>0</v>
      </c>
      <c r="U870" s="136">
        <f t="shared" si="512"/>
        <v>0</v>
      </c>
      <c r="V870" s="136">
        <f t="shared" si="512"/>
        <v>0</v>
      </c>
      <c r="W870" s="136">
        <f t="shared" si="512"/>
        <v>0</v>
      </c>
      <c r="X870" s="136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7">
        <v>37602</v>
      </c>
      <c r="E871" s="138" t="s">
        <v>292</v>
      </c>
      <c r="G871" s="43"/>
      <c r="H871" s="136"/>
      <c r="I871" s="42">
        <f>'DepExp. Class.'!G$79</f>
        <v>2044395.2352702357</v>
      </c>
      <c r="J871" s="136">
        <f t="shared" ref="J871:X871" si="513">+J79+J343+J607</f>
        <v>1459894.4209568396</v>
      </c>
      <c r="K871" s="136">
        <f t="shared" si="513"/>
        <v>420268.44927080953</v>
      </c>
      <c r="L871" s="136">
        <f t="shared" si="513"/>
        <v>66.140011954822356</v>
      </c>
      <c r="M871" s="136">
        <f t="shared" si="513"/>
        <v>163754.90174460606</v>
      </c>
      <c r="N871" s="136">
        <f t="shared" si="513"/>
        <v>411.32328602561057</v>
      </c>
      <c r="O871" s="136">
        <f t="shared" si="513"/>
        <v>0</v>
      </c>
      <c r="P871" s="136">
        <f t="shared" si="513"/>
        <v>0</v>
      </c>
      <c r="Q871" s="136">
        <f t="shared" si="513"/>
        <v>0</v>
      </c>
      <c r="R871" s="136">
        <f t="shared" si="513"/>
        <v>0</v>
      </c>
      <c r="S871" s="136">
        <f t="shared" si="513"/>
        <v>0</v>
      </c>
      <c r="T871" s="136">
        <f t="shared" si="513"/>
        <v>0</v>
      </c>
      <c r="U871" s="136">
        <f t="shared" si="513"/>
        <v>0</v>
      </c>
      <c r="V871" s="136">
        <f t="shared" si="513"/>
        <v>0</v>
      </c>
      <c r="W871" s="136">
        <f t="shared" si="513"/>
        <v>0</v>
      </c>
      <c r="X871" s="136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7">
        <v>37800</v>
      </c>
      <c r="E872" s="138" t="s">
        <v>293</v>
      </c>
      <c r="G872" s="43"/>
      <c r="H872" s="136"/>
      <c r="I872" s="42">
        <f>'DepExp. Class.'!G$80</f>
        <v>216376.41859987559</v>
      </c>
      <c r="J872" s="136">
        <f t="shared" ref="J872:X872" si="514">+J80+J344+J608</f>
        <v>154513.53089209535</v>
      </c>
      <c r="K872" s="136">
        <f t="shared" si="514"/>
        <v>44480.724829962237</v>
      </c>
      <c r="L872" s="136">
        <f t="shared" si="514"/>
        <v>7.0001820910356987</v>
      </c>
      <c r="M872" s="136">
        <f t="shared" si="514"/>
        <v>17331.628716591462</v>
      </c>
      <c r="N872" s="136">
        <f t="shared" si="514"/>
        <v>43.533979135492082</v>
      </c>
      <c r="O872" s="136">
        <f t="shared" si="514"/>
        <v>0</v>
      </c>
      <c r="P872" s="136">
        <f t="shared" si="514"/>
        <v>0</v>
      </c>
      <c r="Q872" s="136">
        <f t="shared" si="514"/>
        <v>0</v>
      </c>
      <c r="R872" s="136">
        <f t="shared" si="514"/>
        <v>0</v>
      </c>
      <c r="S872" s="136">
        <f t="shared" si="514"/>
        <v>0</v>
      </c>
      <c r="T872" s="136">
        <f t="shared" si="514"/>
        <v>0</v>
      </c>
      <c r="U872" s="136">
        <f t="shared" si="514"/>
        <v>0</v>
      </c>
      <c r="V872" s="136">
        <f t="shared" si="514"/>
        <v>0</v>
      </c>
      <c r="W872" s="136">
        <f t="shared" si="514"/>
        <v>0</v>
      </c>
      <c r="X872" s="136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7">
        <v>37900</v>
      </c>
      <c r="E873" s="138" t="s">
        <v>294</v>
      </c>
      <c r="G873" s="43"/>
      <c r="H873" s="136"/>
      <c r="I873" s="42">
        <f>'DepExp. Class.'!G$81</f>
        <v>90385.566468409423</v>
      </c>
      <c r="J873" s="136">
        <f t="shared" ref="J873:X873" si="515">+J81+J345+J609</f>
        <v>64543.969749964934</v>
      </c>
      <c r="K873" s="136">
        <f t="shared" si="515"/>
        <v>18580.654660506952</v>
      </c>
      <c r="L873" s="136">
        <f t="shared" si="515"/>
        <v>2.9241422322009001</v>
      </c>
      <c r="M873" s="136">
        <f t="shared" si="515"/>
        <v>7239.8327391956009</v>
      </c>
      <c r="N873" s="136">
        <f t="shared" si="515"/>
        <v>18.185176509745741</v>
      </c>
      <c r="O873" s="136">
        <f t="shared" si="515"/>
        <v>0</v>
      </c>
      <c r="P873" s="136">
        <f t="shared" si="515"/>
        <v>0</v>
      </c>
      <c r="Q873" s="136">
        <f t="shared" si="515"/>
        <v>0</v>
      </c>
      <c r="R873" s="136">
        <f t="shared" si="515"/>
        <v>0</v>
      </c>
      <c r="S873" s="136">
        <f t="shared" si="515"/>
        <v>0</v>
      </c>
      <c r="T873" s="136">
        <f t="shared" si="515"/>
        <v>0</v>
      </c>
      <c r="U873" s="136">
        <f t="shared" si="515"/>
        <v>0</v>
      </c>
      <c r="V873" s="136">
        <f t="shared" si="515"/>
        <v>0</v>
      </c>
      <c r="W873" s="136">
        <f t="shared" si="515"/>
        <v>0</v>
      </c>
      <c r="X873" s="136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7">
        <v>37905</v>
      </c>
      <c r="E874" s="138" t="s">
        <v>295</v>
      </c>
      <c r="G874" s="43"/>
      <c r="H874" s="136"/>
      <c r="I874" s="42">
        <f>'DepExp. Class.'!G$82</f>
        <v>39863.269445999998</v>
      </c>
      <c r="J874" s="136">
        <f t="shared" ref="J874:X874" si="516">+J82+J346+J610</f>
        <v>28466.200498467733</v>
      </c>
      <c r="K874" s="136">
        <f t="shared" si="516"/>
        <v>8194.733652233519</v>
      </c>
      <c r="L874" s="136">
        <f t="shared" si="516"/>
        <v>1.2896513708457333</v>
      </c>
      <c r="M874" s="136">
        <f t="shared" si="516"/>
        <v>3193.0253302931496</v>
      </c>
      <c r="N874" s="136">
        <f t="shared" si="516"/>
        <v>8.0203136347486481</v>
      </c>
      <c r="O874" s="136">
        <f t="shared" si="516"/>
        <v>0</v>
      </c>
      <c r="P874" s="136">
        <f t="shared" si="516"/>
        <v>0</v>
      </c>
      <c r="Q874" s="136">
        <f t="shared" si="516"/>
        <v>0</v>
      </c>
      <c r="R874" s="136">
        <f t="shared" si="516"/>
        <v>0</v>
      </c>
      <c r="S874" s="136">
        <f t="shared" si="516"/>
        <v>0</v>
      </c>
      <c r="T874" s="136">
        <f t="shared" si="516"/>
        <v>0</v>
      </c>
      <c r="U874" s="136">
        <f t="shared" si="516"/>
        <v>0</v>
      </c>
      <c r="V874" s="136">
        <f t="shared" si="516"/>
        <v>0</v>
      </c>
      <c r="W874" s="136">
        <f t="shared" si="516"/>
        <v>0</v>
      </c>
      <c r="X874" s="136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7">
        <v>38000</v>
      </c>
      <c r="E875" s="138" t="s">
        <v>52</v>
      </c>
      <c r="G875" s="43"/>
      <c r="H875" s="136"/>
      <c r="I875" s="42">
        <f>'DepExp. Class.'!G$83</f>
        <v>4112168.3225069912</v>
      </c>
      <c r="J875" s="136">
        <f t="shared" ref="J875:X875" si="517">+J83+J347+J611</f>
        <v>3660331.403161739</v>
      </c>
      <c r="K875" s="136">
        <f t="shared" si="517"/>
        <v>447022.33088793023</v>
      </c>
      <c r="L875" s="136">
        <f t="shared" si="517"/>
        <v>267.58564651239988</v>
      </c>
      <c r="M875" s="136">
        <f t="shared" si="517"/>
        <v>2882.8935346883372</v>
      </c>
      <c r="N875" s="136">
        <f t="shared" si="517"/>
        <v>1664.1092761209102</v>
      </c>
      <c r="O875" s="136">
        <f t="shared" si="517"/>
        <v>0</v>
      </c>
      <c r="P875" s="136">
        <f t="shared" si="517"/>
        <v>0</v>
      </c>
      <c r="Q875" s="136">
        <f t="shared" si="517"/>
        <v>0</v>
      </c>
      <c r="R875" s="136">
        <f t="shared" si="517"/>
        <v>0</v>
      </c>
      <c r="S875" s="136">
        <f t="shared" si="517"/>
        <v>0</v>
      </c>
      <c r="T875" s="136">
        <f t="shared" si="517"/>
        <v>0</v>
      </c>
      <c r="U875" s="136">
        <f t="shared" si="517"/>
        <v>0</v>
      </c>
      <c r="V875" s="136">
        <f t="shared" si="517"/>
        <v>0</v>
      </c>
      <c r="W875" s="136">
        <f t="shared" si="517"/>
        <v>0</v>
      </c>
      <c r="X875" s="136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7">
        <v>38100</v>
      </c>
      <c r="E876" s="138" t="s">
        <v>51</v>
      </c>
      <c r="G876" s="43"/>
      <c r="H876" s="136"/>
      <c r="I876" s="42">
        <f>'DepExp. Class.'!G$84</f>
        <v>2897270.4089805009</v>
      </c>
      <c r="J876" s="136">
        <f t="shared" ref="J876:X876" si="518">+J84+J348+J612</f>
        <v>1731384.0169116941</v>
      </c>
      <c r="K876" s="136">
        <f t="shared" si="518"/>
        <v>1078894.1887141354</v>
      </c>
      <c r="L876" s="136">
        <f t="shared" si="518"/>
        <v>4784.5711845069181</v>
      </c>
      <c r="M876" s="136">
        <f t="shared" si="518"/>
        <v>52195.322012802746</v>
      </c>
      <c r="N876" s="136">
        <f t="shared" si="518"/>
        <v>30012.310157361575</v>
      </c>
      <c r="O876" s="136">
        <f t="shared" si="518"/>
        <v>0</v>
      </c>
      <c r="P876" s="136">
        <f t="shared" si="518"/>
        <v>0</v>
      </c>
      <c r="Q876" s="136">
        <f t="shared" si="518"/>
        <v>0</v>
      </c>
      <c r="R876" s="136">
        <f t="shared" si="518"/>
        <v>0</v>
      </c>
      <c r="S876" s="136">
        <f t="shared" si="518"/>
        <v>0</v>
      </c>
      <c r="T876" s="136">
        <f t="shared" si="518"/>
        <v>0</v>
      </c>
      <c r="U876" s="136">
        <f t="shared" si="518"/>
        <v>0</v>
      </c>
      <c r="V876" s="136">
        <f t="shared" si="518"/>
        <v>0</v>
      </c>
      <c r="W876" s="136">
        <f t="shared" si="518"/>
        <v>0</v>
      </c>
      <c r="X876" s="136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7">
        <v>38200</v>
      </c>
      <c r="E877" s="138" t="s">
        <v>296</v>
      </c>
      <c r="G877" s="43"/>
      <c r="H877" s="136"/>
      <c r="I877" s="42">
        <f>'DepExp. Class.'!G$85</f>
        <v>2133687.8687735833</v>
      </c>
      <c r="J877" s="136">
        <f t="shared" ref="J877:X877" si="519">+J85+J349+J613</f>
        <v>1275073.6215791798</v>
      </c>
      <c r="K877" s="136">
        <f t="shared" si="519"/>
        <v>794549.04692852264</v>
      </c>
      <c r="L877" s="136">
        <f t="shared" si="519"/>
        <v>3523.5860146234531</v>
      </c>
      <c r="M877" s="136">
        <f t="shared" si="519"/>
        <v>38439.120159528582</v>
      </c>
      <c r="N877" s="136">
        <f t="shared" si="519"/>
        <v>22102.494091728931</v>
      </c>
      <c r="O877" s="136">
        <f t="shared" si="519"/>
        <v>0</v>
      </c>
      <c r="P877" s="136">
        <f t="shared" si="519"/>
        <v>0</v>
      </c>
      <c r="Q877" s="136">
        <f t="shared" si="519"/>
        <v>0</v>
      </c>
      <c r="R877" s="136">
        <f t="shared" si="519"/>
        <v>0</v>
      </c>
      <c r="S877" s="136">
        <f t="shared" si="519"/>
        <v>0</v>
      </c>
      <c r="T877" s="136">
        <f t="shared" si="519"/>
        <v>0</v>
      </c>
      <c r="U877" s="136">
        <f t="shared" si="519"/>
        <v>0</v>
      </c>
      <c r="V877" s="136">
        <f t="shared" si="519"/>
        <v>0</v>
      </c>
      <c r="W877" s="136">
        <f t="shared" si="519"/>
        <v>0</v>
      </c>
      <c r="X877" s="136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7">
        <v>38300</v>
      </c>
      <c r="E878" s="138" t="s">
        <v>297</v>
      </c>
      <c r="G878" s="43"/>
      <c r="H878" s="136"/>
      <c r="I878" s="42">
        <f>'DepExp. Class.'!G$86</f>
        <v>264821.54151127051</v>
      </c>
      <c r="J878" s="136">
        <f t="shared" ref="J878:X878" si="520">+J86+J350+J614</f>
        <v>158255.08826698418</v>
      </c>
      <c r="K878" s="136">
        <f t="shared" si="520"/>
        <v>98615.03479178765</v>
      </c>
      <c r="L878" s="136">
        <f t="shared" si="520"/>
        <v>437.32801488742746</v>
      </c>
      <c r="M878" s="136">
        <f t="shared" si="520"/>
        <v>4770.851071499209</v>
      </c>
      <c r="N878" s="136">
        <f t="shared" si="520"/>
        <v>2743.239366112045</v>
      </c>
      <c r="O878" s="136">
        <f t="shared" si="520"/>
        <v>0</v>
      </c>
      <c r="P878" s="136">
        <f t="shared" si="520"/>
        <v>0</v>
      </c>
      <c r="Q878" s="136">
        <f t="shared" si="520"/>
        <v>0</v>
      </c>
      <c r="R878" s="136">
        <f t="shared" si="520"/>
        <v>0</v>
      </c>
      <c r="S878" s="136">
        <f t="shared" si="520"/>
        <v>0</v>
      </c>
      <c r="T878" s="136">
        <f t="shared" si="520"/>
        <v>0</v>
      </c>
      <c r="U878" s="136">
        <f t="shared" si="520"/>
        <v>0</v>
      </c>
      <c r="V878" s="136">
        <f t="shared" si="520"/>
        <v>0</v>
      </c>
      <c r="W878" s="136">
        <f t="shared" si="520"/>
        <v>0</v>
      </c>
      <c r="X878" s="136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7">
        <v>38400</v>
      </c>
      <c r="E879" s="138" t="s">
        <v>298</v>
      </c>
      <c r="G879" s="43"/>
      <c r="H879" s="136"/>
      <c r="I879" s="42">
        <f>'DepExp. Class.'!G$87</f>
        <v>3625.4944600000003</v>
      </c>
      <c r="J879" s="136">
        <f t="shared" ref="J879:X879" si="521">+J87+J351+J615</f>
        <v>2166.5644815164851</v>
      </c>
      <c r="K879" s="136">
        <f t="shared" si="521"/>
        <v>1350.0724309284235</v>
      </c>
      <c r="L879" s="136">
        <f t="shared" si="521"/>
        <v>5.9871651155300274</v>
      </c>
      <c r="M879" s="136">
        <f t="shared" si="521"/>
        <v>65.314528533054855</v>
      </c>
      <c r="N879" s="136">
        <f t="shared" si="521"/>
        <v>37.555853906506535</v>
      </c>
      <c r="O879" s="136">
        <f t="shared" si="521"/>
        <v>0</v>
      </c>
      <c r="P879" s="136">
        <f t="shared" si="521"/>
        <v>0</v>
      </c>
      <c r="Q879" s="136">
        <f t="shared" si="521"/>
        <v>0</v>
      </c>
      <c r="R879" s="136">
        <f t="shared" si="521"/>
        <v>0</v>
      </c>
      <c r="S879" s="136">
        <f t="shared" si="521"/>
        <v>0</v>
      </c>
      <c r="T879" s="136">
        <f t="shared" si="521"/>
        <v>0</v>
      </c>
      <c r="U879" s="136">
        <f t="shared" si="521"/>
        <v>0</v>
      </c>
      <c r="V879" s="136">
        <f t="shared" si="521"/>
        <v>0</v>
      </c>
      <c r="W879" s="136">
        <f t="shared" si="521"/>
        <v>0</v>
      </c>
      <c r="X879" s="136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7">
        <v>38500</v>
      </c>
      <c r="E880" s="138" t="s">
        <v>299</v>
      </c>
      <c r="G880" s="43"/>
      <c r="H880" s="136"/>
      <c r="I880" s="42">
        <f>'DepExp. Class.'!G$88</f>
        <v>147373.97049414355</v>
      </c>
      <c r="J880" s="136">
        <f t="shared" ref="J880:X880" si="522">+J88+J352+J616</f>
        <v>0</v>
      </c>
      <c r="K880" s="136">
        <f t="shared" si="522"/>
        <v>145803.61405164888</v>
      </c>
      <c r="L880" s="136">
        <f t="shared" si="522"/>
        <v>87.277416885099754</v>
      </c>
      <c r="M880" s="136">
        <f t="shared" si="522"/>
        <v>940.30268118545428</v>
      </c>
      <c r="N880" s="136">
        <f t="shared" si="522"/>
        <v>542.77634442412398</v>
      </c>
      <c r="O880" s="136">
        <f t="shared" si="522"/>
        <v>0</v>
      </c>
      <c r="P880" s="136">
        <f t="shared" si="522"/>
        <v>0</v>
      </c>
      <c r="Q880" s="136">
        <f t="shared" si="522"/>
        <v>0</v>
      </c>
      <c r="R880" s="136">
        <f t="shared" si="522"/>
        <v>0</v>
      </c>
      <c r="S880" s="136">
        <f t="shared" si="522"/>
        <v>0</v>
      </c>
      <c r="T880" s="136">
        <f t="shared" si="522"/>
        <v>0</v>
      </c>
      <c r="U880" s="136">
        <f t="shared" si="522"/>
        <v>0</v>
      </c>
      <c r="V880" s="136">
        <f t="shared" si="522"/>
        <v>0</v>
      </c>
      <c r="W880" s="136">
        <f t="shared" si="522"/>
        <v>0</v>
      </c>
      <c r="X880" s="136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7">
        <v>38600</v>
      </c>
      <c r="E881" s="138" t="s">
        <v>300</v>
      </c>
      <c r="G881" s="43"/>
      <c r="H881" s="136"/>
      <c r="I881" s="42">
        <f>'DepExp. Class.'!G$89</f>
        <v>0</v>
      </c>
      <c r="J881" s="136">
        <f t="shared" ref="J881:X881" si="523">+J89+J353+J617</f>
        <v>0</v>
      </c>
      <c r="K881" s="136">
        <f t="shared" si="523"/>
        <v>0</v>
      </c>
      <c r="L881" s="136">
        <f t="shared" si="523"/>
        <v>0</v>
      </c>
      <c r="M881" s="136">
        <f t="shared" si="523"/>
        <v>0</v>
      </c>
      <c r="N881" s="136">
        <f t="shared" si="523"/>
        <v>0</v>
      </c>
      <c r="O881" s="136">
        <f t="shared" si="523"/>
        <v>0</v>
      </c>
      <c r="P881" s="136">
        <f t="shared" si="523"/>
        <v>0</v>
      </c>
      <c r="Q881" s="136">
        <f t="shared" si="523"/>
        <v>0</v>
      </c>
      <c r="R881" s="136">
        <f t="shared" si="523"/>
        <v>0</v>
      </c>
      <c r="S881" s="136">
        <f t="shared" si="523"/>
        <v>0</v>
      </c>
      <c r="T881" s="136">
        <f t="shared" si="523"/>
        <v>0</v>
      </c>
      <c r="U881" s="136">
        <f t="shared" si="523"/>
        <v>0</v>
      </c>
      <c r="V881" s="136">
        <f t="shared" si="523"/>
        <v>0</v>
      </c>
      <c r="W881" s="136">
        <f t="shared" si="523"/>
        <v>0</v>
      </c>
      <c r="X881" s="136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6"/>
      <c r="I882" s="42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9"/>
      <c r="H883" s="44"/>
      <c r="I883" s="42">
        <f>'DepExp. Class.'!G$91</f>
        <v>15336650.600263363</v>
      </c>
      <c r="J883" s="136">
        <f>+J91+J355+J619</f>
        <v>10953045.181143675</v>
      </c>
      <c r="K883" s="136">
        <f t="shared" ref="K883:X883" si="524">+K91+K355+K619</f>
        <v>3753962.6856947523</v>
      </c>
      <c r="L883" s="136">
        <f t="shared" si="524"/>
        <v>9293.2549473659237</v>
      </c>
      <c r="M883" s="136">
        <f t="shared" si="524"/>
        <v>562084.54508047272</v>
      </c>
      <c r="N883" s="136">
        <f t="shared" si="524"/>
        <v>58264.933397095716</v>
      </c>
      <c r="O883" s="136">
        <f t="shared" si="524"/>
        <v>0</v>
      </c>
      <c r="P883" s="136">
        <f t="shared" si="524"/>
        <v>0</v>
      </c>
      <c r="Q883" s="136">
        <f t="shared" si="524"/>
        <v>0</v>
      </c>
      <c r="R883" s="136">
        <f t="shared" si="524"/>
        <v>0</v>
      </c>
      <c r="S883" s="136">
        <f t="shared" si="524"/>
        <v>0</v>
      </c>
      <c r="T883" s="136">
        <f t="shared" si="524"/>
        <v>0</v>
      </c>
      <c r="U883" s="136">
        <f t="shared" si="524"/>
        <v>0</v>
      </c>
      <c r="V883" s="136">
        <f t="shared" si="524"/>
        <v>0</v>
      </c>
      <c r="W883" s="136">
        <f t="shared" si="524"/>
        <v>0</v>
      </c>
      <c r="X883" s="136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9"/>
      <c r="H884" s="44"/>
      <c r="I884" s="44"/>
      <c r="J884" s="44"/>
      <c r="K884" s="44"/>
      <c r="L884" s="44"/>
      <c r="M884" s="44"/>
      <c r="N884" s="132"/>
      <c r="O884" s="132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9"/>
      <c r="H885" s="44"/>
      <c r="I885" s="44"/>
      <c r="J885" s="42"/>
      <c r="K885" s="132"/>
      <c r="L885" s="132"/>
      <c r="M885" s="132"/>
      <c r="N885" s="45"/>
      <c r="O885" s="45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1"/>
      <c r="H886" s="149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2"/>
      <c r="U886" s="132"/>
      <c r="V886" s="132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9">
        <v>38900</v>
      </c>
      <c r="E887" s="138" t="s">
        <v>125</v>
      </c>
      <c r="G887" s="43"/>
      <c r="H887" s="136"/>
      <c r="I887" s="42">
        <f>'DepExp. Class.'!G$95</f>
        <v>0</v>
      </c>
      <c r="J887" s="136">
        <f t="shared" ref="J887:X887" si="525">+J95+J359+J623</f>
        <v>0</v>
      </c>
      <c r="K887" s="136">
        <f t="shared" si="525"/>
        <v>0</v>
      </c>
      <c r="L887" s="136">
        <f t="shared" si="525"/>
        <v>0</v>
      </c>
      <c r="M887" s="136">
        <f t="shared" si="525"/>
        <v>0</v>
      </c>
      <c r="N887" s="136">
        <f t="shared" si="525"/>
        <v>0</v>
      </c>
      <c r="O887" s="136">
        <f t="shared" si="525"/>
        <v>0</v>
      </c>
      <c r="P887" s="136">
        <f t="shared" si="525"/>
        <v>0</v>
      </c>
      <c r="Q887" s="136">
        <f t="shared" si="525"/>
        <v>0</v>
      </c>
      <c r="R887" s="136">
        <f t="shared" si="525"/>
        <v>0</v>
      </c>
      <c r="S887" s="136">
        <f t="shared" si="525"/>
        <v>0</v>
      </c>
      <c r="T887" s="136">
        <f t="shared" si="525"/>
        <v>0</v>
      </c>
      <c r="U887" s="136">
        <f t="shared" si="525"/>
        <v>0</v>
      </c>
      <c r="V887" s="136">
        <f t="shared" si="525"/>
        <v>0</v>
      </c>
      <c r="W887" s="136">
        <f t="shared" si="525"/>
        <v>0</v>
      </c>
      <c r="X887" s="136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9">
        <v>39000</v>
      </c>
      <c r="E888" s="138" t="s">
        <v>304</v>
      </c>
      <c r="G888" s="43"/>
      <c r="H888" s="136"/>
      <c r="I888" s="42">
        <f>'DepExp. Class.'!G$96</f>
        <v>197482.42415229388</v>
      </c>
      <c r="J888" s="136">
        <f t="shared" ref="J888:X888" si="527">+J96+J360+J624</f>
        <v>139639.21084037633</v>
      </c>
      <c r="K888" s="136">
        <f t="shared" si="527"/>
        <v>45505.1410621303</v>
      </c>
      <c r="L888" s="136">
        <f t="shared" si="527"/>
        <v>90.527582438263153</v>
      </c>
      <c r="M888" s="136">
        <f t="shared" si="527"/>
        <v>11273.064783189953</v>
      </c>
      <c r="N888" s="136">
        <f t="shared" si="527"/>
        <v>974.47988415900045</v>
      </c>
      <c r="O888" s="136">
        <f t="shared" si="527"/>
        <v>0</v>
      </c>
      <c r="P888" s="136">
        <f t="shared" si="527"/>
        <v>0</v>
      </c>
      <c r="Q888" s="136">
        <f t="shared" si="527"/>
        <v>0</v>
      </c>
      <c r="R888" s="136">
        <f t="shared" si="527"/>
        <v>0</v>
      </c>
      <c r="S888" s="136">
        <f t="shared" si="527"/>
        <v>0</v>
      </c>
      <c r="T888" s="136">
        <f t="shared" si="527"/>
        <v>0</v>
      </c>
      <c r="U888" s="136">
        <f t="shared" si="527"/>
        <v>0</v>
      </c>
      <c r="V888" s="136">
        <f t="shared" si="527"/>
        <v>0</v>
      </c>
      <c r="W888" s="136">
        <f t="shared" si="527"/>
        <v>0</v>
      </c>
      <c r="X888" s="136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9">
        <v>39001</v>
      </c>
      <c r="E889" s="138" t="s">
        <v>149</v>
      </c>
      <c r="G889" s="43"/>
      <c r="H889" s="136"/>
      <c r="I889" s="42">
        <f>'DepExp. Class.'!G$97</f>
        <v>0</v>
      </c>
      <c r="J889" s="136">
        <f t="shared" ref="J889:X889" si="528">+J97+J361+J625</f>
        <v>0</v>
      </c>
      <c r="K889" s="136">
        <f t="shared" si="528"/>
        <v>0</v>
      </c>
      <c r="L889" s="136">
        <f t="shared" si="528"/>
        <v>0</v>
      </c>
      <c r="M889" s="136">
        <f t="shared" si="528"/>
        <v>0</v>
      </c>
      <c r="N889" s="136">
        <f t="shared" si="528"/>
        <v>0</v>
      </c>
      <c r="O889" s="136">
        <f t="shared" si="528"/>
        <v>0</v>
      </c>
      <c r="P889" s="136">
        <f t="shared" si="528"/>
        <v>0</v>
      </c>
      <c r="Q889" s="136">
        <f t="shared" si="528"/>
        <v>0</v>
      </c>
      <c r="R889" s="136">
        <f t="shared" si="528"/>
        <v>0</v>
      </c>
      <c r="S889" s="136">
        <f t="shared" si="528"/>
        <v>0</v>
      </c>
      <c r="T889" s="136">
        <f t="shared" si="528"/>
        <v>0</v>
      </c>
      <c r="U889" s="136">
        <f t="shared" si="528"/>
        <v>0</v>
      </c>
      <c r="V889" s="136">
        <f t="shared" si="528"/>
        <v>0</v>
      </c>
      <c r="W889" s="136">
        <f t="shared" si="528"/>
        <v>0</v>
      </c>
      <c r="X889" s="136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9">
        <v>39002</v>
      </c>
      <c r="E890" s="138" t="s">
        <v>291</v>
      </c>
      <c r="G890" s="43"/>
      <c r="H890" s="136"/>
      <c r="I890" s="42">
        <f>'DepExp. Class.'!G$98</f>
        <v>6509.1183599999995</v>
      </c>
      <c r="J890" s="136">
        <f t="shared" ref="J890:X890" si="529">+J98+J362+J626</f>
        <v>4602.5774443403634</v>
      </c>
      <c r="K890" s="136">
        <f t="shared" si="529"/>
        <v>1499.8719528249303</v>
      </c>
      <c r="L890" s="136">
        <f t="shared" si="529"/>
        <v>2.9838338852924577</v>
      </c>
      <c r="M890" s="136">
        <f t="shared" si="529"/>
        <v>371.56579006313967</v>
      </c>
      <c r="N890" s="136">
        <f t="shared" si="529"/>
        <v>32.119338886271947</v>
      </c>
      <c r="O890" s="136">
        <f t="shared" si="529"/>
        <v>0</v>
      </c>
      <c r="P890" s="136">
        <f t="shared" si="529"/>
        <v>0</v>
      </c>
      <c r="Q890" s="136">
        <f t="shared" si="529"/>
        <v>0</v>
      </c>
      <c r="R890" s="136">
        <f t="shared" si="529"/>
        <v>0</v>
      </c>
      <c r="S890" s="136">
        <f t="shared" si="529"/>
        <v>0</v>
      </c>
      <c r="T890" s="136">
        <f t="shared" si="529"/>
        <v>0</v>
      </c>
      <c r="U890" s="136">
        <f t="shared" si="529"/>
        <v>0</v>
      </c>
      <c r="V890" s="136">
        <f t="shared" si="529"/>
        <v>0</v>
      </c>
      <c r="W890" s="136">
        <f t="shared" si="529"/>
        <v>0</v>
      </c>
      <c r="X890" s="136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9">
        <v>39003</v>
      </c>
      <c r="E891" s="138" t="s">
        <v>306</v>
      </c>
      <c r="G891" s="43"/>
      <c r="H891" s="136"/>
      <c r="I891" s="42">
        <f>'DepExp. Class.'!G$99</f>
        <v>26665.889167999998</v>
      </c>
      <c r="J891" s="136">
        <f t="shared" ref="J891:X891" si="530">+J99+J363+J627</f>
        <v>18855.367690366722</v>
      </c>
      <c r="K891" s="136">
        <f t="shared" si="530"/>
        <v>6144.5217383051731</v>
      </c>
      <c r="L891" s="136">
        <f t="shared" si="530"/>
        <v>12.223864935362998</v>
      </c>
      <c r="M891" s="136">
        <f t="shared" si="530"/>
        <v>1522.1926578154953</v>
      </c>
      <c r="N891" s="136">
        <f t="shared" si="530"/>
        <v>131.58321657723863</v>
      </c>
      <c r="O891" s="136">
        <f t="shared" si="530"/>
        <v>0</v>
      </c>
      <c r="P891" s="136">
        <f t="shared" si="530"/>
        <v>0</v>
      </c>
      <c r="Q891" s="136">
        <f t="shared" si="530"/>
        <v>0</v>
      </c>
      <c r="R891" s="136">
        <f t="shared" si="530"/>
        <v>0</v>
      </c>
      <c r="S891" s="136">
        <f t="shared" si="530"/>
        <v>0</v>
      </c>
      <c r="T891" s="136">
        <f t="shared" si="530"/>
        <v>0</v>
      </c>
      <c r="U891" s="136">
        <f t="shared" si="530"/>
        <v>0</v>
      </c>
      <c r="V891" s="136">
        <f t="shared" si="530"/>
        <v>0</v>
      </c>
      <c r="W891" s="136">
        <f t="shared" si="530"/>
        <v>0</v>
      </c>
      <c r="X891" s="136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9">
        <v>39004</v>
      </c>
      <c r="E892" s="138" t="s">
        <v>307</v>
      </c>
      <c r="G892" s="43"/>
      <c r="H892" s="136"/>
      <c r="I892" s="42">
        <f>'DepExp. Class.'!G$100</f>
        <v>280.55202400000002</v>
      </c>
      <c r="J892" s="136">
        <f t="shared" ref="J892:X892" si="531">+J100+J364+J628</f>
        <v>198.37746776299772</v>
      </c>
      <c r="K892" s="136">
        <f t="shared" si="531"/>
        <v>64.646560230296203</v>
      </c>
      <c r="L892" s="136">
        <f t="shared" si="531"/>
        <v>0.12860737652934351</v>
      </c>
      <c r="M892" s="136">
        <f t="shared" si="531"/>
        <v>16.015000601613419</v>
      </c>
      <c r="N892" s="136">
        <f t="shared" si="531"/>
        <v>1.3843880285632877</v>
      </c>
      <c r="O892" s="136">
        <f t="shared" si="531"/>
        <v>0</v>
      </c>
      <c r="P892" s="136">
        <f t="shared" si="531"/>
        <v>0</v>
      </c>
      <c r="Q892" s="136">
        <f t="shared" si="531"/>
        <v>0</v>
      </c>
      <c r="R892" s="136">
        <f t="shared" si="531"/>
        <v>0</v>
      </c>
      <c r="S892" s="136">
        <f t="shared" si="531"/>
        <v>0</v>
      </c>
      <c r="T892" s="136">
        <f t="shared" si="531"/>
        <v>0</v>
      </c>
      <c r="U892" s="136">
        <f t="shared" si="531"/>
        <v>0</v>
      </c>
      <c r="V892" s="136">
        <f t="shared" si="531"/>
        <v>0</v>
      </c>
      <c r="W892" s="136">
        <f t="shared" si="531"/>
        <v>0</v>
      </c>
      <c r="X892" s="136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9">
        <v>39009</v>
      </c>
      <c r="E893" s="138" t="s">
        <v>308</v>
      </c>
      <c r="G893" s="43"/>
      <c r="H893" s="136"/>
      <c r="I893" s="42">
        <f>'DepExp. Class.'!G$101</f>
        <v>233162.93107800002</v>
      </c>
      <c r="J893" s="136">
        <f t="shared" ref="J893:X893" si="532">+J101+J365+J629</f>
        <v>164868.78684379766</v>
      </c>
      <c r="K893" s="136">
        <f t="shared" si="532"/>
        <v>53726.867667888677</v>
      </c>
      <c r="L893" s="136">
        <f t="shared" si="532"/>
        <v>106.88382297977546</v>
      </c>
      <c r="M893" s="136">
        <f t="shared" si="532"/>
        <v>13309.846880620324</v>
      </c>
      <c r="N893" s="136">
        <f t="shared" si="532"/>
        <v>1150.5458627135415</v>
      </c>
      <c r="O893" s="136">
        <f t="shared" si="532"/>
        <v>0</v>
      </c>
      <c r="P893" s="136">
        <f t="shared" si="532"/>
        <v>0</v>
      </c>
      <c r="Q893" s="136">
        <f t="shared" si="532"/>
        <v>0</v>
      </c>
      <c r="R893" s="136">
        <f t="shared" si="532"/>
        <v>0</v>
      </c>
      <c r="S893" s="136">
        <f t="shared" si="532"/>
        <v>0</v>
      </c>
      <c r="T893" s="136">
        <f t="shared" si="532"/>
        <v>0</v>
      </c>
      <c r="U893" s="136">
        <f t="shared" si="532"/>
        <v>0</v>
      </c>
      <c r="V893" s="136">
        <f t="shared" si="532"/>
        <v>0</v>
      </c>
      <c r="W893" s="136">
        <f t="shared" si="532"/>
        <v>0</v>
      </c>
      <c r="X893" s="136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9">
        <v>39100</v>
      </c>
      <c r="E894" s="138" t="s">
        <v>309</v>
      </c>
      <c r="G894" s="43"/>
      <c r="H894" s="136"/>
      <c r="I894" s="42">
        <f>'DepExp. Class.'!G$102</f>
        <v>130055.39517449915</v>
      </c>
      <c r="J894" s="136">
        <f t="shared" ref="J894:X894" si="533">+J102+J366+J630</f>
        <v>91961.767360598809</v>
      </c>
      <c r="K894" s="136">
        <f t="shared" si="533"/>
        <v>29968.181364548745</v>
      </c>
      <c r="L894" s="136">
        <f t="shared" si="533"/>
        <v>59.618472675425707</v>
      </c>
      <c r="M894" s="136">
        <f t="shared" si="533"/>
        <v>7424.067744250794</v>
      </c>
      <c r="N894" s="136">
        <f t="shared" si="533"/>
        <v>641.76023242535655</v>
      </c>
      <c r="O894" s="136">
        <f t="shared" si="533"/>
        <v>0</v>
      </c>
      <c r="P894" s="136">
        <f t="shared" si="533"/>
        <v>0</v>
      </c>
      <c r="Q894" s="136">
        <f t="shared" si="533"/>
        <v>0</v>
      </c>
      <c r="R894" s="136">
        <f t="shared" si="533"/>
        <v>0</v>
      </c>
      <c r="S894" s="136">
        <f t="shared" si="533"/>
        <v>0</v>
      </c>
      <c r="T894" s="136">
        <f t="shared" si="533"/>
        <v>0</v>
      </c>
      <c r="U894" s="136">
        <f t="shared" si="533"/>
        <v>0</v>
      </c>
      <c r="V894" s="136">
        <f t="shared" si="533"/>
        <v>0</v>
      </c>
      <c r="W894" s="136">
        <f t="shared" si="533"/>
        <v>0</v>
      </c>
      <c r="X894" s="136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6">
        <v>39102</v>
      </c>
      <c r="E895" s="138" t="s">
        <v>310</v>
      </c>
      <c r="G895" s="43"/>
      <c r="H895" s="136"/>
      <c r="I895" s="42">
        <f>'DepExp. Class.'!G$103</f>
        <v>0</v>
      </c>
      <c r="J895" s="136">
        <f t="shared" ref="J895:X895" si="534">+J103+J367+J631</f>
        <v>0</v>
      </c>
      <c r="K895" s="136">
        <f t="shared" si="534"/>
        <v>0</v>
      </c>
      <c r="L895" s="136">
        <f t="shared" si="534"/>
        <v>0</v>
      </c>
      <c r="M895" s="136">
        <f t="shared" si="534"/>
        <v>0</v>
      </c>
      <c r="N895" s="136">
        <f t="shared" si="534"/>
        <v>0</v>
      </c>
      <c r="O895" s="136">
        <f t="shared" si="534"/>
        <v>0</v>
      </c>
      <c r="P895" s="136">
        <f t="shared" si="534"/>
        <v>0</v>
      </c>
      <c r="Q895" s="136">
        <f t="shared" si="534"/>
        <v>0</v>
      </c>
      <c r="R895" s="136">
        <f t="shared" si="534"/>
        <v>0</v>
      </c>
      <c r="S895" s="136">
        <f t="shared" si="534"/>
        <v>0</v>
      </c>
      <c r="T895" s="136">
        <f t="shared" si="534"/>
        <v>0</v>
      </c>
      <c r="U895" s="136">
        <f t="shared" si="534"/>
        <v>0</v>
      </c>
      <c r="V895" s="136">
        <f t="shared" si="534"/>
        <v>0</v>
      </c>
      <c r="W895" s="136">
        <f t="shared" si="534"/>
        <v>0</v>
      </c>
      <c r="X895" s="136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9">
        <v>39103</v>
      </c>
      <c r="E896" s="138" t="s">
        <v>311</v>
      </c>
      <c r="G896" s="43"/>
      <c r="H896" s="136"/>
      <c r="I896" s="42">
        <f>'DepExp. Class.'!G$104</f>
        <v>0</v>
      </c>
      <c r="J896" s="136">
        <f t="shared" ref="J896:X896" si="535">+J104+J368+J632</f>
        <v>0</v>
      </c>
      <c r="K896" s="136">
        <f t="shared" si="535"/>
        <v>0</v>
      </c>
      <c r="L896" s="136">
        <f t="shared" si="535"/>
        <v>0</v>
      </c>
      <c r="M896" s="136">
        <f t="shared" si="535"/>
        <v>0</v>
      </c>
      <c r="N896" s="136">
        <f t="shared" si="535"/>
        <v>0</v>
      </c>
      <c r="O896" s="136">
        <f t="shared" si="535"/>
        <v>0</v>
      </c>
      <c r="P896" s="136">
        <f t="shared" si="535"/>
        <v>0</v>
      </c>
      <c r="Q896" s="136">
        <f t="shared" si="535"/>
        <v>0</v>
      </c>
      <c r="R896" s="136">
        <f t="shared" si="535"/>
        <v>0</v>
      </c>
      <c r="S896" s="136">
        <f t="shared" si="535"/>
        <v>0</v>
      </c>
      <c r="T896" s="136">
        <f t="shared" si="535"/>
        <v>0</v>
      </c>
      <c r="U896" s="136">
        <f t="shared" si="535"/>
        <v>0</v>
      </c>
      <c r="V896" s="136">
        <f t="shared" si="535"/>
        <v>0</v>
      </c>
      <c r="W896" s="136">
        <f t="shared" si="535"/>
        <v>0</v>
      </c>
      <c r="X896" s="136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9">
        <v>39200</v>
      </c>
      <c r="E897" s="138" t="s">
        <v>312</v>
      </c>
      <c r="G897" s="43"/>
      <c r="H897" s="136"/>
      <c r="I897" s="42">
        <f>'DepExp. Class.'!G$105</f>
        <v>23883.840573681522</v>
      </c>
      <c r="J897" s="136">
        <f t="shared" ref="J897:X897" si="536">+J105+J369+J633</f>
        <v>16888.189740745132</v>
      </c>
      <c r="K897" s="136">
        <f t="shared" si="536"/>
        <v>5503.4646200852021</v>
      </c>
      <c r="L897" s="136">
        <f t="shared" si="536"/>
        <v>10.948550767276842</v>
      </c>
      <c r="M897" s="136">
        <f t="shared" si="536"/>
        <v>1363.3825046165002</v>
      </c>
      <c r="N897" s="136">
        <f t="shared" si="536"/>
        <v>117.85515746740373</v>
      </c>
      <c r="O897" s="136">
        <f t="shared" si="536"/>
        <v>0</v>
      </c>
      <c r="P897" s="136">
        <f t="shared" si="536"/>
        <v>0</v>
      </c>
      <c r="Q897" s="136">
        <f t="shared" si="536"/>
        <v>0</v>
      </c>
      <c r="R897" s="136">
        <f t="shared" si="536"/>
        <v>0</v>
      </c>
      <c r="S897" s="136">
        <f t="shared" si="536"/>
        <v>0</v>
      </c>
      <c r="T897" s="136">
        <f t="shared" si="536"/>
        <v>0</v>
      </c>
      <c r="U897" s="136">
        <f t="shared" si="536"/>
        <v>0</v>
      </c>
      <c r="V897" s="136">
        <f t="shared" si="536"/>
        <v>0</v>
      </c>
      <c r="W897" s="136">
        <f t="shared" si="536"/>
        <v>0</v>
      </c>
      <c r="X897" s="136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9">
        <v>39201</v>
      </c>
      <c r="E898" s="138" t="s">
        <v>313</v>
      </c>
      <c r="G898" s="43"/>
      <c r="H898" s="136"/>
      <c r="I898" s="42">
        <f>'DepExp. Class.'!G$106</f>
        <v>1435.6182619608987</v>
      </c>
      <c r="J898" s="136">
        <f t="shared" ref="J898:X898" si="537">+J106+J370+J634</f>
        <v>1015.1212292880091</v>
      </c>
      <c r="K898" s="136">
        <f t="shared" si="537"/>
        <v>330.80418068760173</v>
      </c>
      <c r="L898" s="136">
        <f t="shared" si="537"/>
        <v>0.65809932766126478</v>
      </c>
      <c r="M898" s="136">
        <f t="shared" si="537"/>
        <v>81.950673537079879</v>
      </c>
      <c r="N898" s="136">
        <f t="shared" si="537"/>
        <v>7.0840791205466491</v>
      </c>
      <c r="O898" s="136">
        <f t="shared" si="537"/>
        <v>0</v>
      </c>
      <c r="P898" s="136">
        <f t="shared" si="537"/>
        <v>0</v>
      </c>
      <c r="Q898" s="136">
        <f t="shared" si="537"/>
        <v>0</v>
      </c>
      <c r="R898" s="136">
        <f t="shared" si="537"/>
        <v>0</v>
      </c>
      <c r="S898" s="136">
        <f t="shared" si="537"/>
        <v>0</v>
      </c>
      <c r="T898" s="136">
        <f t="shared" si="537"/>
        <v>0</v>
      </c>
      <c r="U898" s="136">
        <f t="shared" si="537"/>
        <v>0</v>
      </c>
      <c r="V898" s="136">
        <f t="shared" si="537"/>
        <v>0</v>
      </c>
      <c r="W898" s="136">
        <f t="shared" si="537"/>
        <v>0</v>
      </c>
      <c r="X898" s="136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9">
        <v>39202</v>
      </c>
      <c r="E899" s="138" t="s">
        <v>198</v>
      </c>
      <c r="G899" s="43"/>
      <c r="H899" s="136"/>
      <c r="I899" s="42">
        <f>'DepExp. Class.'!G$107</f>
        <v>0</v>
      </c>
      <c r="J899" s="136">
        <f t="shared" ref="J899:X899" si="538">+J107+J371+J635</f>
        <v>0</v>
      </c>
      <c r="K899" s="136">
        <f t="shared" si="538"/>
        <v>0</v>
      </c>
      <c r="L899" s="136">
        <f t="shared" si="538"/>
        <v>0</v>
      </c>
      <c r="M899" s="136">
        <f t="shared" si="538"/>
        <v>0</v>
      </c>
      <c r="N899" s="136">
        <f t="shared" si="538"/>
        <v>0</v>
      </c>
      <c r="O899" s="136">
        <f t="shared" si="538"/>
        <v>0</v>
      </c>
      <c r="P899" s="136">
        <f t="shared" si="538"/>
        <v>0</v>
      </c>
      <c r="Q899" s="136">
        <f t="shared" si="538"/>
        <v>0</v>
      </c>
      <c r="R899" s="136">
        <f t="shared" si="538"/>
        <v>0</v>
      </c>
      <c r="S899" s="136">
        <f t="shared" si="538"/>
        <v>0</v>
      </c>
      <c r="T899" s="136">
        <f t="shared" si="538"/>
        <v>0</v>
      </c>
      <c r="U899" s="136">
        <f t="shared" si="538"/>
        <v>0</v>
      </c>
      <c r="V899" s="136">
        <f t="shared" si="538"/>
        <v>0</v>
      </c>
      <c r="W899" s="136">
        <f t="shared" si="538"/>
        <v>0</v>
      </c>
      <c r="X899" s="136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9">
        <v>39300</v>
      </c>
      <c r="E900" s="138" t="s">
        <v>314</v>
      </c>
      <c r="G900" s="43"/>
      <c r="H900" s="136"/>
      <c r="I900" s="42">
        <f>'DepExp. Class.'!G$108</f>
        <v>0</v>
      </c>
      <c r="J900" s="136">
        <f t="shared" ref="J900:X900" si="539">+J108+J372+J636</f>
        <v>0</v>
      </c>
      <c r="K900" s="136">
        <f t="shared" si="539"/>
        <v>0</v>
      </c>
      <c r="L900" s="136">
        <f t="shared" si="539"/>
        <v>0</v>
      </c>
      <c r="M900" s="136">
        <f t="shared" si="539"/>
        <v>0</v>
      </c>
      <c r="N900" s="136">
        <f t="shared" si="539"/>
        <v>0</v>
      </c>
      <c r="O900" s="136">
        <f t="shared" si="539"/>
        <v>0</v>
      </c>
      <c r="P900" s="136">
        <f t="shared" si="539"/>
        <v>0</v>
      </c>
      <c r="Q900" s="136">
        <f t="shared" si="539"/>
        <v>0</v>
      </c>
      <c r="R900" s="136">
        <f t="shared" si="539"/>
        <v>0</v>
      </c>
      <c r="S900" s="136">
        <f t="shared" si="539"/>
        <v>0</v>
      </c>
      <c r="T900" s="136">
        <f t="shared" si="539"/>
        <v>0</v>
      </c>
      <c r="U900" s="136">
        <f t="shared" si="539"/>
        <v>0</v>
      </c>
      <c r="V900" s="136">
        <f t="shared" si="539"/>
        <v>0</v>
      </c>
      <c r="W900" s="136">
        <f t="shared" si="539"/>
        <v>0</v>
      </c>
      <c r="X900" s="136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9">
        <v>39400</v>
      </c>
      <c r="E901" s="138" t="s">
        <v>315</v>
      </c>
      <c r="G901" s="43"/>
      <c r="H901" s="136"/>
      <c r="I901" s="42">
        <f>'DepExp. Class.'!G$109</f>
        <v>72746.073684406438</v>
      </c>
      <c r="J901" s="136">
        <f t="shared" ref="J901:X901" si="540">+J109+J373+J637</f>
        <v>51438.523527504454</v>
      </c>
      <c r="K901" s="136">
        <f t="shared" si="540"/>
        <v>16762.607401315861</v>
      </c>
      <c r="L901" s="136">
        <f t="shared" si="540"/>
        <v>33.347404007186299</v>
      </c>
      <c r="M901" s="136">
        <f t="shared" si="540"/>
        <v>4152.6287966497894</v>
      </c>
      <c r="N901" s="136">
        <f t="shared" si="540"/>
        <v>358.96655492913175</v>
      </c>
      <c r="O901" s="136">
        <f t="shared" si="540"/>
        <v>0</v>
      </c>
      <c r="P901" s="136">
        <f t="shared" si="540"/>
        <v>0</v>
      </c>
      <c r="Q901" s="136">
        <f t="shared" si="540"/>
        <v>0</v>
      </c>
      <c r="R901" s="136">
        <f t="shared" si="540"/>
        <v>0</v>
      </c>
      <c r="S901" s="136">
        <f t="shared" si="540"/>
        <v>0</v>
      </c>
      <c r="T901" s="136">
        <f t="shared" si="540"/>
        <v>0</v>
      </c>
      <c r="U901" s="136">
        <f t="shared" si="540"/>
        <v>0</v>
      </c>
      <c r="V901" s="136">
        <f t="shared" si="540"/>
        <v>0</v>
      </c>
      <c r="W901" s="136">
        <f t="shared" si="540"/>
        <v>0</v>
      </c>
      <c r="X901" s="136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9">
        <v>39600</v>
      </c>
      <c r="E902" s="138" t="s">
        <v>316</v>
      </c>
      <c r="G902" s="43"/>
      <c r="H902" s="136"/>
      <c r="I902" s="42">
        <f>'DepExp. Class.'!G$110</f>
        <v>0</v>
      </c>
      <c r="J902" s="136">
        <f t="shared" ref="J902:X902" si="541">+J110+J374+J638</f>
        <v>0</v>
      </c>
      <c r="K902" s="136">
        <f t="shared" si="541"/>
        <v>0</v>
      </c>
      <c r="L902" s="136">
        <f t="shared" si="541"/>
        <v>0</v>
      </c>
      <c r="M902" s="136">
        <f t="shared" si="541"/>
        <v>0</v>
      </c>
      <c r="N902" s="136">
        <f t="shared" si="541"/>
        <v>0</v>
      </c>
      <c r="O902" s="136">
        <f t="shared" si="541"/>
        <v>0</v>
      </c>
      <c r="P902" s="136">
        <f t="shared" si="541"/>
        <v>0</v>
      </c>
      <c r="Q902" s="136">
        <f t="shared" si="541"/>
        <v>0</v>
      </c>
      <c r="R902" s="136">
        <f t="shared" si="541"/>
        <v>0</v>
      </c>
      <c r="S902" s="136">
        <f t="shared" si="541"/>
        <v>0</v>
      </c>
      <c r="T902" s="136">
        <f t="shared" si="541"/>
        <v>0</v>
      </c>
      <c r="U902" s="136">
        <f t="shared" si="541"/>
        <v>0</v>
      </c>
      <c r="V902" s="136">
        <f t="shared" si="541"/>
        <v>0</v>
      </c>
      <c r="W902" s="136">
        <f t="shared" si="541"/>
        <v>0</v>
      </c>
      <c r="X902" s="136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7">
        <v>39603</v>
      </c>
      <c r="E903" s="138" t="s">
        <v>317</v>
      </c>
      <c r="G903" s="43"/>
      <c r="H903" s="136"/>
      <c r="I903" s="42">
        <f>'DepExp. Class.'!G$111</f>
        <v>184.20884036117943</v>
      </c>
      <c r="J903" s="136">
        <f t="shared" ref="J903:X903" si="542">+J111+J375+J639</f>
        <v>130.25350082809976</v>
      </c>
      <c r="K903" s="136">
        <f t="shared" si="542"/>
        <v>42.44655847987039</v>
      </c>
      <c r="L903" s="136">
        <f t="shared" si="542"/>
        <v>8.4442861450765835E-2</v>
      </c>
      <c r="M903" s="136">
        <f t="shared" si="542"/>
        <v>10.515356999195266</v>
      </c>
      <c r="N903" s="136">
        <f t="shared" si="542"/>
        <v>0.90898119256321097</v>
      </c>
      <c r="O903" s="136">
        <f t="shared" si="542"/>
        <v>0</v>
      </c>
      <c r="P903" s="136">
        <f t="shared" si="542"/>
        <v>0</v>
      </c>
      <c r="Q903" s="136">
        <f t="shared" si="542"/>
        <v>0</v>
      </c>
      <c r="R903" s="136">
        <f t="shared" si="542"/>
        <v>0</v>
      </c>
      <c r="S903" s="136">
        <f t="shared" si="542"/>
        <v>0</v>
      </c>
      <c r="T903" s="136">
        <f t="shared" si="542"/>
        <v>0</v>
      </c>
      <c r="U903" s="136">
        <f t="shared" si="542"/>
        <v>0</v>
      </c>
      <c r="V903" s="136">
        <f t="shared" si="542"/>
        <v>0</v>
      </c>
      <c r="W903" s="136">
        <f t="shared" si="542"/>
        <v>0</v>
      </c>
      <c r="X903" s="136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7">
        <v>39604</v>
      </c>
      <c r="E904" s="141" t="s">
        <v>318</v>
      </c>
      <c r="G904" s="43"/>
      <c r="H904" s="136"/>
      <c r="I904" s="42">
        <f>'DepExp. Class.'!G$112</f>
        <v>244.35269012143493</v>
      </c>
      <c r="J904" s="136">
        <f t="shared" ref="J904:X904" si="543">+J112+J376+J640</f>
        <v>172.78103082716211</v>
      </c>
      <c r="K904" s="136">
        <f t="shared" si="543"/>
        <v>56.305282257989496</v>
      </c>
      <c r="L904" s="136">
        <f t="shared" si="543"/>
        <v>0.11201330140610706</v>
      </c>
      <c r="M904" s="136">
        <f t="shared" si="543"/>
        <v>13.948601843986829</v>
      </c>
      <c r="N904" s="136">
        <f t="shared" si="543"/>
        <v>1.2057618908903303</v>
      </c>
      <c r="O904" s="136">
        <f t="shared" si="543"/>
        <v>0</v>
      </c>
      <c r="P904" s="136">
        <f t="shared" si="543"/>
        <v>0</v>
      </c>
      <c r="Q904" s="136">
        <f t="shared" si="543"/>
        <v>0</v>
      </c>
      <c r="R904" s="136">
        <f t="shared" si="543"/>
        <v>0</v>
      </c>
      <c r="S904" s="136">
        <f t="shared" si="543"/>
        <v>0</v>
      </c>
      <c r="T904" s="136">
        <f t="shared" si="543"/>
        <v>0</v>
      </c>
      <c r="U904" s="136">
        <f t="shared" si="543"/>
        <v>0</v>
      </c>
      <c r="V904" s="136">
        <f t="shared" si="543"/>
        <v>0</v>
      </c>
      <c r="W904" s="136">
        <f t="shared" si="543"/>
        <v>0</v>
      </c>
      <c r="X904" s="136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7">
        <v>39605</v>
      </c>
      <c r="E905" s="138" t="s">
        <v>319</v>
      </c>
      <c r="G905" s="43"/>
      <c r="H905" s="136"/>
      <c r="I905" s="42">
        <f>'DepExp. Class.'!G$113</f>
        <v>6471.0375180000001</v>
      </c>
      <c r="J905" s="136">
        <f t="shared" ref="J905:X905" si="544">+J113+J377+J641</f>
        <v>4575.6505988357922</v>
      </c>
      <c r="K905" s="136">
        <f t="shared" si="544"/>
        <v>1491.0971259287487</v>
      </c>
      <c r="L905" s="136">
        <f t="shared" si="544"/>
        <v>2.9663773112288596</v>
      </c>
      <c r="M905" s="136">
        <f t="shared" si="544"/>
        <v>369.39198750472389</v>
      </c>
      <c r="N905" s="136">
        <f t="shared" si="544"/>
        <v>31.931428419504435</v>
      </c>
      <c r="O905" s="136">
        <f t="shared" si="544"/>
        <v>0</v>
      </c>
      <c r="P905" s="136">
        <f t="shared" si="544"/>
        <v>0</v>
      </c>
      <c r="Q905" s="136">
        <f t="shared" si="544"/>
        <v>0</v>
      </c>
      <c r="R905" s="136">
        <f t="shared" si="544"/>
        <v>0</v>
      </c>
      <c r="S905" s="136">
        <f t="shared" si="544"/>
        <v>0</v>
      </c>
      <c r="T905" s="136">
        <f t="shared" si="544"/>
        <v>0</v>
      </c>
      <c r="U905" s="136">
        <f t="shared" si="544"/>
        <v>0</v>
      </c>
      <c r="V905" s="136">
        <f t="shared" si="544"/>
        <v>0</v>
      </c>
      <c r="W905" s="136">
        <f t="shared" si="544"/>
        <v>0</v>
      </c>
      <c r="X905" s="136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7">
        <v>39700</v>
      </c>
      <c r="E906" s="138" t="s">
        <v>320</v>
      </c>
      <c r="G906" s="43"/>
      <c r="H906" s="136"/>
      <c r="I906" s="42">
        <f>'DepExp. Class.'!G$114</f>
        <v>26972.933665380504</v>
      </c>
      <c r="J906" s="136">
        <f t="shared" ref="J906:X906" si="545">+J114+J378+J642</f>
        <v>19072.477904053536</v>
      </c>
      <c r="K906" s="136">
        <f t="shared" si="545"/>
        <v>6215.2728607183544</v>
      </c>
      <c r="L906" s="136">
        <f t="shared" si="545"/>
        <v>12.364616681591276</v>
      </c>
      <c r="M906" s="136">
        <f t="shared" si="545"/>
        <v>1539.7199518273574</v>
      </c>
      <c r="N906" s="136">
        <f t="shared" si="545"/>
        <v>133.09833209966237</v>
      </c>
      <c r="O906" s="136">
        <f t="shared" si="545"/>
        <v>0</v>
      </c>
      <c r="P906" s="136">
        <f t="shared" si="545"/>
        <v>0</v>
      </c>
      <c r="Q906" s="136">
        <f t="shared" si="545"/>
        <v>0</v>
      </c>
      <c r="R906" s="136">
        <f t="shared" si="545"/>
        <v>0</v>
      </c>
      <c r="S906" s="136">
        <f t="shared" si="545"/>
        <v>0</v>
      </c>
      <c r="T906" s="136">
        <f t="shared" si="545"/>
        <v>0</v>
      </c>
      <c r="U906" s="136">
        <f t="shared" si="545"/>
        <v>0</v>
      </c>
      <c r="V906" s="136">
        <f t="shared" si="545"/>
        <v>0</v>
      </c>
      <c r="W906" s="136">
        <f t="shared" si="545"/>
        <v>0</v>
      </c>
      <c r="X906" s="136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7">
        <v>39701</v>
      </c>
      <c r="E907" s="138" t="s">
        <v>321</v>
      </c>
      <c r="G907" s="43"/>
      <c r="H907" s="136"/>
      <c r="I907" s="42">
        <f>'DepExp. Class.'!G$115</f>
        <v>0</v>
      </c>
      <c r="J907" s="136">
        <f t="shared" ref="J907:X907" si="546">+J115+J379+J643</f>
        <v>0</v>
      </c>
      <c r="K907" s="136">
        <f t="shared" si="546"/>
        <v>0</v>
      </c>
      <c r="L907" s="136">
        <f t="shared" si="546"/>
        <v>0</v>
      </c>
      <c r="M907" s="136">
        <f t="shared" si="546"/>
        <v>0</v>
      </c>
      <c r="N907" s="136">
        <f t="shared" si="546"/>
        <v>0</v>
      </c>
      <c r="O907" s="136">
        <f t="shared" si="546"/>
        <v>0</v>
      </c>
      <c r="P907" s="136">
        <f t="shared" si="546"/>
        <v>0</v>
      </c>
      <c r="Q907" s="136">
        <f t="shared" si="546"/>
        <v>0</v>
      </c>
      <c r="R907" s="136">
        <f t="shared" si="546"/>
        <v>0</v>
      </c>
      <c r="S907" s="136">
        <f t="shared" si="546"/>
        <v>0</v>
      </c>
      <c r="T907" s="136">
        <f t="shared" si="546"/>
        <v>0</v>
      </c>
      <c r="U907" s="136">
        <f t="shared" si="546"/>
        <v>0</v>
      </c>
      <c r="V907" s="136">
        <f t="shared" si="546"/>
        <v>0</v>
      </c>
      <c r="W907" s="136">
        <f t="shared" si="546"/>
        <v>0</v>
      </c>
      <c r="X907" s="136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7">
        <v>39702</v>
      </c>
      <c r="E908" s="138" t="s">
        <v>322</v>
      </c>
      <c r="G908" s="43"/>
      <c r="H908" s="136"/>
      <c r="I908" s="42">
        <f>'DepExp. Class.'!G$116</f>
        <v>0</v>
      </c>
      <c r="J908" s="136">
        <f t="shared" ref="J908:X908" si="547">+J116+J380+J644</f>
        <v>0</v>
      </c>
      <c r="K908" s="136">
        <f t="shared" si="547"/>
        <v>0</v>
      </c>
      <c r="L908" s="136">
        <f t="shared" si="547"/>
        <v>0</v>
      </c>
      <c r="M908" s="136">
        <f t="shared" si="547"/>
        <v>0</v>
      </c>
      <c r="N908" s="136">
        <f t="shared" si="547"/>
        <v>0</v>
      </c>
      <c r="O908" s="136">
        <f t="shared" si="547"/>
        <v>0</v>
      </c>
      <c r="P908" s="136">
        <f t="shared" si="547"/>
        <v>0</v>
      </c>
      <c r="Q908" s="136">
        <f t="shared" si="547"/>
        <v>0</v>
      </c>
      <c r="R908" s="136">
        <f t="shared" si="547"/>
        <v>0</v>
      </c>
      <c r="S908" s="136">
        <f t="shared" si="547"/>
        <v>0</v>
      </c>
      <c r="T908" s="136">
        <f t="shared" si="547"/>
        <v>0</v>
      </c>
      <c r="U908" s="136">
        <f t="shared" si="547"/>
        <v>0</v>
      </c>
      <c r="V908" s="136">
        <f t="shared" si="547"/>
        <v>0</v>
      </c>
      <c r="W908" s="136">
        <f t="shared" si="547"/>
        <v>0</v>
      </c>
      <c r="X908" s="136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7">
        <v>39705</v>
      </c>
      <c r="E909" s="138" t="s">
        <v>323</v>
      </c>
      <c r="G909" s="43"/>
      <c r="H909" s="136"/>
      <c r="I909" s="42">
        <f>'DepExp. Class.'!G$117</f>
        <v>0</v>
      </c>
      <c r="J909" s="136">
        <f t="shared" ref="J909:X909" si="548">+J117+J381+J645</f>
        <v>0</v>
      </c>
      <c r="K909" s="136">
        <f t="shared" si="548"/>
        <v>0</v>
      </c>
      <c r="L909" s="136">
        <f t="shared" si="548"/>
        <v>0</v>
      </c>
      <c r="M909" s="136">
        <f t="shared" si="548"/>
        <v>0</v>
      </c>
      <c r="N909" s="136">
        <f t="shared" si="548"/>
        <v>0</v>
      </c>
      <c r="O909" s="136">
        <f t="shared" si="548"/>
        <v>0</v>
      </c>
      <c r="P909" s="136">
        <f t="shared" si="548"/>
        <v>0</v>
      </c>
      <c r="Q909" s="136">
        <f t="shared" si="548"/>
        <v>0</v>
      </c>
      <c r="R909" s="136">
        <f t="shared" si="548"/>
        <v>0</v>
      </c>
      <c r="S909" s="136">
        <f t="shared" si="548"/>
        <v>0</v>
      </c>
      <c r="T909" s="136">
        <f t="shared" si="548"/>
        <v>0</v>
      </c>
      <c r="U909" s="136">
        <f t="shared" si="548"/>
        <v>0</v>
      </c>
      <c r="V909" s="136">
        <f t="shared" si="548"/>
        <v>0</v>
      </c>
      <c r="W909" s="136">
        <f t="shared" si="548"/>
        <v>0</v>
      </c>
      <c r="X909" s="136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7">
        <v>39800</v>
      </c>
      <c r="E910" s="138" t="s">
        <v>324</v>
      </c>
      <c r="G910" s="43"/>
      <c r="H910" s="136"/>
      <c r="I910" s="42">
        <f>'DepExp. Class.'!G$118</f>
        <v>215120.501438924</v>
      </c>
      <c r="J910" s="136">
        <f t="shared" ref="J910:X910" si="549">+J118+J382+J646</f>
        <v>152111.04069368626</v>
      </c>
      <c r="K910" s="136">
        <f t="shared" si="549"/>
        <v>49569.417660101848</v>
      </c>
      <c r="L910" s="136">
        <f t="shared" si="549"/>
        <v>98.613023471671269</v>
      </c>
      <c r="M910" s="136">
        <f t="shared" si="549"/>
        <v>12279.914829499672</v>
      </c>
      <c r="N910" s="136">
        <f t="shared" si="549"/>
        <v>1061.515232164491</v>
      </c>
      <c r="O910" s="136">
        <f t="shared" si="549"/>
        <v>0</v>
      </c>
      <c r="P910" s="136">
        <f t="shared" si="549"/>
        <v>0</v>
      </c>
      <c r="Q910" s="136">
        <f t="shared" si="549"/>
        <v>0</v>
      </c>
      <c r="R910" s="136">
        <f t="shared" si="549"/>
        <v>0</v>
      </c>
      <c r="S910" s="136">
        <f t="shared" si="549"/>
        <v>0</v>
      </c>
      <c r="T910" s="136">
        <f t="shared" si="549"/>
        <v>0</v>
      </c>
      <c r="U910" s="136">
        <f t="shared" si="549"/>
        <v>0</v>
      </c>
      <c r="V910" s="136">
        <f t="shared" si="549"/>
        <v>0</v>
      </c>
      <c r="W910" s="136">
        <f t="shared" si="549"/>
        <v>0</v>
      </c>
      <c r="X910" s="136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7">
        <v>39900</v>
      </c>
      <c r="E911" s="138" t="s">
        <v>325</v>
      </c>
      <c r="G911" s="43"/>
      <c r="H911" s="136"/>
      <c r="I911" s="42">
        <f>'DepExp. Class.'!G$119</f>
        <v>0</v>
      </c>
      <c r="J911" s="136">
        <f t="shared" ref="J911:X911" si="550">+J119+J383+J647</f>
        <v>0</v>
      </c>
      <c r="K911" s="136">
        <f t="shared" si="550"/>
        <v>0</v>
      </c>
      <c r="L911" s="136">
        <f t="shared" si="550"/>
        <v>0</v>
      </c>
      <c r="M911" s="136">
        <f t="shared" si="550"/>
        <v>0</v>
      </c>
      <c r="N911" s="136">
        <f t="shared" si="550"/>
        <v>0</v>
      </c>
      <c r="O911" s="136">
        <f t="shared" si="550"/>
        <v>0</v>
      </c>
      <c r="P911" s="136">
        <f t="shared" si="550"/>
        <v>0</v>
      </c>
      <c r="Q911" s="136">
        <f t="shared" si="550"/>
        <v>0</v>
      </c>
      <c r="R911" s="136">
        <f t="shared" si="550"/>
        <v>0</v>
      </c>
      <c r="S911" s="136">
        <f t="shared" si="550"/>
        <v>0</v>
      </c>
      <c r="T911" s="136">
        <f t="shared" si="550"/>
        <v>0</v>
      </c>
      <c r="U911" s="136">
        <f t="shared" si="550"/>
        <v>0</v>
      </c>
      <c r="V911" s="136">
        <f t="shared" si="550"/>
        <v>0</v>
      </c>
      <c r="W911" s="136">
        <f t="shared" si="550"/>
        <v>0</v>
      </c>
      <c r="X911" s="136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7">
        <v>39901</v>
      </c>
      <c r="E912" s="138" t="s">
        <v>326</v>
      </c>
      <c r="G912" s="43"/>
      <c r="H912" s="136"/>
      <c r="I912" s="42">
        <f>'DepExp. Class.'!G$120</f>
        <v>0</v>
      </c>
      <c r="J912" s="136">
        <f t="shared" ref="J912:X912" si="551">+J120+J384+J648</f>
        <v>0</v>
      </c>
      <c r="K912" s="136">
        <f t="shared" si="551"/>
        <v>0</v>
      </c>
      <c r="L912" s="136">
        <f t="shared" si="551"/>
        <v>0</v>
      </c>
      <c r="M912" s="136">
        <f t="shared" si="551"/>
        <v>0</v>
      </c>
      <c r="N912" s="136">
        <f t="shared" si="551"/>
        <v>0</v>
      </c>
      <c r="O912" s="136">
        <f t="shared" si="551"/>
        <v>0</v>
      </c>
      <c r="P912" s="136">
        <f t="shared" si="551"/>
        <v>0</v>
      </c>
      <c r="Q912" s="136">
        <f t="shared" si="551"/>
        <v>0</v>
      </c>
      <c r="R912" s="136">
        <f t="shared" si="551"/>
        <v>0</v>
      </c>
      <c r="S912" s="136">
        <f t="shared" si="551"/>
        <v>0</v>
      </c>
      <c r="T912" s="136">
        <f t="shared" si="551"/>
        <v>0</v>
      </c>
      <c r="U912" s="136">
        <f t="shared" si="551"/>
        <v>0</v>
      </c>
      <c r="V912" s="136">
        <f t="shared" si="551"/>
        <v>0</v>
      </c>
      <c r="W912" s="136">
        <f t="shared" si="551"/>
        <v>0</v>
      </c>
      <c r="X912" s="136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7">
        <v>39902</v>
      </c>
      <c r="E913" s="138" t="s">
        <v>327</v>
      </c>
      <c r="G913" s="43"/>
      <c r="H913" s="136"/>
      <c r="I913" s="42">
        <f>'DepExp. Class.'!G$121</f>
        <v>0</v>
      </c>
      <c r="J913" s="136">
        <f t="shared" ref="J913:X913" si="552">+J121+J385+J649</f>
        <v>0</v>
      </c>
      <c r="K913" s="136">
        <f t="shared" si="552"/>
        <v>0</v>
      </c>
      <c r="L913" s="136">
        <f t="shared" si="552"/>
        <v>0</v>
      </c>
      <c r="M913" s="136">
        <f t="shared" si="552"/>
        <v>0</v>
      </c>
      <c r="N913" s="136">
        <f t="shared" si="552"/>
        <v>0</v>
      </c>
      <c r="O913" s="136">
        <f t="shared" si="552"/>
        <v>0</v>
      </c>
      <c r="P913" s="136">
        <f t="shared" si="552"/>
        <v>0</v>
      </c>
      <c r="Q913" s="136">
        <f t="shared" si="552"/>
        <v>0</v>
      </c>
      <c r="R913" s="136">
        <f t="shared" si="552"/>
        <v>0</v>
      </c>
      <c r="S913" s="136">
        <f t="shared" si="552"/>
        <v>0</v>
      </c>
      <c r="T913" s="136">
        <f t="shared" si="552"/>
        <v>0</v>
      </c>
      <c r="U913" s="136">
        <f t="shared" si="552"/>
        <v>0</v>
      </c>
      <c r="V913" s="136">
        <f t="shared" si="552"/>
        <v>0</v>
      </c>
      <c r="W913" s="136">
        <f t="shared" si="552"/>
        <v>0</v>
      </c>
      <c r="X913" s="136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7">
        <v>39903</v>
      </c>
      <c r="E914" s="138" t="s">
        <v>328</v>
      </c>
      <c r="G914" s="43"/>
      <c r="H914" s="136"/>
      <c r="I914" s="42">
        <f>'DepExp. Class.'!G$122</f>
        <v>9471.1241712566043</v>
      </c>
      <c r="J914" s="136">
        <f t="shared" ref="J914:X914" si="553">+J122+J386+J650</f>
        <v>6697.0025850278853</v>
      </c>
      <c r="K914" s="136">
        <f t="shared" si="553"/>
        <v>2182.3959437403814</v>
      </c>
      <c r="L914" s="136">
        <f t="shared" si="553"/>
        <v>4.3416419353615661</v>
      </c>
      <c r="M914" s="136">
        <f t="shared" si="553"/>
        <v>540.64860106170499</v>
      </c>
      <c r="N914" s="136">
        <f t="shared" si="553"/>
        <v>46.735399491268808</v>
      </c>
      <c r="O914" s="136">
        <f t="shared" si="553"/>
        <v>0</v>
      </c>
      <c r="P914" s="136">
        <f t="shared" si="553"/>
        <v>0</v>
      </c>
      <c r="Q914" s="136">
        <f t="shared" si="553"/>
        <v>0</v>
      </c>
      <c r="R914" s="136">
        <f t="shared" si="553"/>
        <v>0</v>
      </c>
      <c r="S914" s="136">
        <f t="shared" si="553"/>
        <v>0</v>
      </c>
      <c r="T914" s="136">
        <f t="shared" si="553"/>
        <v>0</v>
      </c>
      <c r="U914" s="136">
        <f t="shared" si="553"/>
        <v>0</v>
      </c>
      <c r="V914" s="136">
        <f t="shared" si="553"/>
        <v>0</v>
      </c>
      <c r="W914" s="136">
        <f t="shared" si="553"/>
        <v>0</v>
      </c>
      <c r="X914" s="136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7">
        <v>39904</v>
      </c>
      <c r="E915" s="138" t="s">
        <v>329</v>
      </c>
      <c r="G915" s="43"/>
      <c r="H915" s="136"/>
      <c r="I915" s="42">
        <f>'DepExp. Class.'!G$123</f>
        <v>0</v>
      </c>
      <c r="J915" s="136">
        <f t="shared" ref="J915:X915" si="554">+J123+J387+J651</f>
        <v>0</v>
      </c>
      <c r="K915" s="136">
        <f t="shared" si="554"/>
        <v>0</v>
      </c>
      <c r="L915" s="136">
        <f t="shared" si="554"/>
        <v>0</v>
      </c>
      <c r="M915" s="136">
        <f t="shared" si="554"/>
        <v>0</v>
      </c>
      <c r="N915" s="136">
        <f t="shared" si="554"/>
        <v>0</v>
      </c>
      <c r="O915" s="136">
        <f t="shared" si="554"/>
        <v>0</v>
      </c>
      <c r="P915" s="136">
        <f t="shared" si="554"/>
        <v>0</v>
      </c>
      <c r="Q915" s="136">
        <f t="shared" si="554"/>
        <v>0</v>
      </c>
      <c r="R915" s="136">
        <f t="shared" si="554"/>
        <v>0</v>
      </c>
      <c r="S915" s="136">
        <f t="shared" si="554"/>
        <v>0</v>
      </c>
      <c r="T915" s="136">
        <f t="shared" si="554"/>
        <v>0</v>
      </c>
      <c r="U915" s="136">
        <f t="shared" si="554"/>
        <v>0</v>
      </c>
      <c r="V915" s="136">
        <f t="shared" si="554"/>
        <v>0</v>
      </c>
      <c r="W915" s="136">
        <f t="shared" si="554"/>
        <v>0</v>
      </c>
      <c r="X915" s="136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7">
        <v>39905</v>
      </c>
      <c r="E916" s="138" t="s">
        <v>330</v>
      </c>
      <c r="G916" s="43"/>
      <c r="H916" s="136"/>
      <c r="I916" s="42">
        <f>'DepExp. Class.'!G$124</f>
        <v>0</v>
      </c>
      <c r="J916" s="136">
        <f t="shared" ref="J916:X916" si="555">+J124+J388+J652</f>
        <v>0</v>
      </c>
      <c r="K916" s="136">
        <f t="shared" si="555"/>
        <v>0</v>
      </c>
      <c r="L916" s="136">
        <f t="shared" si="555"/>
        <v>0</v>
      </c>
      <c r="M916" s="136">
        <f t="shared" si="555"/>
        <v>0</v>
      </c>
      <c r="N916" s="136">
        <f t="shared" si="555"/>
        <v>0</v>
      </c>
      <c r="O916" s="136">
        <f t="shared" si="555"/>
        <v>0</v>
      </c>
      <c r="P916" s="136">
        <f t="shared" si="555"/>
        <v>0</v>
      </c>
      <c r="Q916" s="136">
        <f t="shared" si="555"/>
        <v>0</v>
      </c>
      <c r="R916" s="136">
        <f t="shared" si="555"/>
        <v>0</v>
      </c>
      <c r="S916" s="136">
        <f t="shared" si="555"/>
        <v>0</v>
      </c>
      <c r="T916" s="136">
        <f t="shared" si="555"/>
        <v>0</v>
      </c>
      <c r="U916" s="136">
        <f t="shared" si="555"/>
        <v>0</v>
      </c>
      <c r="V916" s="136">
        <f t="shared" si="555"/>
        <v>0</v>
      </c>
      <c r="W916" s="136">
        <f t="shared" si="555"/>
        <v>0</v>
      </c>
      <c r="X916" s="136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7">
        <v>39906</v>
      </c>
      <c r="E917" s="138" t="s">
        <v>331</v>
      </c>
      <c r="G917" s="43"/>
      <c r="H917" s="136"/>
      <c r="I917" s="42">
        <f>'DepExp. Class.'!G$125</f>
        <v>332087.59537104081</v>
      </c>
      <c r="J917" s="136">
        <f t="shared" ref="J917:X917" si="556">+J125+J389+J653</f>
        <v>234818.11075870218</v>
      </c>
      <c r="K917" s="136">
        <f t="shared" si="556"/>
        <v>76521.710411500084</v>
      </c>
      <c r="L917" s="136">
        <f t="shared" si="556"/>
        <v>152.23171021787999</v>
      </c>
      <c r="M917" s="136">
        <f t="shared" si="556"/>
        <v>18956.85143820446</v>
      </c>
      <c r="N917" s="136">
        <f t="shared" si="556"/>
        <v>1638.6910524161394</v>
      </c>
      <c r="O917" s="136">
        <f t="shared" si="556"/>
        <v>0</v>
      </c>
      <c r="P917" s="136">
        <f t="shared" si="556"/>
        <v>0</v>
      </c>
      <c r="Q917" s="136">
        <f t="shared" si="556"/>
        <v>0</v>
      </c>
      <c r="R917" s="136">
        <f t="shared" si="556"/>
        <v>0</v>
      </c>
      <c r="S917" s="136">
        <f t="shared" si="556"/>
        <v>0</v>
      </c>
      <c r="T917" s="136">
        <f t="shared" si="556"/>
        <v>0</v>
      </c>
      <c r="U917" s="136">
        <f t="shared" si="556"/>
        <v>0</v>
      </c>
      <c r="V917" s="136">
        <f t="shared" si="556"/>
        <v>0</v>
      </c>
      <c r="W917" s="136">
        <f t="shared" si="556"/>
        <v>0</v>
      </c>
      <c r="X917" s="136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7">
        <v>39907</v>
      </c>
      <c r="E918" s="138" t="s">
        <v>332</v>
      </c>
      <c r="G918" s="43"/>
      <c r="H918" s="136"/>
      <c r="I918" s="42">
        <f>'DepExp. Class.'!G$126</f>
        <v>0</v>
      </c>
      <c r="J918" s="136">
        <f t="shared" ref="J918:X918" si="557">+J126+J390+J654</f>
        <v>0</v>
      </c>
      <c r="K918" s="136">
        <f t="shared" si="557"/>
        <v>0</v>
      </c>
      <c r="L918" s="136">
        <f t="shared" si="557"/>
        <v>0</v>
      </c>
      <c r="M918" s="136">
        <f t="shared" si="557"/>
        <v>0</v>
      </c>
      <c r="N918" s="136">
        <f t="shared" si="557"/>
        <v>0</v>
      </c>
      <c r="O918" s="136">
        <f t="shared" si="557"/>
        <v>0</v>
      </c>
      <c r="P918" s="136">
        <f t="shared" si="557"/>
        <v>0</v>
      </c>
      <c r="Q918" s="136">
        <f t="shared" si="557"/>
        <v>0</v>
      </c>
      <c r="R918" s="136">
        <f t="shared" si="557"/>
        <v>0</v>
      </c>
      <c r="S918" s="136">
        <f t="shared" si="557"/>
        <v>0</v>
      </c>
      <c r="T918" s="136">
        <f t="shared" si="557"/>
        <v>0</v>
      </c>
      <c r="U918" s="136">
        <f t="shared" si="557"/>
        <v>0</v>
      </c>
      <c r="V918" s="136">
        <f t="shared" si="557"/>
        <v>0</v>
      </c>
      <c r="W918" s="136">
        <f t="shared" si="557"/>
        <v>0</v>
      </c>
      <c r="X918" s="136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7">
        <v>39908</v>
      </c>
      <c r="E919" s="138" t="s">
        <v>333</v>
      </c>
      <c r="G919" s="43"/>
      <c r="H919" s="136"/>
      <c r="I919" s="42">
        <f>'DepExp. Class.'!G$127</f>
        <v>0</v>
      </c>
      <c r="J919" s="136">
        <f t="shared" ref="J919:X919" si="558">+J127+J391+J655</f>
        <v>0</v>
      </c>
      <c r="K919" s="136">
        <f t="shared" si="558"/>
        <v>0</v>
      </c>
      <c r="L919" s="136">
        <f t="shared" si="558"/>
        <v>0</v>
      </c>
      <c r="M919" s="136">
        <f t="shared" si="558"/>
        <v>0</v>
      </c>
      <c r="N919" s="136">
        <f t="shared" si="558"/>
        <v>0</v>
      </c>
      <c r="O919" s="136">
        <f t="shared" si="558"/>
        <v>0</v>
      </c>
      <c r="P919" s="136">
        <f t="shared" si="558"/>
        <v>0</v>
      </c>
      <c r="Q919" s="136">
        <f t="shared" si="558"/>
        <v>0</v>
      </c>
      <c r="R919" s="136">
        <f t="shared" si="558"/>
        <v>0</v>
      </c>
      <c r="S919" s="136">
        <f t="shared" si="558"/>
        <v>0</v>
      </c>
      <c r="T919" s="136">
        <f t="shared" si="558"/>
        <v>0</v>
      </c>
      <c r="U919" s="136">
        <f t="shared" si="558"/>
        <v>0</v>
      </c>
      <c r="V919" s="136">
        <f t="shared" si="558"/>
        <v>0</v>
      </c>
      <c r="W919" s="136">
        <f t="shared" si="558"/>
        <v>0</v>
      </c>
      <c r="X919" s="136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7">
        <v>39909</v>
      </c>
      <c r="E920" s="138" t="s">
        <v>334</v>
      </c>
      <c r="G920" s="43"/>
      <c r="H920" s="136"/>
      <c r="I920" s="42">
        <f>'DepExp. Class.'!G$128</f>
        <v>609648</v>
      </c>
      <c r="J920" s="136">
        <f t="shared" ref="J920:X920" si="559">+J128+J392+J656</f>
        <v>431080.21372455335</v>
      </c>
      <c r="K920" s="136">
        <f t="shared" si="559"/>
        <v>140478.92290835732</v>
      </c>
      <c r="L920" s="136">
        <f t="shared" si="559"/>
        <v>279.46770359554137</v>
      </c>
      <c r="M920" s="136">
        <f t="shared" si="559"/>
        <v>34801.07877165918</v>
      </c>
      <c r="N920" s="136">
        <f t="shared" si="559"/>
        <v>3008.3168918344754</v>
      </c>
      <c r="O920" s="136">
        <f t="shared" si="559"/>
        <v>0</v>
      </c>
      <c r="P920" s="136">
        <f t="shared" si="559"/>
        <v>0</v>
      </c>
      <c r="Q920" s="136">
        <f t="shared" si="559"/>
        <v>0</v>
      </c>
      <c r="R920" s="136">
        <f t="shared" si="559"/>
        <v>0</v>
      </c>
      <c r="S920" s="136">
        <f t="shared" si="559"/>
        <v>0</v>
      </c>
      <c r="T920" s="136">
        <f t="shared" si="559"/>
        <v>0</v>
      </c>
      <c r="U920" s="136">
        <f t="shared" si="559"/>
        <v>0</v>
      </c>
      <c r="V920" s="136">
        <f t="shared" si="559"/>
        <v>0</v>
      </c>
      <c r="W920" s="136">
        <f t="shared" si="559"/>
        <v>0</v>
      </c>
      <c r="X920" s="136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7"/>
      <c r="E921" s="138"/>
      <c r="G921" s="43"/>
      <c r="H921" s="136"/>
      <c r="I921" s="42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6"/>
      <c r="I923" s="42">
        <f>'DepExp. Class.'!G$131</f>
        <v>1892421.5961719265</v>
      </c>
      <c r="J923" s="136">
        <f>+J131+J395+J659</f>
        <v>1338125.4529412948</v>
      </c>
      <c r="K923" s="136">
        <f t="shared" ref="K923:X923" si="560">+K131+K395+K659</f>
        <v>436063.67529910139</v>
      </c>
      <c r="L923" s="136">
        <f t="shared" si="560"/>
        <v>867.50176776890476</v>
      </c>
      <c r="M923" s="136">
        <f t="shared" si="560"/>
        <v>108026.78436994497</v>
      </c>
      <c r="N923" s="136">
        <f t="shared" si="560"/>
        <v>9338.1817938160493</v>
      </c>
      <c r="O923" s="136">
        <f t="shared" si="560"/>
        <v>0</v>
      </c>
      <c r="P923" s="136">
        <f t="shared" si="560"/>
        <v>0</v>
      </c>
      <c r="Q923" s="136">
        <f t="shared" si="560"/>
        <v>0</v>
      </c>
      <c r="R923" s="136">
        <f t="shared" si="560"/>
        <v>0</v>
      </c>
      <c r="S923" s="136">
        <f t="shared" si="560"/>
        <v>0</v>
      </c>
      <c r="T923" s="136">
        <f t="shared" si="560"/>
        <v>0</v>
      </c>
      <c r="U923" s="136">
        <f t="shared" si="560"/>
        <v>0</v>
      </c>
      <c r="V923" s="136">
        <f t="shared" si="560"/>
        <v>0</v>
      </c>
      <c r="W923" s="136">
        <f t="shared" si="560"/>
        <v>0</v>
      </c>
      <c r="X923" s="136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369</v>
      </c>
      <c r="E925" s="44"/>
      <c r="G925" s="43"/>
      <c r="H925" s="44"/>
      <c r="I925" s="42">
        <f>'DepExp. Class.'!G$133</f>
        <v>18108236.798832908</v>
      </c>
      <c r="J925" s="136">
        <f>+J133+J397+J661</f>
        <v>12745914.667531943</v>
      </c>
      <c r="K925" s="136">
        <f t="shared" ref="K925:X925" si="561">+K133+K397+K661</f>
        <v>4446144.2671569688</v>
      </c>
      <c r="L925" s="136">
        <f t="shared" si="561"/>
        <v>11163.688666043785</v>
      </c>
      <c r="M925" s="136">
        <f t="shared" si="561"/>
        <v>813044.30206413218</v>
      </c>
      <c r="N925" s="136">
        <f t="shared" si="561"/>
        <v>91969.87341381819</v>
      </c>
      <c r="O925" s="136">
        <f t="shared" si="561"/>
        <v>0</v>
      </c>
      <c r="P925" s="136">
        <f t="shared" si="561"/>
        <v>0</v>
      </c>
      <c r="Q925" s="136">
        <f t="shared" si="561"/>
        <v>0</v>
      </c>
      <c r="R925" s="136">
        <f t="shared" si="561"/>
        <v>0</v>
      </c>
      <c r="S925" s="136">
        <f t="shared" si="561"/>
        <v>0</v>
      </c>
      <c r="T925" s="136">
        <f t="shared" si="561"/>
        <v>0</v>
      </c>
      <c r="U925" s="136">
        <f t="shared" si="561"/>
        <v>0</v>
      </c>
      <c r="V925" s="136">
        <f t="shared" si="561"/>
        <v>0</v>
      </c>
      <c r="W925" s="136">
        <f t="shared" si="561"/>
        <v>0</v>
      </c>
      <c r="X925" s="136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360</v>
      </c>
      <c r="E927" s="44"/>
      <c r="G927" s="43"/>
      <c r="H927" s="136"/>
      <c r="I927" s="42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6"/>
      <c r="I928" s="42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335</v>
      </c>
      <c r="E929" s="44"/>
      <c r="G929" s="43"/>
      <c r="H929" s="136"/>
      <c r="I929" s="42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6"/>
      <c r="I930" s="42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7">
        <v>30100</v>
      </c>
      <c r="D931" s="44"/>
      <c r="E931" s="138" t="s">
        <v>336</v>
      </c>
      <c r="G931" s="43"/>
      <c r="H931" s="136"/>
      <c r="I931" s="42">
        <f>'DepExp. Class.'!G$139</f>
        <v>0</v>
      </c>
      <c r="J931" s="136">
        <f t="shared" ref="J931:X931" si="562">+J139+J403+J667</f>
        <v>0</v>
      </c>
      <c r="K931" s="136">
        <f t="shared" si="562"/>
        <v>0</v>
      </c>
      <c r="L931" s="136">
        <f t="shared" si="562"/>
        <v>0</v>
      </c>
      <c r="M931" s="136">
        <f t="shared" si="562"/>
        <v>0</v>
      </c>
      <c r="N931" s="136">
        <f t="shared" si="562"/>
        <v>0</v>
      </c>
      <c r="O931" s="136">
        <f t="shared" si="562"/>
        <v>0</v>
      </c>
      <c r="P931" s="136">
        <f t="shared" si="562"/>
        <v>0</v>
      </c>
      <c r="Q931" s="136">
        <f t="shared" si="562"/>
        <v>0</v>
      </c>
      <c r="R931" s="136">
        <f t="shared" si="562"/>
        <v>0</v>
      </c>
      <c r="S931" s="136">
        <f t="shared" si="562"/>
        <v>0</v>
      </c>
      <c r="T931" s="136">
        <f t="shared" si="562"/>
        <v>0</v>
      </c>
      <c r="U931" s="136">
        <f t="shared" si="562"/>
        <v>0</v>
      </c>
      <c r="V931" s="136">
        <f t="shared" si="562"/>
        <v>0</v>
      </c>
      <c r="W931" s="136">
        <f t="shared" si="562"/>
        <v>0</v>
      </c>
      <c r="X931" s="136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7">
        <v>30200</v>
      </c>
      <c r="D932" s="44"/>
      <c r="E932" s="138" t="s">
        <v>197</v>
      </c>
      <c r="G932" s="43"/>
      <c r="H932" s="136"/>
      <c r="I932" s="42">
        <f>'DepExp. Class.'!G$140</f>
        <v>0</v>
      </c>
      <c r="J932" s="136">
        <f t="shared" ref="J932:X932" si="563">+J140+J404+J668</f>
        <v>0</v>
      </c>
      <c r="K932" s="136">
        <f t="shared" si="563"/>
        <v>0</v>
      </c>
      <c r="L932" s="136">
        <f t="shared" si="563"/>
        <v>0</v>
      </c>
      <c r="M932" s="136">
        <f t="shared" si="563"/>
        <v>0</v>
      </c>
      <c r="N932" s="136">
        <f t="shared" si="563"/>
        <v>0</v>
      </c>
      <c r="O932" s="136">
        <f t="shared" si="563"/>
        <v>0</v>
      </c>
      <c r="P932" s="136">
        <f t="shared" si="563"/>
        <v>0</v>
      </c>
      <c r="Q932" s="136">
        <f t="shared" si="563"/>
        <v>0</v>
      </c>
      <c r="R932" s="136">
        <f t="shared" si="563"/>
        <v>0</v>
      </c>
      <c r="S932" s="136">
        <f t="shared" si="563"/>
        <v>0</v>
      </c>
      <c r="T932" s="136">
        <f t="shared" si="563"/>
        <v>0</v>
      </c>
      <c r="U932" s="136">
        <f t="shared" si="563"/>
        <v>0</v>
      </c>
      <c r="V932" s="136">
        <f t="shared" si="563"/>
        <v>0</v>
      </c>
      <c r="W932" s="136">
        <f t="shared" si="563"/>
        <v>0</v>
      </c>
      <c r="X932" s="136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9">
        <v>30300</v>
      </c>
      <c r="D933" s="44"/>
      <c r="E933" s="138" t="s">
        <v>337</v>
      </c>
      <c r="G933" s="43"/>
      <c r="H933" s="136"/>
      <c r="I933" s="42">
        <f>'DepExp. Class.'!G$141</f>
        <v>0</v>
      </c>
      <c r="J933" s="136">
        <f t="shared" ref="J933:X933" si="565">+J141+J405+J669</f>
        <v>0</v>
      </c>
      <c r="K933" s="136">
        <f t="shared" si="565"/>
        <v>0</v>
      </c>
      <c r="L933" s="136">
        <f t="shared" si="565"/>
        <v>0</v>
      </c>
      <c r="M933" s="136">
        <f t="shared" si="565"/>
        <v>0</v>
      </c>
      <c r="N933" s="136">
        <f t="shared" si="565"/>
        <v>0</v>
      </c>
      <c r="O933" s="136">
        <f t="shared" si="565"/>
        <v>0</v>
      </c>
      <c r="P933" s="136">
        <f t="shared" si="565"/>
        <v>0</v>
      </c>
      <c r="Q933" s="136">
        <f t="shared" si="565"/>
        <v>0</v>
      </c>
      <c r="R933" s="136">
        <f t="shared" si="565"/>
        <v>0</v>
      </c>
      <c r="S933" s="136">
        <f t="shared" si="565"/>
        <v>0</v>
      </c>
      <c r="T933" s="136">
        <f t="shared" si="565"/>
        <v>0</v>
      </c>
      <c r="U933" s="136">
        <f t="shared" si="565"/>
        <v>0</v>
      </c>
      <c r="V933" s="136">
        <f t="shared" si="565"/>
        <v>0</v>
      </c>
      <c r="W933" s="136">
        <f t="shared" si="565"/>
        <v>0</v>
      </c>
      <c r="X933" s="136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6"/>
      <c r="I934" s="42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338</v>
      </c>
      <c r="E935" s="44"/>
      <c r="G935" s="43"/>
      <c r="H935" s="136"/>
      <c r="I935" s="42">
        <f>'DepExp. Class.'!G$143</f>
        <v>0</v>
      </c>
      <c r="J935" s="136">
        <f>+J143+J407+J671</f>
        <v>0</v>
      </c>
      <c r="K935" s="136">
        <f t="shared" ref="K935:X935" si="566">+K143+K407+K671</f>
        <v>0</v>
      </c>
      <c r="L935" s="136">
        <f t="shared" si="566"/>
        <v>0</v>
      </c>
      <c r="M935" s="136">
        <f t="shared" si="566"/>
        <v>0</v>
      </c>
      <c r="N935" s="136">
        <f t="shared" si="566"/>
        <v>0</v>
      </c>
      <c r="O935" s="136">
        <f t="shared" si="566"/>
        <v>0</v>
      </c>
      <c r="P935" s="136">
        <f t="shared" si="566"/>
        <v>0</v>
      </c>
      <c r="Q935" s="136">
        <f t="shared" si="566"/>
        <v>0</v>
      </c>
      <c r="R935" s="136">
        <f t="shared" si="566"/>
        <v>0</v>
      </c>
      <c r="S935" s="136">
        <f t="shared" si="566"/>
        <v>0</v>
      </c>
      <c r="T935" s="136">
        <f t="shared" si="566"/>
        <v>0</v>
      </c>
      <c r="U935" s="136">
        <f t="shared" si="566"/>
        <v>0</v>
      </c>
      <c r="V935" s="136">
        <f t="shared" si="566"/>
        <v>0</v>
      </c>
      <c r="W935" s="136">
        <f t="shared" si="566"/>
        <v>0</v>
      </c>
      <c r="X935" s="136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6"/>
      <c r="I936" s="42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6"/>
      <c r="I937" s="42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6"/>
      <c r="I938" s="42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2">
        <v>37400</v>
      </c>
      <c r="E939" s="138" t="s">
        <v>125</v>
      </c>
      <c r="G939" s="43"/>
      <c r="H939" s="136"/>
      <c r="I939" s="42">
        <f>'DepExp. Class.'!G$147</f>
        <v>0</v>
      </c>
      <c r="J939" s="136">
        <f t="shared" ref="J939:X939" si="567">+J147+J411+J675</f>
        <v>0</v>
      </c>
      <c r="K939" s="136">
        <f t="shared" si="567"/>
        <v>0</v>
      </c>
      <c r="L939" s="136">
        <f t="shared" si="567"/>
        <v>0</v>
      </c>
      <c r="M939" s="136">
        <f t="shared" si="567"/>
        <v>0</v>
      </c>
      <c r="N939" s="136">
        <f t="shared" si="567"/>
        <v>0</v>
      </c>
      <c r="O939" s="136">
        <f t="shared" si="567"/>
        <v>0</v>
      </c>
      <c r="P939" s="136">
        <f t="shared" si="567"/>
        <v>0</v>
      </c>
      <c r="Q939" s="136">
        <f t="shared" si="567"/>
        <v>0</v>
      </c>
      <c r="R939" s="136">
        <f t="shared" si="567"/>
        <v>0</v>
      </c>
      <c r="S939" s="136">
        <f t="shared" si="567"/>
        <v>0</v>
      </c>
      <c r="T939" s="136">
        <f t="shared" si="567"/>
        <v>0</v>
      </c>
      <c r="U939" s="136">
        <f t="shared" si="567"/>
        <v>0</v>
      </c>
      <c r="V939" s="136">
        <f t="shared" si="567"/>
        <v>0</v>
      </c>
      <c r="W939" s="136">
        <f t="shared" si="567"/>
        <v>0</v>
      </c>
      <c r="X939" s="136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2">
        <v>39001</v>
      </c>
      <c r="E940" s="138" t="s">
        <v>304</v>
      </c>
      <c r="G940" s="43"/>
      <c r="H940" s="136"/>
      <c r="I940" s="42">
        <f>'DepExp. Class.'!G$148</f>
        <v>2359.4210664947659</v>
      </c>
      <c r="J940" s="136">
        <f t="shared" ref="J940:X940" si="569">+J148+J412+J676</f>
        <v>1668.3393328786074</v>
      </c>
      <c r="K940" s="136">
        <f t="shared" si="569"/>
        <v>543.6726276613266</v>
      </c>
      <c r="L940" s="136">
        <f t="shared" si="569"/>
        <v>1.081578201303433</v>
      </c>
      <c r="M940" s="136">
        <f t="shared" si="569"/>
        <v>134.68493030502268</v>
      </c>
      <c r="N940" s="136">
        <f t="shared" si="569"/>
        <v>11.642597448505231</v>
      </c>
      <c r="O940" s="136">
        <f t="shared" si="569"/>
        <v>0</v>
      </c>
      <c r="P940" s="136">
        <f t="shared" si="569"/>
        <v>0</v>
      </c>
      <c r="Q940" s="136">
        <f t="shared" si="569"/>
        <v>0</v>
      </c>
      <c r="R940" s="136">
        <f t="shared" si="569"/>
        <v>0</v>
      </c>
      <c r="S940" s="136">
        <f t="shared" si="569"/>
        <v>0</v>
      </c>
      <c r="T940" s="136">
        <f t="shared" si="569"/>
        <v>0</v>
      </c>
      <c r="U940" s="136">
        <f t="shared" si="569"/>
        <v>0</v>
      </c>
      <c r="V940" s="136">
        <f t="shared" si="569"/>
        <v>0</v>
      </c>
      <c r="W940" s="136">
        <f t="shared" si="569"/>
        <v>0</v>
      </c>
      <c r="X940" s="136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2">
        <v>36602</v>
      </c>
      <c r="E941" s="138" t="s">
        <v>149</v>
      </c>
      <c r="G941" s="43"/>
      <c r="H941" s="136"/>
      <c r="I941" s="42">
        <f>'DepExp. Class.'!G$149</f>
        <v>0</v>
      </c>
      <c r="J941" s="136">
        <f t="shared" ref="J941:X941" si="570">+J149+J413+J677</f>
        <v>0</v>
      </c>
      <c r="K941" s="136">
        <f t="shared" si="570"/>
        <v>0</v>
      </c>
      <c r="L941" s="136">
        <f t="shared" si="570"/>
        <v>0</v>
      </c>
      <c r="M941" s="136">
        <f t="shared" si="570"/>
        <v>0</v>
      </c>
      <c r="N941" s="136">
        <f t="shared" si="570"/>
        <v>0</v>
      </c>
      <c r="O941" s="136">
        <f t="shared" si="570"/>
        <v>0</v>
      </c>
      <c r="P941" s="136">
        <f t="shared" si="570"/>
        <v>0</v>
      </c>
      <c r="Q941" s="136">
        <f t="shared" si="570"/>
        <v>0</v>
      </c>
      <c r="R941" s="136">
        <f t="shared" si="570"/>
        <v>0</v>
      </c>
      <c r="S941" s="136">
        <f t="shared" si="570"/>
        <v>0</v>
      </c>
      <c r="T941" s="136">
        <f t="shared" si="570"/>
        <v>0</v>
      </c>
      <c r="U941" s="136">
        <f t="shared" si="570"/>
        <v>0</v>
      </c>
      <c r="V941" s="136">
        <f t="shared" si="570"/>
        <v>0</v>
      </c>
      <c r="W941" s="136">
        <f t="shared" si="570"/>
        <v>0</v>
      </c>
      <c r="X941" s="136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2">
        <v>38900</v>
      </c>
      <c r="E942" s="138" t="s">
        <v>125</v>
      </c>
      <c r="G942" s="43"/>
      <c r="H942" s="136"/>
      <c r="I942" s="42">
        <f>'DepExp. Class.'!G$150</f>
        <v>0</v>
      </c>
      <c r="J942" s="136">
        <f t="shared" ref="J942:X942" si="571">+J150+J414+J678</f>
        <v>0</v>
      </c>
      <c r="K942" s="136">
        <f t="shared" si="571"/>
        <v>0</v>
      </c>
      <c r="L942" s="136">
        <f t="shared" si="571"/>
        <v>0</v>
      </c>
      <c r="M942" s="136">
        <f t="shared" si="571"/>
        <v>0</v>
      </c>
      <c r="N942" s="136">
        <f t="shared" si="571"/>
        <v>0</v>
      </c>
      <c r="O942" s="136">
        <f t="shared" si="571"/>
        <v>0</v>
      </c>
      <c r="P942" s="136">
        <f t="shared" si="571"/>
        <v>0</v>
      </c>
      <c r="Q942" s="136">
        <f t="shared" si="571"/>
        <v>0</v>
      </c>
      <c r="R942" s="136">
        <f t="shared" si="571"/>
        <v>0</v>
      </c>
      <c r="S942" s="136">
        <f t="shared" si="571"/>
        <v>0</v>
      </c>
      <c r="T942" s="136">
        <f t="shared" si="571"/>
        <v>0</v>
      </c>
      <c r="U942" s="136">
        <f t="shared" si="571"/>
        <v>0</v>
      </c>
      <c r="V942" s="136">
        <f t="shared" si="571"/>
        <v>0</v>
      </c>
      <c r="W942" s="136">
        <f t="shared" si="571"/>
        <v>0</v>
      </c>
      <c r="X942" s="136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2">
        <v>39004</v>
      </c>
      <c r="E943" s="138" t="s">
        <v>306</v>
      </c>
      <c r="G943" s="43"/>
      <c r="H943" s="136"/>
      <c r="I943" s="42">
        <f>'DepExp. Class.'!G$151</f>
        <v>0</v>
      </c>
      <c r="J943" s="136">
        <f t="shared" ref="J943:X943" si="572">+J151+J415+J679</f>
        <v>0</v>
      </c>
      <c r="K943" s="136">
        <f t="shared" si="572"/>
        <v>0</v>
      </c>
      <c r="L943" s="136">
        <f t="shared" si="572"/>
        <v>0</v>
      </c>
      <c r="M943" s="136">
        <f t="shared" si="572"/>
        <v>0</v>
      </c>
      <c r="N943" s="136">
        <f t="shared" si="572"/>
        <v>0</v>
      </c>
      <c r="O943" s="136">
        <f t="shared" si="572"/>
        <v>0</v>
      </c>
      <c r="P943" s="136">
        <f t="shared" si="572"/>
        <v>0</v>
      </c>
      <c r="Q943" s="136">
        <f t="shared" si="572"/>
        <v>0</v>
      </c>
      <c r="R943" s="136">
        <f t="shared" si="572"/>
        <v>0</v>
      </c>
      <c r="S943" s="136">
        <f t="shared" si="572"/>
        <v>0</v>
      </c>
      <c r="T943" s="136">
        <f t="shared" si="572"/>
        <v>0</v>
      </c>
      <c r="U943" s="136">
        <f t="shared" si="572"/>
        <v>0</v>
      </c>
      <c r="V943" s="136">
        <f t="shared" si="572"/>
        <v>0</v>
      </c>
      <c r="W943" s="136">
        <f t="shared" si="572"/>
        <v>0</v>
      </c>
      <c r="X943" s="136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2">
        <v>39009</v>
      </c>
      <c r="E944" s="138" t="s">
        <v>307</v>
      </c>
      <c r="G944" s="43"/>
      <c r="H944" s="136"/>
      <c r="I944" s="42">
        <f>'DepExp. Class.'!G$152</f>
        <v>3760.206299321796</v>
      </c>
      <c r="J944" s="136">
        <f t="shared" ref="J944:X944" si="573">+J152+J416+J680</f>
        <v>2658.8302350865611</v>
      </c>
      <c r="K944" s="136">
        <f t="shared" si="573"/>
        <v>866.45036290112671</v>
      </c>
      <c r="L944" s="136">
        <f t="shared" si="573"/>
        <v>1.7237097792774703</v>
      </c>
      <c r="M944" s="136">
        <f t="shared" si="573"/>
        <v>214.64719907288611</v>
      </c>
      <c r="N944" s="136">
        <f t="shared" si="573"/>
        <v>18.554792481943942</v>
      </c>
      <c r="O944" s="136">
        <f t="shared" si="573"/>
        <v>0</v>
      </c>
      <c r="P944" s="136">
        <f t="shared" si="573"/>
        <v>0</v>
      </c>
      <c r="Q944" s="136">
        <f t="shared" si="573"/>
        <v>0</v>
      </c>
      <c r="R944" s="136">
        <f t="shared" si="573"/>
        <v>0</v>
      </c>
      <c r="S944" s="136">
        <f t="shared" si="573"/>
        <v>0</v>
      </c>
      <c r="T944" s="136">
        <f t="shared" si="573"/>
        <v>0</v>
      </c>
      <c r="U944" s="136">
        <f t="shared" si="573"/>
        <v>0</v>
      </c>
      <c r="V944" s="136">
        <f t="shared" si="573"/>
        <v>0</v>
      </c>
      <c r="W944" s="136">
        <f t="shared" si="573"/>
        <v>0</v>
      </c>
      <c r="X944" s="136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2">
        <v>39100</v>
      </c>
      <c r="E945" s="138" t="s">
        <v>308</v>
      </c>
      <c r="G945" s="43"/>
      <c r="H945" s="136"/>
      <c r="I945" s="42">
        <f>'DepExp. Class.'!G$153</f>
        <v>610.70521075256545</v>
      </c>
      <c r="J945" s="136">
        <f t="shared" ref="J945:X945" si="574">+J153+J417+J681</f>
        <v>431.82776417525247</v>
      </c>
      <c r="K945" s="136">
        <f t="shared" si="574"/>
        <v>140.72253205299086</v>
      </c>
      <c r="L945" s="136">
        <f t="shared" si="574"/>
        <v>0.27995233777991663</v>
      </c>
      <c r="M945" s="136">
        <f t="shared" si="574"/>
        <v>34.86142847292659</v>
      </c>
      <c r="N945" s="136">
        <f t="shared" si="574"/>
        <v>3.0135337136155229</v>
      </c>
      <c r="O945" s="136">
        <f t="shared" si="574"/>
        <v>0</v>
      </c>
      <c r="P945" s="136">
        <f t="shared" si="574"/>
        <v>0</v>
      </c>
      <c r="Q945" s="136">
        <f t="shared" si="574"/>
        <v>0</v>
      </c>
      <c r="R945" s="136">
        <f t="shared" si="574"/>
        <v>0</v>
      </c>
      <c r="S945" s="136">
        <f t="shared" si="574"/>
        <v>0</v>
      </c>
      <c r="T945" s="136">
        <f t="shared" si="574"/>
        <v>0</v>
      </c>
      <c r="U945" s="136">
        <f t="shared" si="574"/>
        <v>0</v>
      </c>
      <c r="V945" s="136">
        <f t="shared" si="574"/>
        <v>0</v>
      </c>
      <c r="W945" s="136">
        <f t="shared" si="574"/>
        <v>0</v>
      </c>
      <c r="X945" s="136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2">
        <v>39102</v>
      </c>
      <c r="E946" s="138" t="s">
        <v>309</v>
      </c>
      <c r="G946" s="43"/>
      <c r="H946" s="136"/>
      <c r="I946" s="42">
        <f>'DepExp. Class.'!G$154</f>
        <v>0</v>
      </c>
      <c r="J946" s="136">
        <f t="shared" ref="J946:X946" si="575">+J154+J418+J682</f>
        <v>0</v>
      </c>
      <c r="K946" s="136">
        <f t="shared" si="575"/>
        <v>0</v>
      </c>
      <c r="L946" s="136">
        <f t="shared" si="575"/>
        <v>0</v>
      </c>
      <c r="M946" s="136">
        <f t="shared" si="575"/>
        <v>0</v>
      </c>
      <c r="N946" s="136">
        <f t="shared" si="575"/>
        <v>0</v>
      </c>
      <c r="O946" s="136">
        <f t="shared" si="575"/>
        <v>0</v>
      </c>
      <c r="P946" s="136">
        <f t="shared" si="575"/>
        <v>0</v>
      </c>
      <c r="Q946" s="136">
        <f t="shared" si="575"/>
        <v>0</v>
      </c>
      <c r="R946" s="136">
        <f t="shared" si="575"/>
        <v>0</v>
      </c>
      <c r="S946" s="136">
        <f t="shared" si="575"/>
        <v>0</v>
      </c>
      <c r="T946" s="136">
        <f t="shared" si="575"/>
        <v>0</v>
      </c>
      <c r="U946" s="136">
        <f t="shared" si="575"/>
        <v>0</v>
      </c>
      <c r="V946" s="136">
        <f t="shared" si="575"/>
        <v>0</v>
      </c>
      <c r="W946" s="136">
        <f t="shared" si="575"/>
        <v>0</v>
      </c>
      <c r="X946" s="136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2">
        <v>39103</v>
      </c>
      <c r="E947" s="138" t="s">
        <v>310</v>
      </c>
      <c r="G947" s="43"/>
      <c r="H947" s="136"/>
      <c r="I947" s="42">
        <f>'DepExp. Class.'!G$155</f>
        <v>0</v>
      </c>
      <c r="J947" s="136">
        <f t="shared" ref="J947:X947" si="576">+J155+J419+J683</f>
        <v>0</v>
      </c>
      <c r="K947" s="136">
        <f t="shared" si="576"/>
        <v>0</v>
      </c>
      <c r="L947" s="136">
        <f t="shared" si="576"/>
        <v>0</v>
      </c>
      <c r="M947" s="136">
        <f t="shared" si="576"/>
        <v>0</v>
      </c>
      <c r="N947" s="136">
        <f t="shared" si="576"/>
        <v>0</v>
      </c>
      <c r="O947" s="136">
        <f t="shared" si="576"/>
        <v>0</v>
      </c>
      <c r="P947" s="136">
        <f t="shared" si="576"/>
        <v>0</v>
      </c>
      <c r="Q947" s="136">
        <f t="shared" si="576"/>
        <v>0</v>
      </c>
      <c r="R947" s="136">
        <f t="shared" si="576"/>
        <v>0</v>
      </c>
      <c r="S947" s="136">
        <f t="shared" si="576"/>
        <v>0</v>
      </c>
      <c r="T947" s="136">
        <f t="shared" si="576"/>
        <v>0</v>
      </c>
      <c r="U947" s="136">
        <f t="shared" si="576"/>
        <v>0</v>
      </c>
      <c r="V947" s="136">
        <f t="shared" si="576"/>
        <v>0</v>
      </c>
      <c r="W947" s="136">
        <f t="shared" si="576"/>
        <v>0</v>
      </c>
      <c r="X947" s="136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2">
        <v>39200</v>
      </c>
      <c r="E948" s="138" t="s">
        <v>311</v>
      </c>
      <c r="G948" s="43"/>
      <c r="H948" s="136"/>
      <c r="I948" s="42">
        <f>'DepExp. Class.'!G$156</f>
        <v>0</v>
      </c>
      <c r="J948" s="136">
        <f t="shared" ref="J948:X948" si="577">+J156+J420+J684</f>
        <v>0</v>
      </c>
      <c r="K948" s="136">
        <f t="shared" si="577"/>
        <v>0</v>
      </c>
      <c r="L948" s="136">
        <f t="shared" si="577"/>
        <v>0</v>
      </c>
      <c r="M948" s="136">
        <f t="shared" si="577"/>
        <v>0</v>
      </c>
      <c r="N948" s="136">
        <f t="shared" si="577"/>
        <v>0</v>
      </c>
      <c r="O948" s="136">
        <f t="shared" si="577"/>
        <v>0</v>
      </c>
      <c r="P948" s="136">
        <f t="shared" si="577"/>
        <v>0</v>
      </c>
      <c r="Q948" s="136">
        <f t="shared" si="577"/>
        <v>0</v>
      </c>
      <c r="R948" s="136">
        <f t="shared" si="577"/>
        <v>0</v>
      </c>
      <c r="S948" s="136">
        <f t="shared" si="577"/>
        <v>0</v>
      </c>
      <c r="T948" s="136">
        <f t="shared" si="577"/>
        <v>0</v>
      </c>
      <c r="U948" s="136">
        <f t="shared" si="577"/>
        <v>0</v>
      </c>
      <c r="V948" s="136">
        <f t="shared" si="577"/>
        <v>0</v>
      </c>
      <c r="W948" s="136">
        <f t="shared" si="577"/>
        <v>0</v>
      </c>
      <c r="X948" s="136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2">
        <v>39201</v>
      </c>
      <c r="E949" s="138" t="s">
        <v>312</v>
      </c>
      <c r="G949" s="43"/>
      <c r="H949" s="136"/>
      <c r="I949" s="42">
        <f>'DepExp. Class.'!G$157</f>
        <v>0</v>
      </c>
      <c r="J949" s="136">
        <f t="shared" ref="J949:X949" si="578">+J157+J421+J685</f>
        <v>0</v>
      </c>
      <c r="K949" s="136">
        <f t="shared" si="578"/>
        <v>0</v>
      </c>
      <c r="L949" s="136">
        <f t="shared" si="578"/>
        <v>0</v>
      </c>
      <c r="M949" s="136">
        <f t="shared" si="578"/>
        <v>0</v>
      </c>
      <c r="N949" s="136">
        <f t="shared" si="578"/>
        <v>0</v>
      </c>
      <c r="O949" s="136">
        <f t="shared" si="578"/>
        <v>0</v>
      </c>
      <c r="P949" s="136">
        <f t="shared" si="578"/>
        <v>0</v>
      </c>
      <c r="Q949" s="136">
        <f t="shared" si="578"/>
        <v>0</v>
      </c>
      <c r="R949" s="136">
        <f t="shared" si="578"/>
        <v>0</v>
      </c>
      <c r="S949" s="136">
        <f t="shared" si="578"/>
        <v>0</v>
      </c>
      <c r="T949" s="136">
        <f t="shared" si="578"/>
        <v>0</v>
      </c>
      <c r="U949" s="136">
        <f t="shared" si="578"/>
        <v>0</v>
      </c>
      <c r="V949" s="136">
        <f t="shared" si="578"/>
        <v>0</v>
      </c>
      <c r="W949" s="136">
        <f t="shared" si="578"/>
        <v>0</v>
      </c>
      <c r="X949" s="136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2">
        <v>39202</v>
      </c>
      <c r="E950" s="138" t="s">
        <v>313</v>
      </c>
      <c r="G950" s="43"/>
      <c r="H950" s="136"/>
      <c r="I950" s="42">
        <f>'DepExp. Class.'!G$158</f>
        <v>0</v>
      </c>
      <c r="J950" s="136">
        <f t="shared" ref="J950:X950" si="579">+J158+J422+J686</f>
        <v>0</v>
      </c>
      <c r="K950" s="136">
        <f t="shared" si="579"/>
        <v>0</v>
      </c>
      <c r="L950" s="136">
        <f t="shared" si="579"/>
        <v>0</v>
      </c>
      <c r="M950" s="136">
        <f t="shared" si="579"/>
        <v>0</v>
      </c>
      <c r="N950" s="136">
        <f t="shared" si="579"/>
        <v>0</v>
      </c>
      <c r="O950" s="136">
        <f t="shared" si="579"/>
        <v>0</v>
      </c>
      <c r="P950" s="136">
        <f t="shared" si="579"/>
        <v>0</v>
      </c>
      <c r="Q950" s="136">
        <f t="shared" si="579"/>
        <v>0</v>
      </c>
      <c r="R950" s="136">
        <f t="shared" si="579"/>
        <v>0</v>
      </c>
      <c r="S950" s="136">
        <f t="shared" si="579"/>
        <v>0</v>
      </c>
      <c r="T950" s="136">
        <f t="shared" si="579"/>
        <v>0</v>
      </c>
      <c r="U950" s="136">
        <f t="shared" si="579"/>
        <v>0</v>
      </c>
      <c r="V950" s="136">
        <f t="shared" si="579"/>
        <v>0</v>
      </c>
      <c r="W950" s="136">
        <f t="shared" si="579"/>
        <v>0</v>
      </c>
      <c r="X950" s="136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2">
        <v>39300</v>
      </c>
      <c r="E951" s="138" t="s">
        <v>198</v>
      </c>
      <c r="G951" s="43"/>
      <c r="H951" s="136"/>
      <c r="I951" s="42">
        <f>'DepExp. Class.'!G$159</f>
        <v>0</v>
      </c>
      <c r="J951" s="136">
        <f t="shared" ref="J951:X951" si="580">+J159+J423+J687</f>
        <v>0</v>
      </c>
      <c r="K951" s="136">
        <f t="shared" si="580"/>
        <v>0</v>
      </c>
      <c r="L951" s="136">
        <f t="shared" si="580"/>
        <v>0</v>
      </c>
      <c r="M951" s="136">
        <f t="shared" si="580"/>
        <v>0</v>
      </c>
      <c r="N951" s="136">
        <f t="shared" si="580"/>
        <v>0</v>
      </c>
      <c r="O951" s="136">
        <f t="shared" si="580"/>
        <v>0</v>
      </c>
      <c r="P951" s="136">
        <f t="shared" si="580"/>
        <v>0</v>
      </c>
      <c r="Q951" s="136">
        <f t="shared" si="580"/>
        <v>0</v>
      </c>
      <c r="R951" s="136">
        <f t="shared" si="580"/>
        <v>0</v>
      </c>
      <c r="S951" s="136">
        <f t="shared" si="580"/>
        <v>0</v>
      </c>
      <c r="T951" s="136">
        <f t="shared" si="580"/>
        <v>0</v>
      </c>
      <c r="U951" s="136">
        <f t="shared" si="580"/>
        <v>0</v>
      </c>
      <c r="V951" s="136">
        <f t="shared" si="580"/>
        <v>0</v>
      </c>
      <c r="W951" s="136">
        <f t="shared" si="580"/>
        <v>0</v>
      </c>
      <c r="X951" s="136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2">
        <v>39400</v>
      </c>
      <c r="E952" s="138" t="s">
        <v>314</v>
      </c>
      <c r="G952" s="43"/>
      <c r="H952" s="136"/>
      <c r="I952" s="42">
        <f>'DepExp. Class.'!G$160</f>
        <v>1191.5006115532935</v>
      </c>
      <c r="J952" s="136">
        <f t="shared" ref="J952:X952" si="581">+J160+J424+J688</f>
        <v>842.50639431496506</v>
      </c>
      <c r="K952" s="136">
        <f t="shared" si="581"/>
        <v>274.55305775735462</v>
      </c>
      <c r="L952" s="136">
        <f t="shared" si="581"/>
        <v>0.5461937704109292</v>
      </c>
      <c r="M952" s="136">
        <f t="shared" si="581"/>
        <v>68.015488674031985</v>
      </c>
      <c r="N952" s="136">
        <f t="shared" si="581"/>
        <v>5.8794770365307212</v>
      </c>
      <c r="O952" s="136">
        <f t="shared" si="581"/>
        <v>0</v>
      </c>
      <c r="P952" s="136">
        <f t="shared" si="581"/>
        <v>0</v>
      </c>
      <c r="Q952" s="136">
        <f t="shared" si="581"/>
        <v>0</v>
      </c>
      <c r="R952" s="136">
        <f t="shared" si="581"/>
        <v>0</v>
      </c>
      <c r="S952" s="136">
        <f t="shared" si="581"/>
        <v>0</v>
      </c>
      <c r="T952" s="136">
        <f t="shared" si="581"/>
        <v>0</v>
      </c>
      <c r="U952" s="136">
        <f t="shared" si="581"/>
        <v>0</v>
      </c>
      <c r="V952" s="136">
        <f t="shared" si="581"/>
        <v>0</v>
      </c>
      <c r="W952" s="136">
        <f t="shared" si="581"/>
        <v>0</v>
      </c>
      <c r="X952" s="136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2">
        <v>39600</v>
      </c>
      <c r="E953" s="138" t="s">
        <v>315</v>
      </c>
      <c r="G953" s="43"/>
      <c r="H953" s="136"/>
      <c r="I953" s="42">
        <f>'DepExp. Class.'!G$161</f>
        <v>4.7248707605381943</v>
      </c>
      <c r="J953" s="136">
        <f t="shared" ref="J953:X953" si="582">+J161+J425+J689</f>
        <v>3.3409414896361471</v>
      </c>
      <c r="K953" s="136">
        <f t="shared" si="582"/>
        <v>1.0887344095635461</v>
      </c>
      <c r="L953" s="136">
        <f t="shared" si="582"/>
        <v>2.1659199755159177E-3</v>
      </c>
      <c r="M953" s="136">
        <f t="shared" si="582"/>
        <v>0.2697139981159602</v>
      </c>
      <c r="N953" s="136">
        <f t="shared" si="582"/>
        <v>2.3314943247024277E-2</v>
      </c>
      <c r="O953" s="136">
        <f t="shared" si="582"/>
        <v>0</v>
      </c>
      <c r="P953" s="136">
        <f t="shared" si="582"/>
        <v>0</v>
      </c>
      <c r="Q953" s="136">
        <f t="shared" si="582"/>
        <v>0</v>
      </c>
      <c r="R953" s="136">
        <f t="shared" si="582"/>
        <v>0</v>
      </c>
      <c r="S953" s="136">
        <f t="shared" si="582"/>
        <v>0</v>
      </c>
      <c r="T953" s="136">
        <f t="shared" si="582"/>
        <v>0</v>
      </c>
      <c r="U953" s="136">
        <f t="shared" si="582"/>
        <v>0</v>
      </c>
      <c r="V953" s="136">
        <f t="shared" si="582"/>
        <v>0</v>
      </c>
      <c r="W953" s="136">
        <f t="shared" si="582"/>
        <v>0</v>
      </c>
      <c r="X953" s="136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2">
        <v>39603</v>
      </c>
      <c r="E954" s="138" t="s">
        <v>316</v>
      </c>
      <c r="G954" s="43"/>
      <c r="H954" s="136"/>
      <c r="I954" s="42">
        <f>'DepExp. Class.'!G$162</f>
        <v>0</v>
      </c>
      <c r="J954" s="136">
        <f t="shared" ref="J954:X954" si="583">+J162+J426+J690</f>
        <v>0</v>
      </c>
      <c r="K954" s="136">
        <f t="shared" si="583"/>
        <v>0</v>
      </c>
      <c r="L954" s="136">
        <f t="shared" si="583"/>
        <v>0</v>
      </c>
      <c r="M954" s="136">
        <f t="shared" si="583"/>
        <v>0</v>
      </c>
      <c r="N954" s="136">
        <f t="shared" si="583"/>
        <v>0</v>
      </c>
      <c r="O954" s="136">
        <f t="shared" si="583"/>
        <v>0</v>
      </c>
      <c r="P954" s="136">
        <f t="shared" si="583"/>
        <v>0</v>
      </c>
      <c r="Q954" s="136">
        <f t="shared" si="583"/>
        <v>0</v>
      </c>
      <c r="R954" s="136">
        <f t="shared" si="583"/>
        <v>0</v>
      </c>
      <c r="S954" s="136">
        <f t="shared" si="583"/>
        <v>0</v>
      </c>
      <c r="T954" s="136">
        <f t="shared" si="583"/>
        <v>0</v>
      </c>
      <c r="U954" s="136">
        <f t="shared" si="583"/>
        <v>0</v>
      </c>
      <c r="V954" s="136">
        <f t="shared" si="583"/>
        <v>0</v>
      </c>
      <c r="W954" s="136">
        <f t="shared" si="583"/>
        <v>0</v>
      </c>
      <c r="X954" s="136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2">
        <v>39604</v>
      </c>
      <c r="E955" s="138" t="s">
        <v>317</v>
      </c>
      <c r="G955" s="43"/>
      <c r="H955" s="136"/>
      <c r="I955" s="42">
        <f>'DepExp. Class.'!G$163</f>
        <v>0</v>
      </c>
      <c r="J955" s="136">
        <f t="shared" ref="J955:X955" si="584">+J163+J427+J691</f>
        <v>0</v>
      </c>
      <c r="K955" s="136">
        <f t="shared" si="584"/>
        <v>0</v>
      </c>
      <c r="L955" s="136">
        <f t="shared" si="584"/>
        <v>0</v>
      </c>
      <c r="M955" s="136">
        <f t="shared" si="584"/>
        <v>0</v>
      </c>
      <c r="N955" s="136">
        <f t="shared" si="584"/>
        <v>0</v>
      </c>
      <c r="O955" s="136">
        <f t="shared" si="584"/>
        <v>0</v>
      </c>
      <c r="P955" s="136">
        <f t="shared" si="584"/>
        <v>0</v>
      </c>
      <c r="Q955" s="136">
        <f t="shared" si="584"/>
        <v>0</v>
      </c>
      <c r="R955" s="136">
        <f t="shared" si="584"/>
        <v>0</v>
      </c>
      <c r="S955" s="136">
        <f t="shared" si="584"/>
        <v>0</v>
      </c>
      <c r="T955" s="136">
        <f t="shared" si="584"/>
        <v>0</v>
      </c>
      <c r="U955" s="136">
        <f t="shared" si="584"/>
        <v>0</v>
      </c>
      <c r="V955" s="136">
        <f t="shared" si="584"/>
        <v>0</v>
      </c>
      <c r="W955" s="136">
        <f t="shared" si="584"/>
        <v>0</v>
      </c>
      <c r="X955" s="136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2">
        <v>39605</v>
      </c>
      <c r="E956" s="141" t="s">
        <v>318</v>
      </c>
      <c r="G956" s="43"/>
      <c r="H956" s="136"/>
      <c r="I956" s="42">
        <f>'DepExp. Class.'!G$164</f>
        <v>0</v>
      </c>
      <c r="J956" s="136">
        <f t="shared" ref="J956:X956" si="585">+J164+J428+J692</f>
        <v>0</v>
      </c>
      <c r="K956" s="136">
        <f t="shared" si="585"/>
        <v>0</v>
      </c>
      <c r="L956" s="136">
        <f t="shared" si="585"/>
        <v>0</v>
      </c>
      <c r="M956" s="136">
        <f t="shared" si="585"/>
        <v>0</v>
      </c>
      <c r="N956" s="136">
        <f t="shared" si="585"/>
        <v>0</v>
      </c>
      <c r="O956" s="136">
        <f t="shared" si="585"/>
        <v>0</v>
      </c>
      <c r="P956" s="136">
        <f t="shared" si="585"/>
        <v>0</v>
      </c>
      <c r="Q956" s="136">
        <f t="shared" si="585"/>
        <v>0</v>
      </c>
      <c r="R956" s="136">
        <f t="shared" si="585"/>
        <v>0</v>
      </c>
      <c r="S956" s="136">
        <f t="shared" si="585"/>
        <v>0</v>
      </c>
      <c r="T956" s="136">
        <f t="shared" si="585"/>
        <v>0</v>
      </c>
      <c r="U956" s="136">
        <f t="shared" si="585"/>
        <v>0</v>
      </c>
      <c r="V956" s="136">
        <f t="shared" si="585"/>
        <v>0</v>
      </c>
      <c r="W956" s="136">
        <f t="shared" si="585"/>
        <v>0</v>
      </c>
      <c r="X956" s="136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2">
        <v>39700</v>
      </c>
      <c r="E957" s="138" t="s">
        <v>319</v>
      </c>
      <c r="G957" s="43"/>
      <c r="H957" s="136"/>
      <c r="I957" s="42">
        <f>'DepExp. Class.'!G$165</f>
        <v>2599.967475570681</v>
      </c>
      <c r="J957" s="136">
        <f t="shared" ref="J957:X957" si="586">+J165+J429+J693</f>
        <v>1838.4289541602641</v>
      </c>
      <c r="K957" s="136">
        <f t="shared" si="586"/>
        <v>599.10084272388349</v>
      </c>
      <c r="L957" s="136">
        <f t="shared" si="586"/>
        <v>1.1918466718841612</v>
      </c>
      <c r="M957" s="136">
        <f t="shared" si="586"/>
        <v>148.41625482423814</v>
      </c>
      <c r="N957" s="136">
        <f t="shared" si="586"/>
        <v>12.829577190410728</v>
      </c>
      <c r="O957" s="136">
        <f t="shared" si="586"/>
        <v>0</v>
      </c>
      <c r="P957" s="136">
        <f t="shared" si="586"/>
        <v>0</v>
      </c>
      <c r="Q957" s="136">
        <f t="shared" si="586"/>
        <v>0</v>
      </c>
      <c r="R957" s="136">
        <f t="shared" si="586"/>
        <v>0</v>
      </c>
      <c r="S957" s="136">
        <f t="shared" si="586"/>
        <v>0</v>
      </c>
      <c r="T957" s="136">
        <f t="shared" si="586"/>
        <v>0</v>
      </c>
      <c r="U957" s="136">
        <f t="shared" si="586"/>
        <v>0</v>
      </c>
      <c r="V957" s="136">
        <f t="shared" si="586"/>
        <v>0</v>
      </c>
      <c r="W957" s="136">
        <f t="shared" si="586"/>
        <v>0</v>
      </c>
      <c r="X957" s="136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2">
        <v>39701</v>
      </c>
      <c r="E958" s="138" t="s">
        <v>320</v>
      </c>
      <c r="G958" s="43"/>
      <c r="H958" s="136"/>
      <c r="I958" s="42">
        <f>'DepExp. Class.'!G$166</f>
        <v>0</v>
      </c>
      <c r="J958" s="136">
        <f t="shared" ref="J958:X958" si="587">+J166+J430+J694</f>
        <v>0</v>
      </c>
      <c r="K958" s="136">
        <f t="shared" si="587"/>
        <v>0</v>
      </c>
      <c r="L958" s="136">
        <f t="shared" si="587"/>
        <v>0</v>
      </c>
      <c r="M958" s="136">
        <f t="shared" si="587"/>
        <v>0</v>
      </c>
      <c r="N958" s="136">
        <f t="shared" si="587"/>
        <v>0</v>
      </c>
      <c r="O958" s="136">
        <f t="shared" si="587"/>
        <v>0</v>
      </c>
      <c r="P958" s="136">
        <f t="shared" si="587"/>
        <v>0</v>
      </c>
      <c r="Q958" s="136">
        <f t="shared" si="587"/>
        <v>0</v>
      </c>
      <c r="R958" s="136">
        <f t="shared" si="587"/>
        <v>0</v>
      </c>
      <c r="S958" s="136">
        <f t="shared" si="587"/>
        <v>0</v>
      </c>
      <c r="T958" s="136">
        <f t="shared" si="587"/>
        <v>0</v>
      </c>
      <c r="U958" s="136">
        <f t="shared" si="587"/>
        <v>0</v>
      </c>
      <c r="V958" s="136">
        <f t="shared" si="587"/>
        <v>0</v>
      </c>
      <c r="W958" s="136">
        <f t="shared" si="587"/>
        <v>0</v>
      </c>
      <c r="X958" s="136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2">
        <v>39702</v>
      </c>
      <c r="E959" s="138" t="s">
        <v>321</v>
      </c>
      <c r="G959" s="43"/>
      <c r="H959" s="136"/>
      <c r="I959" s="42">
        <f>'DepExp. Class.'!G$167</f>
        <v>0</v>
      </c>
      <c r="J959" s="136">
        <f t="shared" ref="J959:X959" si="588">+J167+J431+J695</f>
        <v>0</v>
      </c>
      <c r="K959" s="136">
        <f t="shared" si="588"/>
        <v>0</v>
      </c>
      <c r="L959" s="136">
        <f t="shared" si="588"/>
        <v>0</v>
      </c>
      <c r="M959" s="136">
        <f t="shared" si="588"/>
        <v>0</v>
      </c>
      <c r="N959" s="136">
        <f t="shared" si="588"/>
        <v>0</v>
      </c>
      <c r="O959" s="136">
        <f t="shared" si="588"/>
        <v>0</v>
      </c>
      <c r="P959" s="136">
        <f t="shared" si="588"/>
        <v>0</v>
      </c>
      <c r="Q959" s="136">
        <f t="shared" si="588"/>
        <v>0</v>
      </c>
      <c r="R959" s="136">
        <f t="shared" si="588"/>
        <v>0</v>
      </c>
      <c r="S959" s="136">
        <f t="shared" si="588"/>
        <v>0</v>
      </c>
      <c r="T959" s="136">
        <f t="shared" si="588"/>
        <v>0</v>
      </c>
      <c r="U959" s="136">
        <f t="shared" si="588"/>
        <v>0</v>
      </c>
      <c r="V959" s="136">
        <f t="shared" si="588"/>
        <v>0</v>
      </c>
      <c r="W959" s="136">
        <f t="shared" si="588"/>
        <v>0</v>
      </c>
      <c r="X959" s="136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2">
        <v>39705</v>
      </c>
      <c r="E960" s="138" t="s">
        <v>322</v>
      </c>
      <c r="G960" s="43"/>
      <c r="H960" s="136"/>
      <c r="I960" s="42">
        <f>'DepExp. Class.'!G$168</f>
        <v>0</v>
      </c>
      <c r="J960" s="136">
        <f t="shared" ref="J960:X960" si="589">+J168+J432+J696</f>
        <v>0</v>
      </c>
      <c r="K960" s="136">
        <f t="shared" si="589"/>
        <v>0</v>
      </c>
      <c r="L960" s="136">
        <f t="shared" si="589"/>
        <v>0</v>
      </c>
      <c r="M960" s="136">
        <f t="shared" si="589"/>
        <v>0</v>
      </c>
      <c r="N960" s="136">
        <f t="shared" si="589"/>
        <v>0</v>
      </c>
      <c r="O960" s="136">
        <f t="shared" si="589"/>
        <v>0</v>
      </c>
      <c r="P960" s="136">
        <f t="shared" si="589"/>
        <v>0</v>
      </c>
      <c r="Q960" s="136">
        <f t="shared" si="589"/>
        <v>0</v>
      </c>
      <c r="R960" s="136">
        <f t="shared" si="589"/>
        <v>0</v>
      </c>
      <c r="S960" s="136">
        <f t="shared" si="589"/>
        <v>0</v>
      </c>
      <c r="T960" s="136">
        <f t="shared" si="589"/>
        <v>0</v>
      </c>
      <c r="U960" s="136">
        <f t="shared" si="589"/>
        <v>0</v>
      </c>
      <c r="V960" s="136">
        <f t="shared" si="589"/>
        <v>0</v>
      </c>
      <c r="W960" s="136">
        <f t="shared" si="589"/>
        <v>0</v>
      </c>
      <c r="X960" s="136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2">
        <v>39800</v>
      </c>
      <c r="E961" s="138" t="s">
        <v>323</v>
      </c>
      <c r="G961" s="43"/>
      <c r="H961" s="136"/>
      <c r="I961" s="42">
        <f>'DepExp. Class.'!G$169</f>
        <v>15028.217710456554</v>
      </c>
      <c r="J961" s="136">
        <f t="shared" ref="J961:X961" si="590">+J169+J433+J697</f>
        <v>10626.40622543292</v>
      </c>
      <c r="K961" s="136">
        <f t="shared" si="590"/>
        <v>3462.8963552693299</v>
      </c>
      <c r="L961" s="136">
        <f t="shared" si="590"/>
        <v>6.8890597404980216</v>
      </c>
      <c r="M961" s="136">
        <f t="shared" si="590"/>
        <v>857.86911191251693</v>
      </c>
      <c r="N961" s="136">
        <f t="shared" si="590"/>
        <v>74.156958101285468</v>
      </c>
      <c r="O961" s="136">
        <f t="shared" si="590"/>
        <v>0</v>
      </c>
      <c r="P961" s="136">
        <f t="shared" si="590"/>
        <v>0</v>
      </c>
      <c r="Q961" s="136">
        <f t="shared" si="590"/>
        <v>0</v>
      </c>
      <c r="R961" s="136">
        <f t="shared" si="590"/>
        <v>0</v>
      </c>
      <c r="S961" s="136">
        <f t="shared" si="590"/>
        <v>0</v>
      </c>
      <c r="T961" s="136">
        <f t="shared" si="590"/>
        <v>0</v>
      </c>
      <c r="U961" s="136">
        <f t="shared" si="590"/>
        <v>0</v>
      </c>
      <c r="V961" s="136">
        <f t="shared" si="590"/>
        <v>0</v>
      </c>
      <c r="W961" s="136">
        <f t="shared" si="590"/>
        <v>0</v>
      </c>
      <c r="X961" s="136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2">
        <v>39900</v>
      </c>
      <c r="E962" s="138" t="s">
        <v>324</v>
      </c>
      <c r="G962" s="43"/>
      <c r="H962" s="136"/>
      <c r="I962" s="42">
        <f>'DepExp. Class.'!G$170</f>
        <v>0</v>
      </c>
      <c r="J962" s="136">
        <f t="shared" ref="J962:X962" si="591">+J170+J434+J698</f>
        <v>0</v>
      </c>
      <c r="K962" s="136">
        <f t="shared" si="591"/>
        <v>0</v>
      </c>
      <c r="L962" s="136">
        <f t="shared" si="591"/>
        <v>0</v>
      </c>
      <c r="M962" s="136">
        <f t="shared" si="591"/>
        <v>0</v>
      </c>
      <c r="N962" s="136">
        <f t="shared" si="591"/>
        <v>0</v>
      </c>
      <c r="O962" s="136">
        <f t="shared" si="591"/>
        <v>0</v>
      </c>
      <c r="P962" s="136">
        <f t="shared" si="591"/>
        <v>0</v>
      </c>
      <c r="Q962" s="136">
        <f t="shared" si="591"/>
        <v>0</v>
      </c>
      <c r="R962" s="136">
        <f t="shared" si="591"/>
        <v>0</v>
      </c>
      <c r="S962" s="136">
        <f t="shared" si="591"/>
        <v>0</v>
      </c>
      <c r="T962" s="136">
        <f t="shared" si="591"/>
        <v>0</v>
      </c>
      <c r="U962" s="136">
        <f t="shared" si="591"/>
        <v>0</v>
      </c>
      <c r="V962" s="136">
        <f t="shared" si="591"/>
        <v>0</v>
      </c>
      <c r="W962" s="136">
        <f t="shared" si="591"/>
        <v>0</v>
      </c>
      <c r="X962" s="136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2">
        <v>39901</v>
      </c>
      <c r="E963" s="138" t="s">
        <v>325</v>
      </c>
      <c r="G963" s="43"/>
      <c r="H963" s="136"/>
      <c r="I963" s="42">
        <f>'DepExp. Class.'!G$171</f>
        <v>10644.869504815915</v>
      </c>
      <c r="J963" s="136">
        <f t="shared" ref="J963:X963" si="592">+J171+J435+J699</f>
        <v>7526.9542772321493</v>
      </c>
      <c r="K963" s="136">
        <f t="shared" si="592"/>
        <v>2452.8577187763412</v>
      </c>
      <c r="L963" s="136">
        <f t="shared" si="592"/>
        <v>4.8796965389620102</v>
      </c>
      <c r="M963" s="136">
        <f t="shared" si="592"/>
        <v>607.650549417256</v>
      </c>
      <c r="N963" s="136">
        <f t="shared" si="592"/>
        <v>52.527262851204974</v>
      </c>
      <c r="O963" s="136">
        <f t="shared" si="592"/>
        <v>0</v>
      </c>
      <c r="P963" s="136">
        <f t="shared" si="592"/>
        <v>0</v>
      </c>
      <c r="Q963" s="136">
        <f t="shared" si="592"/>
        <v>0</v>
      </c>
      <c r="R963" s="136">
        <f t="shared" si="592"/>
        <v>0</v>
      </c>
      <c r="S963" s="136">
        <f t="shared" si="592"/>
        <v>0</v>
      </c>
      <c r="T963" s="136">
        <f t="shared" si="592"/>
        <v>0</v>
      </c>
      <c r="U963" s="136">
        <f t="shared" si="592"/>
        <v>0</v>
      </c>
      <c r="V963" s="136">
        <f t="shared" si="592"/>
        <v>0</v>
      </c>
      <c r="W963" s="136">
        <f t="shared" si="592"/>
        <v>0</v>
      </c>
      <c r="X963" s="136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2">
        <v>39902</v>
      </c>
      <c r="E964" s="138" t="s">
        <v>326</v>
      </c>
      <c r="G964" s="43"/>
      <c r="H964" s="136"/>
      <c r="I964" s="42">
        <f>'DepExp. Class.'!G$172</f>
        <v>0</v>
      </c>
      <c r="J964" s="136">
        <f t="shared" ref="J964:X964" si="593">+J172+J436+J700</f>
        <v>0</v>
      </c>
      <c r="K964" s="136">
        <f t="shared" si="593"/>
        <v>0</v>
      </c>
      <c r="L964" s="136">
        <f t="shared" si="593"/>
        <v>0</v>
      </c>
      <c r="M964" s="136">
        <f t="shared" si="593"/>
        <v>0</v>
      </c>
      <c r="N964" s="136">
        <f t="shared" si="593"/>
        <v>0</v>
      </c>
      <c r="O964" s="136">
        <f t="shared" si="593"/>
        <v>0</v>
      </c>
      <c r="P964" s="136">
        <f t="shared" si="593"/>
        <v>0</v>
      </c>
      <c r="Q964" s="136">
        <f t="shared" si="593"/>
        <v>0</v>
      </c>
      <c r="R964" s="136">
        <f t="shared" si="593"/>
        <v>0</v>
      </c>
      <c r="S964" s="136">
        <f t="shared" si="593"/>
        <v>0</v>
      </c>
      <c r="T964" s="136">
        <f t="shared" si="593"/>
        <v>0</v>
      </c>
      <c r="U964" s="136">
        <f t="shared" si="593"/>
        <v>0</v>
      </c>
      <c r="V964" s="136">
        <f t="shared" si="593"/>
        <v>0</v>
      </c>
      <c r="W964" s="136">
        <f t="shared" si="593"/>
        <v>0</v>
      </c>
      <c r="X964" s="136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2">
        <v>39903</v>
      </c>
      <c r="E965" s="138" t="s">
        <v>327</v>
      </c>
      <c r="G965" s="43"/>
      <c r="H965" s="136"/>
      <c r="I965" s="42">
        <f>'DepExp. Class.'!G$173</f>
        <v>0</v>
      </c>
      <c r="J965" s="136">
        <f t="shared" ref="J965:X965" si="594">+J173+J437+J701</f>
        <v>0</v>
      </c>
      <c r="K965" s="136">
        <f t="shared" si="594"/>
        <v>0</v>
      </c>
      <c r="L965" s="136">
        <f t="shared" si="594"/>
        <v>0</v>
      </c>
      <c r="M965" s="136">
        <f t="shared" si="594"/>
        <v>0</v>
      </c>
      <c r="N965" s="136">
        <f t="shared" si="594"/>
        <v>0</v>
      </c>
      <c r="O965" s="136">
        <f t="shared" si="594"/>
        <v>0</v>
      </c>
      <c r="P965" s="136">
        <f t="shared" si="594"/>
        <v>0</v>
      </c>
      <c r="Q965" s="136">
        <f t="shared" si="594"/>
        <v>0</v>
      </c>
      <c r="R965" s="136">
        <f t="shared" si="594"/>
        <v>0</v>
      </c>
      <c r="S965" s="136">
        <f t="shared" si="594"/>
        <v>0</v>
      </c>
      <c r="T965" s="136">
        <f t="shared" si="594"/>
        <v>0</v>
      </c>
      <c r="U965" s="136">
        <f t="shared" si="594"/>
        <v>0</v>
      </c>
      <c r="V965" s="136">
        <f t="shared" si="594"/>
        <v>0</v>
      </c>
      <c r="W965" s="136">
        <f t="shared" si="594"/>
        <v>0</v>
      </c>
      <c r="X965" s="136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2">
        <v>39904</v>
      </c>
      <c r="E966" s="138" t="s">
        <v>328</v>
      </c>
      <c r="G966" s="43"/>
      <c r="H966" s="136"/>
      <c r="I966" s="42">
        <f>'DepExp. Class.'!G$174</f>
        <v>0</v>
      </c>
      <c r="J966" s="136">
        <f t="shared" ref="J966:X966" si="595">+J174+J438+J702</f>
        <v>0</v>
      </c>
      <c r="K966" s="136">
        <f t="shared" si="595"/>
        <v>0</v>
      </c>
      <c r="L966" s="136">
        <f t="shared" si="595"/>
        <v>0</v>
      </c>
      <c r="M966" s="136">
        <f t="shared" si="595"/>
        <v>0</v>
      </c>
      <c r="N966" s="136">
        <f t="shared" si="595"/>
        <v>0</v>
      </c>
      <c r="O966" s="136">
        <f t="shared" si="595"/>
        <v>0</v>
      </c>
      <c r="P966" s="136">
        <f t="shared" si="595"/>
        <v>0</v>
      </c>
      <c r="Q966" s="136">
        <f t="shared" si="595"/>
        <v>0</v>
      </c>
      <c r="R966" s="136">
        <f t="shared" si="595"/>
        <v>0</v>
      </c>
      <c r="S966" s="136">
        <f t="shared" si="595"/>
        <v>0</v>
      </c>
      <c r="T966" s="136">
        <f t="shared" si="595"/>
        <v>0</v>
      </c>
      <c r="U966" s="136">
        <f t="shared" si="595"/>
        <v>0</v>
      </c>
      <c r="V966" s="136">
        <f t="shared" si="595"/>
        <v>0</v>
      </c>
      <c r="W966" s="136">
        <f t="shared" si="595"/>
        <v>0</v>
      </c>
      <c r="X966" s="136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2">
        <v>39905</v>
      </c>
      <c r="E967" s="138" t="s">
        <v>329</v>
      </c>
      <c r="G967" s="43"/>
      <c r="H967" s="136"/>
      <c r="I967" s="42">
        <f>'DepExp. Class.'!G$175</f>
        <v>0</v>
      </c>
      <c r="J967" s="136">
        <f t="shared" ref="J967:X967" si="596">+J175+J439+J703</f>
        <v>0</v>
      </c>
      <c r="K967" s="136">
        <f t="shared" si="596"/>
        <v>0</v>
      </c>
      <c r="L967" s="136">
        <f t="shared" si="596"/>
        <v>0</v>
      </c>
      <c r="M967" s="136">
        <f t="shared" si="596"/>
        <v>0</v>
      </c>
      <c r="N967" s="136">
        <f t="shared" si="596"/>
        <v>0</v>
      </c>
      <c r="O967" s="136">
        <f t="shared" si="596"/>
        <v>0</v>
      </c>
      <c r="P967" s="136">
        <f t="shared" si="596"/>
        <v>0</v>
      </c>
      <c r="Q967" s="136">
        <f t="shared" si="596"/>
        <v>0</v>
      </c>
      <c r="R967" s="136">
        <f t="shared" si="596"/>
        <v>0</v>
      </c>
      <c r="S967" s="136">
        <f t="shared" si="596"/>
        <v>0</v>
      </c>
      <c r="T967" s="136">
        <f t="shared" si="596"/>
        <v>0</v>
      </c>
      <c r="U967" s="136">
        <f t="shared" si="596"/>
        <v>0</v>
      </c>
      <c r="V967" s="136">
        <f t="shared" si="596"/>
        <v>0</v>
      </c>
      <c r="W967" s="136">
        <f t="shared" si="596"/>
        <v>0</v>
      </c>
      <c r="X967" s="136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2">
        <v>39906</v>
      </c>
      <c r="E968" s="138" t="s">
        <v>330</v>
      </c>
      <c r="G968" s="43"/>
      <c r="H968" s="136"/>
      <c r="I968" s="42">
        <f>'DepExp. Class.'!G$176</f>
        <v>0</v>
      </c>
      <c r="J968" s="136">
        <f t="shared" ref="J968:X968" si="597">+J176+J440+J704</f>
        <v>0</v>
      </c>
      <c r="K968" s="136">
        <f t="shared" si="597"/>
        <v>0</v>
      </c>
      <c r="L968" s="136">
        <f t="shared" si="597"/>
        <v>0</v>
      </c>
      <c r="M968" s="136">
        <f t="shared" si="597"/>
        <v>0</v>
      </c>
      <c r="N968" s="136">
        <f t="shared" si="597"/>
        <v>0</v>
      </c>
      <c r="O968" s="136">
        <f t="shared" si="597"/>
        <v>0</v>
      </c>
      <c r="P968" s="136">
        <f t="shared" si="597"/>
        <v>0</v>
      </c>
      <c r="Q968" s="136">
        <f t="shared" si="597"/>
        <v>0</v>
      </c>
      <c r="R968" s="136">
        <f t="shared" si="597"/>
        <v>0</v>
      </c>
      <c r="S968" s="136">
        <f t="shared" si="597"/>
        <v>0</v>
      </c>
      <c r="T968" s="136">
        <f t="shared" si="597"/>
        <v>0</v>
      </c>
      <c r="U968" s="136">
        <f t="shared" si="597"/>
        <v>0</v>
      </c>
      <c r="V968" s="136">
        <f t="shared" si="597"/>
        <v>0</v>
      </c>
      <c r="W968" s="136">
        <f t="shared" si="597"/>
        <v>0</v>
      </c>
      <c r="X968" s="136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2">
        <v>39907</v>
      </c>
      <c r="E969" s="138" t="s">
        <v>331</v>
      </c>
      <c r="G969" s="43"/>
      <c r="H969" s="136"/>
      <c r="I969" s="42">
        <f>'DepExp. Class.'!G$177</f>
        <v>4083.921428485356</v>
      </c>
      <c r="J969" s="136">
        <f t="shared" ref="J969:X969" si="598">+J177+J441+J705</f>
        <v>2887.7282009056871</v>
      </c>
      <c r="K969" s="136">
        <f t="shared" si="598"/>
        <v>941.04283704036243</v>
      </c>
      <c r="L969" s="136">
        <f t="shared" si="598"/>
        <v>1.8721034814900164</v>
      </c>
      <c r="M969" s="136">
        <f t="shared" si="598"/>
        <v>233.12611757930114</v>
      </c>
      <c r="N969" s="136">
        <f t="shared" si="598"/>
        <v>20.152169478514288</v>
      </c>
      <c r="O969" s="136">
        <f t="shared" si="598"/>
        <v>0</v>
      </c>
      <c r="P969" s="136">
        <f t="shared" si="598"/>
        <v>0</v>
      </c>
      <c r="Q969" s="136">
        <f t="shared" si="598"/>
        <v>0</v>
      </c>
      <c r="R969" s="136">
        <f t="shared" si="598"/>
        <v>0</v>
      </c>
      <c r="S969" s="136">
        <f t="shared" si="598"/>
        <v>0</v>
      </c>
      <c r="T969" s="136">
        <f t="shared" si="598"/>
        <v>0</v>
      </c>
      <c r="U969" s="136">
        <f t="shared" si="598"/>
        <v>0</v>
      </c>
      <c r="V969" s="136">
        <f t="shared" si="598"/>
        <v>0</v>
      </c>
      <c r="W969" s="136">
        <f t="shared" si="598"/>
        <v>0</v>
      </c>
      <c r="X969" s="136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2">
        <v>39908</v>
      </c>
      <c r="E970" s="138" t="s">
        <v>332</v>
      </c>
      <c r="G970" s="43"/>
      <c r="H970" s="136"/>
      <c r="I970" s="42">
        <f>'DepExp. Class.'!G$178</f>
        <v>0</v>
      </c>
      <c r="J970" s="136">
        <f t="shared" ref="J970:X970" si="599">+J178+J442+J706</f>
        <v>0</v>
      </c>
      <c r="K970" s="136">
        <f t="shared" si="599"/>
        <v>0</v>
      </c>
      <c r="L970" s="136">
        <f t="shared" si="599"/>
        <v>0</v>
      </c>
      <c r="M970" s="136">
        <f t="shared" si="599"/>
        <v>0</v>
      </c>
      <c r="N970" s="136">
        <f t="shared" si="599"/>
        <v>0</v>
      </c>
      <c r="O970" s="136">
        <f t="shared" si="599"/>
        <v>0</v>
      </c>
      <c r="P970" s="136">
        <f t="shared" si="599"/>
        <v>0</v>
      </c>
      <c r="Q970" s="136">
        <f t="shared" si="599"/>
        <v>0</v>
      </c>
      <c r="R970" s="136">
        <f t="shared" si="599"/>
        <v>0</v>
      </c>
      <c r="S970" s="136">
        <f t="shared" si="599"/>
        <v>0</v>
      </c>
      <c r="T970" s="136">
        <f t="shared" si="599"/>
        <v>0</v>
      </c>
      <c r="U970" s="136">
        <f t="shared" si="599"/>
        <v>0</v>
      </c>
      <c r="V970" s="136">
        <f t="shared" si="599"/>
        <v>0</v>
      </c>
      <c r="W970" s="136">
        <f t="shared" si="599"/>
        <v>0</v>
      </c>
      <c r="X970" s="136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2">
        <v>39909</v>
      </c>
      <c r="E971" s="138" t="s">
        <v>333</v>
      </c>
      <c r="G971" s="43"/>
      <c r="H971" s="136"/>
      <c r="I971" s="42">
        <f>'DepExp. Class.'!G$179</f>
        <v>0</v>
      </c>
      <c r="J971" s="136">
        <f t="shared" ref="J971:X971" si="600">+J179+J443+J707</f>
        <v>0</v>
      </c>
      <c r="K971" s="136">
        <f t="shared" si="600"/>
        <v>0</v>
      </c>
      <c r="L971" s="136">
        <f t="shared" si="600"/>
        <v>0</v>
      </c>
      <c r="M971" s="136">
        <f t="shared" si="600"/>
        <v>0</v>
      </c>
      <c r="N971" s="136">
        <f t="shared" si="600"/>
        <v>0</v>
      </c>
      <c r="O971" s="136">
        <f t="shared" si="600"/>
        <v>0</v>
      </c>
      <c r="P971" s="136">
        <f t="shared" si="600"/>
        <v>0</v>
      </c>
      <c r="Q971" s="136">
        <f t="shared" si="600"/>
        <v>0</v>
      </c>
      <c r="R971" s="136">
        <f t="shared" si="600"/>
        <v>0</v>
      </c>
      <c r="S971" s="136">
        <f t="shared" si="600"/>
        <v>0</v>
      </c>
      <c r="T971" s="136">
        <f t="shared" si="600"/>
        <v>0</v>
      </c>
      <c r="U971" s="136">
        <f t="shared" si="600"/>
        <v>0</v>
      </c>
      <c r="V971" s="136">
        <f t="shared" si="600"/>
        <v>0</v>
      </c>
      <c r="W971" s="136">
        <f t="shared" si="600"/>
        <v>0</v>
      </c>
      <c r="X971" s="136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2">
        <v>39924</v>
      </c>
      <c r="E972" s="138" t="s">
        <v>334</v>
      </c>
      <c r="G972" s="43"/>
      <c r="H972" s="136"/>
      <c r="I972" s="42">
        <f>'DepExp. Class.'!G$180</f>
        <v>0</v>
      </c>
      <c r="J972" s="136">
        <f t="shared" ref="J972:X972" si="601">+J180+J444+J708</f>
        <v>0</v>
      </c>
      <c r="K972" s="136">
        <f t="shared" si="601"/>
        <v>0</v>
      </c>
      <c r="L972" s="136">
        <f t="shared" si="601"/>
        <v>0</v>
      </c>
      <c r="M972" s="136">
        <f t="shared" si="601"/>
        <v>0</v>
      </c>
      <c r="N972" s="136">
        <f t="shared" si="601"/>
        <v>0</v>
      </c>
      <c r="O972" s="136">
        <f t="shared" si="601"/>
        <v>0</v>
      </c>
      <c r="P972" s="136">
        <f t="shared" si="601"/>
        <v>0</v>
      </c>
      <c r="Q972" s="136">
        <f t="shared" si="601"/>
        <v>0</v>
      </c>
      <c r="R972" s="136">
        <f t="shared" si="601"/>
        <v>0</v>
      </c>
      <c r="S972" s="136">
        <f t="shared" si="601"/>
        <v>0</v>
      </c>
      <c r="T972" s="136">
        <f t="shared" si="601"/>
        <v>0</v>
      </c>
      <c r="U972" s="136">
        <f t="shared" si="601"/>
        <v>0</v>
      </c>
      <c r="V972" s="136">
        <f t="shared" si="601"/>
        <v>0</v>
      </c>
      <c r="W972" s="136">
        <f t="shared" si="601"/>
        <v>0</v>
      </c>
      <c r="X972" s="136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8"/>
      <c r="G973" s="43"/>
      <c r="H973" s="136"/>
      <c r="I973" s="42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6"/>
      <c r="I975" s="42">
        <f>'DepExp. Class.'!G$183</f>
        <v>40283.53417821147</v>
      </c>
      <c r="J975" s="136">
        <f>+J183+J447+J711</f>
        <v>28484.362325676047</v>
      </c>
      <c r="K975" s="136">
        <f t="shared" ref="K975:X975" si="602">+K183+K447+K711</f>
        <v>9282.3850685922789</v>
      </c>
      <c r="L975" s="136">
        <f t="shared" si="602"/>
        <v>18.466306441581477</v>
      </c>
      <c r="M975" s="136">
        <f t="shared" si="602"/>
        <v>2299.5407942562956</v>
      </c>
      <c r="N975" s="136">
        <f t="shared" si="602"/>
        <v>198.7796832452579</v>
      </c>
      <c r="O975" s="136">
        <f t="shared" si="602"/>
        <v>0</v>
      </c>
      <c r="P975" s="136">
        <f t="shared" si="602"/>
        <v>0</v>
      </c>
      <c r="Q975" s="136">
        <f t="shared" si="602"/>
        <v>0</v>
      </c>
      <c r="R975" s="136">
        <f t="shared" si="602"/>
        <v>0</v>
      </c>
      <c r="S975" s="136">
        <f t="shared" si="602"/>
        <v>0</v>
      </c>
      <c r="T975" s="136">
        <f t="shared" si="602"/>
        <v>0</v>
      </c>
      <c r="U975" s="136">
        <f t="shared" si="602"/>
        <v>0</v>
      </c>
      <c r="V975" s="136">
        <f t="shared" si="602"/>
        <v>0</v>
      </c>
      <c r="W975" s="136">
        <f t="shared" si="602"/>
        <v>0</v>
      </c>
      <c r="X975" s="136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363</v>
      </c>
      <c r="E977" s="44"/>
      <c r="G977" s="43"/>
      <c r="H977" s="136"/>
      <c r="I977" s="42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6"/>
      <c r="I979" s="42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6"/>
      <c r="I980" s="42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9">
        <v>37400</v>
      </c>
      <c r="E981" s="138" t="s">
        <v>125</v>
      </c>
      <c r="G981" s="43"/>
      <c r="H981" s="136"/>
      <c r="I981" s="42">
        <f>'DepExp. Class.'!G$189</f>
        <v>0</v>
      </c>
      <c r="J981" s="136">
        <f t="shared" ref="J981:X981" si="603">+J189+J453+J717</f>
        <v>0</v>
      </c>
      <c r="K981" s="136">
        <f t="shared" si="603"/>
        <v>0</v>
      </c>
      <c r="L981" s="136">
        <f t="shared" si="603"/>
        <v>0</v>
      </c>
      <c r="M981" s="136">
        <f t="shared" si="603"/>
        <v>0</v>
      </c>
      <c r="N981" s="136">
        <f t="shared" si="603"/>
        <v>0</v>
      </c>
      <c r="O981" s="136">
        <f t="shared" si="603"/>
        <v>0</v>
      </c>
      <c r="P981" s="136">
        <f t="shared" si="603"/>
        <v>0</v>
      </c>
      <c r="Q981" s="136">
        <f t="shared" si="603"/>
        <v>0</v>
      </c>
      <c r="R981" s="136">
        <f t="shared" si="603"/>
        <v>0</v>
      </c>
      <c r="S981" s="136">
        <f t="shared" si="603"/>
        <v>0</v>
      </c>
      <c r="T981" s="136">
        <f t="shared" si="603"/>
        <v>0</v>
      </c>
      <c r="U981" s="136">
        <f t="shared" si="603"/>
        <v>0</v>
      </c>
      <c r="V981" s="136">
        <f t="shared" si="603"/>
        <v>0</v>
      </c>
      <c r="W981" s="136">
        <f t="shared" si="603"/>
        <v>0</v>
      </c>
      <c r="X981" s="136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9">
        <v>39000</v>
      </c>
      <c r="E982" s="138" t="s">
        <v>149</v>
      </c>
      <c r="G982" s="43"/>
      <c r="H982" s="136"/>
      <c r="I982" s="42">
        <f>'DepExp. Class.'!G$190</f>
        <v>7963.11655307613</v>
      </c>
      <c r="J982" s="136">
        <f t="shared" ref="J982:X982" si="605">+J190+J454+J718</f>
        <v>5630.6950660275879</v>
      </c>
      <c r="K982" s="136">
        <f t="shared" si="605"/>
        <v>1834.911352731159</v>
      </c>
      <c r="L982" s="136">
        <f t="shared" si="605"/>
        <v>3.6503587259399342</v>
      </c>
      <c r="M982" s="136">
        <f t="shared" si="605"/>
        <v>454.56566154814834</v>
      </c>
      <c r="N982" s="136">
        <f t="shared" si="605"/>
        <v>39.294114043293256</v>
      </c>
      <c r="O982" s="136">
        <f t="shared" si="605"/>
        <v>0</v>
      </c>
      <c r="P982" s="136">
        <f t="shared" si="605"/>
        <v>0</v>
      </c>
      <c r="Q982" s="136">
        <f t="shared" si="605"/>
        <v>0</v>
      </c>
      <c r="R982" s="136">
        <f t="shared" si="605"/>
        <v>0</v>
      </c>
      <c r="S982" s="136">
        <f t="shared" si="605"/>
        <v>0</v>
      </c>
      <c r="T982" s="136">
        <f t="shared" si="605"/>
        <v>0</v>
      </c>
      <c r="U982" s="136">
        <f t="shared" si="605"/>
        <v>0</v>
      </c>
      <c r="V982" s="136">
        <f t="shared" si="605"/>
        <v>0</v>
      </c>
      <c r="W982" s="136">
        <f t="shared" si="605"/>
        <v>0</v>
      </c>
      <c r="X982" s="136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9">
        <v>36602</v>
      </c>
      <c r="E983" s="138" t="s">
        <v>149</v>
      </c>
      <c r="G983" s="43"/>
      <c r="H983" s="136"/>
      <c r="I983" s="42">
        <f>'DepExp. Class.'!G$191</f>
        <v>0</v>
      </c>
      <c r="J983" s="136">
        <f t="shared" ref="J983:X983" si="606">+J191+J455+J719</f>
        <v>0</v>
      </c>
      <c r="K983" s="136">
        <f t="shared" si="606"/>
        <v>0</v>
      </c>
      <c r="L983" s="136">
        <f t="shared" si="606"/>
        <v>0</v>
      </c>
      <c r="M983" s="136">
        <f t="shared" si="606"/>
        <v>0</v>
      </c>
      <c r="N983" s="136">
        <f t="shared" si="606"/>
        <v>0</v>
      </c>
      <c r="O983" s="136">
        <f t="shared" si="606"/>
        <v>0</v>
      </c>
      <c r="P983" s="136">
        <f t="shared" si="606"/>
        <v>0</v>
      </c>
      <c r="Q983" s="136">
        <f t="shared" si="606"/>
        <v>0</v>
      </c>
      <c r="R983" s="136">
        <f t="shared" si="606"/>
        <v>0</v>
      </c>
      <c r="S983" s="136">
        <f t="shared" si="606"/>
        <v>0</v>
      </c>
      <c r="T983" s="136">
        <f t="shared" si="606"/>
        <v>0</v>
      </c>
      <c r="U983" s="136">
        <f t="shared" si="606"/>
        <v>0</v>
      </c>
      <c r="V983" s="136">
        <f t="shared" si="606"/>
        <v>0</v>
      </c>
      <c r="W983" s="136">
        <f t="shared" si="606"/>
        <v>0</v>
      </c>
      <c r="X983" s="136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9">
        <v>37503</v>
      </c>
      <c r="E984" s="138" t="s">
        <v>291</v>
      </c>
      <c r="G984" s="43"/>
      <c r="H984" s="136"/>
      <c r="I984" s="42">
        <f>'DepExp. Class.'!G$192</f>
        <v>0</v>
      </c>
      <c r="J984" s="136">
        <f t="shared" ref="J984:X984" si="607">+J192+J456+J720</f>
        <v>0</v>
      </c>
      <c r="K984" s="136">
        <f t="shared" si="607"/>
        <v>0</v>
      </c>
      <c r="L984" s="136">
        <f t="shared" si="607"/>
        <v>0</v>
      </c>
      <c r="M984" s="136">
        <f t="shared" si="607"/>
        <v>0</v>
      </c>
      <c r="N984" s="136">
        <f t="shared" si="607"/>
        <v>0</v>
      </c>
      <c r="O984" s="136">
        <f t="shared" si="607"/>
        <v>0</v>
      </c>
      <c r="P984" s="136">
        <f t="shared" si="607"/>
        <v>0</v>
      </c>
      <c r="Q984" s="136">
        <f t="shared" si="607"/>
        <v>0</v>
      </c>
      <c r="R984" s="136">
        <f t="shared" si="607"/>
        <v>0</v>
      </c>
      <c r="S984" s="136">
        <f t="shared" si="607"/>
        <v>0</v>
      </c>
      <c r="T984" s="136">
        <f t="shared" si="607"/>
        <v>0</v>
      </c>
      <c r="U984" s="136">
        <f t="shared" si="607"/>
        <v>0</v>
      </c>
      <c r="V984" s="136">
        <f t="shared" si="607"/>
        <v>0</v>
      </c>
      <c r="W984" s="136">
        <f t="shared" si="607"/>
        <v>0</v>
      </c>
      <c r="X984" s="136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9">
        <v>39004</v>
      </c>
      <c r="E985" s="138" t="s">
        <v>306</v>
      </c>
      <c r="G985" s="43"/>
      <c r="H985" s="136"/>
      <c r="I985" s="42">
        <f>'DepExp. Class.'!G$193</f>
        <v>0</v>
      </c>
      <c r="J985" s="136">
        <f t="shared" ref="J985:X985" si="608">+J193+J457+J721</f>
        <v>0</v>
      </c>
      <c r="K985" s="136">
        <f t="shared" si="608"/>
        <v>0</v>
      </c>
      <c r="L985" s="136">
        <f t="shared" si="608"/>
        <v>0</v>
      </c>
      <c r="M985" s="136">
        <f t="shared" si="608"/>
        <v>0</v>
      </c>
      <c r="N985" s="136">
        <f t="shared" si="608"/>
        <v>0</v>
      </c>
      <c r="O985" s="136">
        <f t="shared" si="608"/>
        <v>0</v>
      </c>
      <c r="P985" s="136">
        <f t="shared" si="608"/>
        <v>0</v>
      </c>
      <c r="Q985" s="136">
        <f t="shared" si="608"/>
        <v>0</v>
      </c>
      <c r="R985" s="136">
        <f t="shared" si="608"/>
        <v>0</v>
      </c>
      <c r="S985" s="136">
        <f t="shared" si="608"/>
        <v>0</v>
      </c>
      <c r="T985" s="136">
        <f t="shared" si="608"/>
        <v>0</v>
      </c>
      <c r="U985" s="136">
        <f t="shared" si="608"/>
        <v>0</v>
      </c>
      <c r="V985" s="136">
        <f t="shared" si="608"/>
        <v>0</v>
      </c>
      <c r="W985" s="136">
        <f t="shared" si="608"/>
        <v>0</v>
      </c>
      <c r="X985" s="136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9">
        <v>39009</v>
      </c>
      <c r="E986" s="138" t="s">
        <v>307</v>
      </c>
      <c r="G986" s="43"/>
      <c r="H986" s="136"/>
      <c r="I986" s="42">
        <f>'DepExp. Class.'!G$194</f>
        <v>16531.850978631803</v>
      </c>
      <c r="J986" s="136">
        <f t="shared" ref="J986:X986" si="609">+J194+J458+J722</f>
        <v>11689.62065508468</v>
      </c>
      <c r="K986" s="136">
        <f t="shared" si="609"/>
        <v>3809.3729810639393</v>
      </c>
      <c r="L986" s="136">
        <f t="shared" si="609"/>
        <v>7.5783377115678778</v>
      </c>
      <c r="M986" s="136">
        <f t="shared" si="609"/>
        <v>943.70234651585224</v>
      </c>
      <c r="N986" s="136">
        <f t="shared" si="609"/>
        <v>81.576658255761288</v>
      </c>
      <c r="O986" s="136">
        <f t="shared" si="609"/>
        <v>0</v>
      </c>
      <c r="P986" s="136">
        <f t="shared" si="609"/>
        <v>0</v>
      </c>
      <c r="Q986" s="136">
        <f t="shared" si="609"/>
        <v>0</v>
      </c>
      <c r="R986" s="136">
        <f t="shared" si="609"/>
        <v>0</v>
      </c>
      <c r="S986" s="136">
        <f t="shared" si="609"/>
        <v>0</v>
      </c>
      <c r="T986" s="136">
        <f t="shared" si="609"/>
        <v>0</v>
      </c>
      <c r="U986" s="136">
        <f t="shared" si="609"/>
        <v>0</v>
      </c>
      <c r="V986" s="136">
        <f t="shared" si="609"/>
        <v>0</v>
      </c>
      <c r="W986" s="136">
        <f t="shared" si="609"/>
        <v>0</v>
      </c>
      <c r="X986" s="136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9">
        <v>39100</v>
      </c>
      <c r="E987" s="138" t="s">
        <v>308</v>
      </c>
      <c r="G987" s="43"/>
      <c r="H987" s="136"/>
      <c r="I987" s="42">
        <f>'DepExp. Class.'!G$195</f>
        <v>23438.861838976401</v>
      </c>
      <c r="J987" s="136">
        <f t="shared" ref="J987:X987" si="610">+J195+J459+J723</f>
        <v>16573.546654801175</v>
      </c>
      <c r="K987" s="136">
        <f t="shared" si="610"/>
        <v>5400.9298239922118</v>
      </c>
      <c r="L987" s="136">
        <f t="shared" si="610"/>
        <v>10.744568821733038</v>
      </c>
      <c r="M987" s="136">
        <f t="shared" si="610"/>
        <v>1337.9813879095052</v>
      </c>
      <c r="N987" s="136">
        <f t="shared" si="610"/>
        <v>115.65940345177412</v>
      </c>
      <c r="O987" s="136">
        <f t="shared" si="610"/>
        <v>0</v>
      </c>
      <c r="P987" s="136">
        <f t="shared" si="610"/>
        <v>0</v>
      </c>
      <c r="Q987" s="136">
        <f t="shared" si="610"/>
        <v>0</v>
      </c>
      <c r="R987" s="136">
        <f t="shared" si="610"/>
        <v>0</v>
      </c>
      <c r="S987" s="136">
        <f t="shared" si="610"/>
        <v>0</v>
      </c>
      <c r="T987" s="136">
        <f t="shared" si="610"/>
        <v>0</v>
      </c>
      <c r="U987" s="136">
        <f t="shared" si="610"/>
        <v>0</v>
      </c>
      <c r="V987" s="136">
        <f t="shared" si="610"/>
        <v>0</v>
      </c>
      <c r="W987" s="136">
        <f t="shared" si="610"/>
        <v>0</v>
      </c>
      <c r="X987" s="136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9">
        <v>39102</v>
      </c>
      <c r="E988" s="138" t="s">
        <v>309</v>
      </c>
      <c r="G988" s="43"/>
      <c r="H988" s="136"/>
      <c r="I988" s="42">
        <f>'DepExp. Class.'!G$196</f>
        <v>0</v>
      </c>
      <c r="J988" s="136">
        <f t="shared" ref="J988:X988" si="611">+J196+J460+J724</f>
        <v>0</v>
      </c>
      <c r="K988" s="136">
        <f t="shared" si="611"/>
        <v>0</v>
      </c>
      <c r="L988" s="136">
        <f t="shared" si="611"/>
        <v>0</v>
      </c>
      <c r="M988" s="136">
        <f t="shared" si="611"/>
        <v>0</v>
      </c>
      <c r="N988" s="136">
        <f t="shared" si="611"/>
        <v>0</v>
      </c>
      <c r="O988" s="136">
        <f t="shared" si="611"/>
        <v>0</v>
      </c>
      <c r="P988" s="136">
        <f t="shared" si="611"/>
        <v>0</v>
      </c>
      <c r="Q988" s="136">
        <f t="shared" si="611"/>
        <v>0</v>
      </c>
      <c r="R988" s="136">
        <f t="shared" si="611"/>
        <v>0</v>
      </c>
      <c r="S988" s="136">
        <f t="shared" si="611"/>
        <v>0</v>
      </c>
      <c r="T988" s="136">
        <f t="shared" si="611"/>
        <v>0</v>
      </c>
      <c r="U988" s="136">
        <f t="shared" si="611"/>
        <v>0</v>
      </c>
      <c r="V988" s="136">
        <f t="shared" si="611"/>
        <v>0</v>
      </c>
      <c r="W988" s="136">
        <f t="shared" si="611"/>
        <v>0</v>
      </c>
      <c r="X988" s="136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6">
        <v>39103</v>
      </c>
      <c r="E989" s="138" t="s">
        <v>310</v>
      </c>
      <c r="G989" s="43"/>
      <c r="H989" s="136"/>
      <c r="I989" s="42">
        <f>'DepExp. Class.'!G$197</f>
        <v>0</v>
      </c>
      <c r="J989" s="136">
        <f t="shared" ref="J989:X989" si="612">+J197+J461+J725</f>
        <v>0</v>
      </c>
      <c r="K989" s="136">
        <f t="shared" si="612"/>
        <v>0</v>
      </c>
      <c r="L989" s="136">
        <f t="shared" si="612"/>
        <v>0</v>
      </c>
      <c r="M989" s="136">
        <f t="shared" si="612"/>
        <v>0</v>
      </c>
      <c r="N989" s="136">
        <f t="shared" si="612"/>
        <v>0</v>
      </c>
      <c r="O989" s="136">
        <f t="shared" si="612"/>
        <v>0</v>
      </c>
      <c r="P989" s="136">
        <f t="shared" si="612"/>
        <v>0</v>
      </c>
      <c r="Q989" s="136">
        <f t="shared" si="612"/>
        <v>0</v>
      </c>
      <c r="R989" s="136">
        <f t="shared" si="612"/>
        <v>0</v>
      </c>
      <c r="S989" s="136">
        <f t="shared" si="612"/>
        <v>0</v>
      </c>
      <c r="T989" s="136">
        <f t="shared" si="612"/>
        <v>0</v>
      </c>
      <c r="U989" s="136">
        <f t="shared" si="612"/>
        <v>0</v>
      </c>
      <c r="V989" s="136">
        <f t="shared" si="612"/>
        <v>0</v>
      </c>
      <c r="W989" s="136">
        <f t="shared" si="612"/>
        <v>0</v>
      </c>
      <c r="X989" s="136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9">
        <v>39200</v>
      </c>
      <c r="E990" s="138" t="s">
        <v>311</v>
      </c>
      <c r="G990" s="43"/>
      <c r="H990" s="136"/>
      <c r="I990" s="42">
        <f>'DepExp. Class.'!G$198</f>
        <v>37.7883156795153</v>
      </c>
      <c r="J990" s="136">
        <f t="shared" ref="J990:X990" si="613">+J198+J462+J726</f>
        <v>26.720001048828745</v>
      </c>
      <c r="K990" s="136">
        <f t="shared" si="613"/>
        <v>8.70742114331434</v>
      </c>
      <c r="L990" s="136">
        <f t="shared" si="613"/>
        <v>1.732247757016759E-2</v>
      </c>
      <c r="M990" s="136">
        <f t="shared" si="613"/>
        <v>2.1571040184026451</v>
      </c>
      <c r="N990" s="136">
        <f t="shared" si="613"/>
        <v>0.18646699139939679</v>
      </c>
      <c r="O990" s="136">
        <f t="shared" si="613"/>
        <v>0</v>
      </c>
      <c r="P990" s="136">
        <f t="shared" si="613"/>
        <v>0</v>
      </c>
      <c r="Q990" s="136">
        <f t="shared" si="613"/>
        <v>0</v>
      </c>
      <c r="R990" s="136">
        <f t="shared" si="613"/>
        <v>0</v>
      </c>
      <c r="S990" s="136">
        <f t="shared" si="613"/>
        <v>0</v>
      </c>
      <c r="T990" s="136">
        <f t="shared" si="613"/>
        <v>0</v>
      </c>
      <c r="U990" s="136">
        <f t="shared" si="613"/>
        <v>0</v>
      </c>
      <c r="V990" s="136">
        <f t="shared" si="613"/>
        <v>0</v>
      </c>
      <c r="W990" s="136">
        <f t="shared" si="613"/>
        <v>0</v>
      </c>
      <c r="X990" s="136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9">
        <v>39201</v>
      </c>
      <c r="E991" s="138" t="s">
        <v>312</v>
      </c>
      <c r="G991" s="43"/>
      <c r="H991" s="136"/>
      <c r="I991" s="42">
        <f>'DepExp. Class.'!G$199</f>
        <v>0</v>
      </c>
      <c r="J991" s="136">
        <f t="shared" ref="J991:X991" si="614">+J199+J463+J727</f>
        <v>0</v>
      </c>
      <c r="K991" s="136">
        <f t="shared" si="614"/>
        <v>0</v>
      </c>
      <c r="L991" s="136">
        <f t="shared" si="614"/>
        <v>0</v>
      </c>
      <c r="M991" s="136">
        <f t="shared" si="614"/>
        <v>0</v>
      </c>
      <c r="N991" s="136">
        <f t="shared" si="614"/>
        <v>0</v>
      </c>
      <c r="O991" s="136">
        <f t="shared" si="614"/>
        <v>0</v>
      </c>
      <c r="P991" s="136">
        <f t="shared" si="614"/>
        <v>0</v>
      </c>
      <c r="Q991" s="136">
        <f t="shared" si="614"/>
        <v>0</v>
      </c>
      <c r="R991" s="136">
        <f t="shared" si="614"/>
        <v>0</v>
      </c>
      <c r="S991" s="136">
        <f t="shared" si="614"/>
        <v>0</v>
      </c>
      <c r="T991" s="136">
        <f t="shared" si="614"/>
        <v>0</v>
      </c>
      <c r="U991" s="136">
        <f t="shared" si="614"/>
        <v>0</v>
      </c>
      <c r="V991" s="136">
        <f t="shared" si="614"/>
        <v>0</v>
      </c>
      <c r="W991" s="136">
        <f t="shared" si="614"/>
        <v>0</v>
      </c>
      <c r="X991" s="136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9">
        <v>39202</v>
      </c>
      <c r="E992" s="138" t="s">
        <v>313</v>
      </c>
      <c r="G992" s="43"/>
      <c r="H992" s="136"/>
      <c r="I992" s="42">
        <f>'DepExp. Class.'!G$200</f>
        <v>0</v>
      </c>
      <c r="J992" s="136">
        <f t="shared" ref="J992:X992" si="615">+J200+J464+J728</f>
        <v>0</v>
      </c>
      <c r="K992" s="136">
        <f t="shared" si="615"/>
        <v>0</v>
      </c>
      <c r="L992" s="136">
        <f t="shared" si="615"/>
        <v>0</v>
      </c>
      <c r="M992" s="136">
        <f t="shared" si="615"/>
        <v>0</v>
      </c>
      <c r="N992" s="136">
        <f t="shared" si="615"/>
        <v>0</v>
      </c>
      <c r="O992" s="136">
        <f t="shared" si="615"/>
        <v>0</v>
      </c>
      <c r="P992" s="136">
        <f t="shared" si="615"/>
        <v>0</v>
      </c>
      <c r="Q992" s="136">
        <f t="shared" si="615"/>
        <v>0</v>
      </c>
      <c r="R992" s="136">
        <f t="shared" si="615"/>
        <v>0</v>
      </c>
      <c r="S992" s="136">
        <f t="shared" si="615"/>
        <v>0</v>
      </c>
      <c r="T992" s="136">
        <f t="shared" si="615"/>
        <v>0</v>
      </c>
      <c r="U992" s="136">
        <f t="shared" si="615"/>
        <v>0</v>
      </c>
      <c r="V992" s="136">
        <f t="shared" si="615"/>
        <v>0</v>
      </c>
      <c r="W992" s="136">
        <f t="shared" si="615"/>
        <v>0</v>
      </c>
      <c r="X992" s="136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9">
        <v>39300</v>
      </c>
      <c r="E993" s="138" t="s">
        <v>198</v>
      </c>
      <c r="G993" s="43"/>
      <c r="H993" s="136"/>
      <c r="I993" s="42">
        <f>'DepExp. Class.'!G$201</f>
        <v>0</v>
      </c>
      <c r="J993" s="136">
        <f t="shared" ref="J993:X993" si="616">+J201+J465+J729</f>
        <v>0</v>
      </c>
      <c r="K993" s="136">
        <f t="shared" si="616"/>
        <v>0</v>
      </c>
      <c r="L993" s="136">
        <f t="shared" si="616"/>
        <v>0</v>
      </c>
      <c r="M993" s="136">
        <f t="shared" si="616"/>
        <v>0</v>
      </c>
      <c r="N993" s="136">
        <f t="shared" si="616"/>
        <v>0</v>
      </c>
      <c r="O993" s="136">
        <f t="shared" si="616"/>
        <v>0</v>
      </c>
      <c r="P993" s="136">
        <f t="shared" si="616"/>
        <v>0</v>
      </c>
      <c r="Q993" s="136">
        <f t="shared" si="616"/>
        <v>0</v>
      </c>
      <c r="R993" s="136">
        <f t="shared" si="616"/>
        <v>0</v>
      </c>
      <c r="S993" s="136">
        <f t="shared" si="616"/>
        <v>0</v>
      </c>
      <c r="T993" s="136">
        <f t="shared" si="616"/>
        <v>0</v>
      </c>
      <c r="U993" s="136">
        <f t="shared" si="616"/>
        <v>0</v>
      </c>
      <c r="V993" s="136">
        <f t="shared" si="616"/>
        <v>0</v>
      </c>
      <c r="W993" s="136">
        <f t="shared" si="616"/>
        <v>0</v>
      </c>
      <c r="X993" s="136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9">
        <v>39400</v>
      </c>
      <c r="E994" s="138" t="s">
        <v>314</v>
      </c>
      <c r="G994" s="43"/>
      <c r="H994" s="136"/>
      <c r="I994" s="42">
        <f>'DepExp. Class.'!G$202</f>
        <v>7192.9345464334301</v>
      </c>
      <c r="J994" s="136">
        <f t="shared" ref="J994:X994" si="617">+J202+J466+J730</f>
        <v>5086.1017531153166</v>
      </c>
      <c r="K994" s="136">
        <f t="shared" si="617"/>
        <v>1657.4411752901378</v>
      </c>
      <c r="L994" s="136">
        <f t="shared" si="617"/>
        <v>3.2973009011836139</v>
      </c>
      <c r="M994" s="136">
        <f t="shared" si="617"/>
        <v>410.60067735778409</v>
      </c>
      <c r="N994" s="136">
        <f t="shared" si="617"/>
        <v>35.493639769006769</v>
      </c>
      <c r="O994" s="136">
        <f t="shared" si="617"/>
        <v>0</v>
      </c>
      <c r="P994" s="136">
        <f t="shared" si="617"/>
        <v>0</v>
      </c>
      <c r="Q994" s="136">
        <f t="shared" si="617"/>
        <v>0</v>
      </c>
      <c r="R994" s="136">
        <f t="shared" si="617"/>
        <v>0</v>
      </c>
      <c r="S994" s="136">
        <f t="shared" si="617"/>
        <v>0</v>
      </c>
      <c r="T994" s="136">
        <f t="shared" si="617"/>
        <v>0</v>
      </c>
      <c r="U994" s="136">
        <f t="shared" si="617"/>
        <v>0</v>
      </c>
      <c r="V994" s="136">
        <f t="shared" si="617"/>
        <v>0</v>
      </c>
      <c r="W994" s="136">
        <f t="shared" si="617"/>
        <v>0</v>
      </c>
      <c r="X994" s="136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9">
        <v>39600</v>
      </c>
      <c r="E995" s="138" t="s">
        <v>315</v>
      </c>
      <c r="G995" s="43"/>
      <c r="H995" s="136"/>
      <c r="I995" s="42">
        <f>'DepExp. Class.'!G$203</f>
        <v>124.86892541173678</v>
      </c>
      <c r="J995" s="136">
        <f t="shared" ref="J995:X995" si="618">+J203+J467+J731</f>
        <v>88.29443064530156</v>
      </c>
      <c r="K995" s="136">
        <f t="shared" si="618"/>
        <v>28.773082412416329</v>
      </c>
      <c r="L995" s="136">
        <f t="shared" si="618"/>
        <v>5.7240951885778379E-2</v>
      </c>
      <c r="M995" s="136">
        <f t="shared" si="618"/>
        <v>7.1280038799213425</v>
      </c>
      <c r="N995" s="136">
        <f t="shared" si="618"/>
        <v>0.61616752221174687</v>
      </c>
      <c r="O995" s="136">
        <f t="shared" si="618"/>
        <v>0</v>
      </c>
      <c r="P995" s="136">
        <f t="shared" si="618"/>
        <v>0</v>
      </c>
      <c r="Q995" s="136">
        <f t="shared" si="618"/>
        <v>0</v>
      </c>
      <c r="R995" s="136">
        <f t="shared" si="618"/>
        <v>0</v>
      </c>
      <c r="S995" s="136">
        <f t="shared" si="618"/>
        <v>0</v>
      </c>
      <c r="T995" s="136">
        <f t="shared" si="618"/>
        <v>0</v>
      </c>
      <c r="U995" s="136">
        <f t="shared" si="618"/>
        <v>0</v>
      </c>
      <c r="V995" s="136">
        <f t="shared" si="618"/>
        <v>0</v>
      </c>
      <c r="W995" s="136">
        <f t="shared" si="618"/>
        <v>0</v>
      </c>
      <c r="X995" s="136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9">
        <v>39603</v>
      </c>
      <c r="E996" s="138" t="s">
        <v>316</v>
      </c>
      <c r="G996" s="43"/>
      <c r="H996" s="136"/>
      <c r="I996" s="42">
        <f>'DepExp. Class.'!G$204</f>
        <v>0</v>
      </c>
      <c r="J996" s="136">
        <f t="shared" ref="J996:X996" si="619">+J204+J468+J732</f>
        <v>0</v>
      </c>
      <c r="K996" s="136">
        <f t="shared" si="619"/>
        <v>0</v>
      </c>
      <c r="L996" s="136">
        <f t="shared" si="619"/>
        <v>0</v>
      </c>
      <c r="M996" s="136">
        <f t="shared" si="619"/>
        <v>0</v>
      </c>
      <c r="N996" s="136">
        <f t="shared" si="619"/>
        <v>0</v>
      </c>
      <c r="O996" s="136">
        <f t="shared" si="619"/>
        <v>0</v>
      </c>
      <c r="P996" s="136">
        <f t="shared" si="619"/>
        <v>0</v>
      </c>
      <c r="Q996" s="136">
        <f t="shared" si="619"/>
        <v>0</v>
      </c>
      <c r="R996" s="136">
        <f t="shared" si="619"/>
        <v>0</v>
      </c>
      <c r="S996" s="136">
        <f t="shared" si="619"/>
        <v>0</v>
      </c>
      <c r="T996" s="136">
        <f t="shared" si="619"/>
        <v>0</v>
      </c>
      <c r="U996" s="136">
        <f t="shared" si="619"/>
        <v>0</v>
      </c>
      <c r="V996" s="136">
        <f t="shared" si="619"/>
        <v>0</v>
      </c>
      <c r="W996" s="136">
        <f t="shared" si="619"/>
        <v>0</v>
      </c>
      <c r="X996" s="136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7">
        <v>39604</v>
      </c>
      <c r="E997" s="138" t="s">
        <v>317</v>
      </c>
      <c r="G997" s="43"/>
      <c r="H997" s="136"/>
      <c r="I997" s="42">
        <f>'DepExp. Class.'!G$205</f>
        <v>0</v>
      </c>
      <c r="J997" s="136">
        <f t="shared" ref="J997:X997" si="621">+J205+J469+J733</f>
        <v>0</v>
      </c>
      <c r="K997" s="136">
        <f t="shared" si="621"/>
        <v>0</v>
      </c>
      <c r="L997" s="136">
        <f t="shared" si="621"/>
        <v>0</v>
      </c>
      <c r="M997" s="136">
        <f t="shared" si="621"/>
        <v>0</v>
      </c>
      <c r="N997" s="136">
        <f t="shared" si="621"/>
        <v>0</v>
      </c>
      <c r="O997" s="136">
        <f t="shared" si="621"/>
        <v>0</v>
      </c>
      <c r="P997" s="136">
        <f t="shared" si="621"/>
        <v>0</v>
      </c>
      <c r="Q997" s="136">
        <f t="shared" si="621"/>
        <v>0</v>
      </c>
      <c r="R997" s="136">
        <f t="shared" si="621"/>
        <v>0</v>
      </c>
      <c r="S997" s="136">
        <f t="shared" si="621"/>
        <v>0</v>
      </c>
      <c r="T997" s="136">
        <f t="shared" si="621"/>
        <v>0</v>
      </c>
      <c r="U997" s="136">
        <f t="shared" si="621"/>
        <v>0</v>
      </c>
      <c r="V997" s="136">
        <f t="shared" si="621"/>
        <v>0</v>
      </c>
      <c r="W997" s="136">
        <f t="shared" si="621"/>
        <v>0</v>
      </c>
      <c r="X997" s="136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7">
        <v>39605</v>
      </c>
      <c r="E998" s="141" t="s">
        <v>318</v>
      </c>
      <c r="G998" s="43"/>
      <c r="H998" s="136"/>
      <c r="I998" s="42">
        <f>'DepExp. Class.'!G$206</f>
        <v>0</v>
      </c>
      <c r="J998" s="136">
        <f t="shared" ref="J998:X998" si="622">+J206+J470+J734</f>
        <v>0</v>
      </c>
      <c r="K998" s="136">
        <f t="shared" si="622"/>
        <v>0</v>
      </c>
      <c r="L998" s="136">
        <f t="shared" si="622"/>
        <v>0</v>
      </c>
      <c r="M998" s="136">
        <f t="shared" si="622"/>
        <v>0</v>
      </c>
      <c r="N998" s="136">
        <f t="shared" si="622"/>
        <v>0</v>
      </c>
      <c r="O998" s="136">
        <f t="shared" si="622"/>
        <v>0</v>
      </c>
      <c r="P998" s="136">
        <f t="shared" si="622"/>
        <v>0</v>
      </c>
      <c r="Q998" s="136">
        <f t="shared" si="622"/>
        <v>0</v>
      </c>
      <c r="R998" s="136">
        <f t="shared" si="622"/>
        <v>0</v>
      </c>
      <c r="S998" s="136">
        <f t="shared" si="622"/>
        <v>0</v>
      </c>
      <c r="T998" s="136">
        <f t="shared" si="622"/>
        <v>0</v>
      </c>
      <c r="U998" s="136">
        <f t="shared" si="622"/>
        <v>0</v>
      </c>
      <c r="V998" s="136">
        <f t="shared" si="622"/>
        <v>0</v>
      </c>
      <c r="W998" s="136">
        <f t="shared" si="622"/>
        <v>0</v>
      </c>
      <c r="X998" s="136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7">
        <v>39700</v>
      </c>
      <c r="E999" s="138" t="s">
        <v>319</v>
      </c>
      <c r="G999" s="43"/>
      <c r="H999" s="136"/>
      <c r="I999" s="42">
        <f>'DepExp. Class.'!G$207</f>
        <v>7841.7449163942601</v>
      </c>
      <c r="J999" s="136">
        <f t="shared" ref="J999:X999" si="623">+J207+J471+J735</f>
        <v>5544.8735574178336</v>
      </c>
      <c r="K999" s="136">
        <f t="shared" si="623"/>
        <v>1806.9441375632368</v>
      </c>
      <c r="L999" s="136">
        <f t="shared" si="623"/>
        <v>3.5947209602372427</v>
      </c>
      <c r="M999" s="136">
        <f t="shared" si="623"/>
        <v>447.63729650994435</v>
      </c>
      <c r="N999" s="136">
        <f t="shared" si="623"/>
        <v>38.695203943006426</v>
      </c>
      <c r="O999" s="136">
        <f t="shared" si="623"/>
        <v>0</v>
      </c>
      <c r="P999" s="136">
        <f t="shared" si="623"/>
        <v>0</v>
      </c>
      <c r="Q999" s="136">
        <f t="shared" si="623"/>
        <v>0</v>
      </c>
      <c r="R999" s="136">
        <f t="shared" si="623"/>
        <v>0</v>
      </c>
      <c r="S999" s="136">
        <f t="shared" si="623"/>
        <v>0</v>
      </c>
      <c r="T999" s="136">
        <f t="shared" si="623"/>
        <v>0</v>
      </c>
      <c r="U999" s="136">
        <f t="shared" si="623"/>
        <v>0</v>
      </c>
      <c r="V999" s="136">
        <f t="shared" si="623"/>
        <v>0</v>
      </c>
      <c r="W999" s="136">
        <f t="shared" si="623"/>
        <v>0</v>
      </c>
      <c r="X999" s="136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7">
        <v>39701</v>
      </c>
      <c r="E1000" s="138" t="s">
        <v>320</v>
      </c>
      <c r="G1000" s="43"/>
      <c r="H1000" s="136"/>
      <c r="I1000" s="42">
        <f>'DepExp. Class.'!G$208</f>
        <v>0</v>
      </c>
      <c r="J1000" s="136">
        <f t="shared" ref="J1000:X1000" si="624">+J208+J472+J736</f>
        <v>0</v>
      </c>
      <c r="K1000" s="136">
        <f t="shared" si="624"/>
        <v>0</v>
      </c>
      <c r="L1000" s="136">
        <f t="shared" si="624"/>
        <v>0</v>
      </c>
      <c r="M1000" s="136">
        <f t="shared" si="624"/>
        <v>0</v>
      </c>
      <c r="N1000" s="136">
        <f t="shared" si="624"/>
        <v>0</v>
      </c>
      <c r="O1000" s="136">
        <f t="shared" si="624"/>
        <v>0</v>
      </c>
      <c r="P1000" s="136">
        <f t="shared" si="624"/>
        <v>0</v>
      </c>
      <c r="Q1000" s="136">
        <f t="shared" si="624"/>
        <v>0</v>
      </c>
      <c r="R1000" s="136">
        <f t="shared" si="624"/>
        <v>0</v>
      </c>
      <c r="S1000" s="136">
        <f t="shared" si="624"/>
        <v>0</v>
      </c>
      <c r="T1000" s="136">
        <f t="shared" si="624"/>
        <v>0</v>
      </c>
      <c r="U1000" s="136">
        <f t="shared" si="624"/>
        <v>0</v>
      </c>
      <c r="V1000" s="136">
        <f t="shared" si="624"/>
        <v>0</v>
      </c>
      <c r="W1000" s="136">
        <f t="shared" si="624"/>
        <v>0</v>
      </c>
      <c r="X1000" s="136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7">
        <v>39702</v>
      </c>
      <c r="E1001" s="138" t="s">
        <v>321</v>
      </c>
      <c r="G1001" s="43"/>
      <c r="H1001" s="136"/>
      <c r="I1001" s="42">
        <f>'DepExp. Class.'!G$209</f>
        <v>0</v>
      </c>
      <c r="J1001" s="136">
        <f t="shared" ref="J1001:X1001" si="625">+J209+J473+J737</f>
        <v>0</v>
      </c>
      <c r="K1001" s="136">
        <f t="shared" si="625"/>
        <v>0</v>
      </c>
      <c r="L1001" s="136">
        <f t="shared" si="625"/>
        <v>0</v>
      </c>
      <c r="M1001" s="136">
        <f t="shared" si="625"/>
        <v>0</v>
      </c>
      <c r="N1001" s="136">
        <f t="shared" si="625"/>
        <v>0</v>
      </c>
      <c r="O1001" s="136">
        <f t="shared" si="625"/>
        <v>0</v>
      </c>
      <c r="P1001" s="136">
        <f t="shared" si="625"/>
        <v>0</v>
      </c>
      <c r="Q1001" s="136">
        <f t="shared" si="625"/>
        <v>0</v>
      </c>
      <c r="R1001" s="136">
        <f t="shared" si="625"/>
        <v>0</v>
      </c>
      <c r="S1001" s="136">
        <f t="shared" si="625"/>
        <v>0</v>
      </c>
      <c r="T1001" s="136">
        <f t="shared" si="625"/>
        <v>0</v>
      </c>
      <c r="U1001" s="136">
        <f t="shared" si="625"/>
        <v>0</v>
      </c>
      <c r="V1001" s="136">
        <f t="shared" si="625"/>
        <v>0</v>
      </c>
      <c r="W1001" s="136">
        <f t="shared" si="625"/>
        <v>0</v>
      </c>
      <c r="X1001" s="136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7">
        <v>39705</v>
      </c>
      <c r="E1002" s="138" t="s">
        <v>322</v>
      </c>
      <c r="G1002" s="43"/>
      <c r="H1002" s="136"/>
      <c r="I1002" s="42">
        <f>'DepExp. Class.'!G$210</f>
        <v>0</v>
      </c>
      <c r="J1002" s="136">
        <f t="shared" ref="J1002:X1002" si="626">+J210+J474+J738</f>
        <v>0</v>
      </c>
      <c r="K1002" s="136">
        <f t="shared" si="626"/>
        <v>0</v>
      </c>
      <c r="L1002" s="136">
        <f t="shared" si="626"/>
        <v>0</v>
      </c>
      <c r="M1002" s="136">
        <f t="shared" si="626"/>
        <v>0</v>
      </c>
      <c r="N1002" s="136">
        <f t="shared" si="626"/>
        <v>0</v>
      </c>
      <c r="O1002" s="136">
        <f t="shared" si="626"/>
        <v>0</v>
      </c>
      <c r="P1002" s="136">
        <f t="shared" si="626"/>
        <v>0</v>
      </c>
      <c r="Q1002" s="136">
        <f t="shared" si="626"/>
        <v>0</v>
      </c>
      <c r="R1002" s="136">
        <f t="shared" si="626"/>
        <v>0</v>
      </c>
      <c r="S1002" s="136">
        <f t="shared" si="626"/>
        <v>0</v>
      </c>
      <c r="T1002" s="136">
        <f t="shared" si="626"/>
        <v>0</v>
      </c>
      <c r="U1002" s="136">
        <f t="shared" si="626"/>
        <v>0</v>
      </c>
      <c r="V1002" s="136">
        <f t="shared" si="626"/>
        <v>0</v>
      </c>
      <c r="W1002" s="136">
        <f t="shared" si="626"/>
        <v>0</v>
      </c>
      <c r="X1002" s="136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7">
        <v>39800</v>
      </c>
      <c r="E1003" s="138" t="s">
        <v>323</v>
      </c>
      <c r="G1003" s="43"/>
      <c r="H1003" s="136"/>
      <c r="I1003" s="42">
        <f>'DepExp. Class.'!G$211</f>
        <v>1534.3442186355935</v>
      </c>
      <c r="J1003" s="136">
        <f t="shared" ref="J1003:X1003" si="627">+J211+J475+J739</f>
        <v>1084.930047661051</v>
      </c>
      <c r="K1003" s="136">
        <f t="shared" si="627"/>
        <v>353.55323597320631</v>
      </c>
      <c r="L1003" s="136">
        <f t="shared" si="627"/>
        <v>0.70335612567774275</v>
      </c>
      <c r="M1003" s="136">
        <f t="shared" si="627"/>
        <v>87.586335091031458</v>
      </c>
      <c r="N1003" s="136">
        <f t="shared" si="627"/>
        <v>7.5712437846265805</v>
      </c>
      <c r="O1003" s="136">
        <f t="shared" si="627"/>
        <v>0</v>
      </c>
      <c r="P1003" s="136">
        <f t="shared" si="627"/>
        <v>0</v>
      </c>
      <c r="Q1003" s="136">
        <f t="shared" si="627"/>
        <v>0</v>
      </c>
      <c r="R1003" s="136">
        <f t="shared" si="627"/>
        <v>0</v>
      </c>
      <c r="S1003" s="136">
        <f t="shared" si="627"/>
        <v>0</v>
      </c>
      <c r="T1003" s="136">
        <f t="shared" si="627"/>
        <v>0</v>
      </c>
      <c r="U1003" s="136">
        <f t="shared" si="627"/>
        <v>0</v>
      </c>
      <c r="V1003" s="136">
        <f t="shared" si="627"/>
        <v>0</v>
      </c>
      <c r="W1003" s="136">
        <f t="shared" si="627"/>
        <v>0</v>
      </c>
      <c r="X1003" s="136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7">
        <v>39900</v>
      </c>
      <c r="E1004" s="138" t="s">
        <v>324</v>
      </c>
      <c r="G1004" s="43"/>
      <c r="H1004" s="136"/>
      <c r="I1004" s="42">
        <f>'DepExp. Class.'!G$212</f>
        <v>1154.2661618223783</v>
      </c>
      <c r="J1004" s="136">
        <f t="shared" ref="J1004:X1004" si="628">+J212+J476+J740</f>
        <v>816.17803016398113</v>
      </c>
      <c r="K1004" s="136">
        <f t="shared" si="628"/>
        <v>265.97326188615625</v>
      </c>
      <c r="L1004" s="136">
        <f t="shared" si="628"/>
        <v>0.52912518958897536</v>
      </c>
      <c r="M1004" s="136">
        <f t="shared" si="628"/>
        <v>65.890001477969733</v>
      </c>
      <c r="N1004" s="136">
        <f t="shared" si="628"/>
        <v>5.6957431046820588</v>
      </c>
      <c r="O1004" s="136">
        <f t="shared" si="628"/>
        <v>0</v>
      </c>
      <c r="P1004" s="136">
        <f t="shared" si="628"/>
        <v>0</v>
      </c>
      <c r="Q1004" s="136">
        <f t="shared" si="628"/>
        <v>0</v>
      </c>
      <c r="R1004" s="136">
        <f t="shared" si="628"/>
        <v>0</v>
      </c>
      <c r="S1004" s="136">
        <f t="shared" si="628"/>
        <v>0</v>
      </c>
      <c r="T1004" s="136">
        <f t="shared" si="628"/>
        <v>0</v>
      </c>
      <c r="U1004" s="136">
        <f t="shared" si="628"/>
        <v>0</v>
      </c>
      <c r="V1004" s="136">
        <f t="shared" si="628"/>
        <v>0</v>
      </c>
      <c r="W1004" s="136">
        <f t="shared" si="628"/>
        <v>0</v>
      </c>
      <c r="X1004" s="136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7">
        <v>39901</v>
      </c>
      <c r="E1005" s="138" t="s">
        <v>325</v>
      </c>
      <c r="G1005" s="43"/>
      <c r="H1005" s="136"/>
      <c r="I1005" s="42">
        <f>'DepExp. Class.'!G$213</f>
        <v>156799.49780596897</v>
      </c>
      <c r="J1005" s="136">
        <f t="shared" ref="J1005:X1005" si="629">+J213+J477+J741</f>
        <v>110872.4395488868</v>
      </c>
      <c r="K1005" s="136">
        <f t="shared" si="629"/>
        <v>36130.725540564155</v>
      </c>
      <c r="L1005" s="136">
        <f t="shared" si="629"/>
        <v>71.878191311655712</v>
      </c>
      <c r="M1005" s="136">
        <f t="shared" si="629"/>
        <v>8950.7251307346633</v>
      </c>
      <c r="N1005" s="136">
        <f t="shared" si="629"/>
        <v>773.72939447166118</v>
      </c>
      <c r="O1005" s="136">
        <f t="shared" si="629"/>
        <v>0</v>
      </c>
      <c r="P1005" s="136">
        <f t="shared" si="629"/>
        <v>0</v>
      </c>
      <c r="Q1005" s="136">
        <f t="shared" si="629"/>
        <v>0</v>
      </c>
      <c r="R1005" s="136">
        <f t="shared" si="629"/>
        <v>0</v>
      </c>
      <c r="S1005" s="136">
        <f t="shared" si="629"/>
        <v>0</v>
      </c>
      <c r="T1005" s="136">
        <f t="shared" si="629"/>
        <v>0</v>
      </c>
      <c r="U1005" s="136">
        <f t="shared" si="629"/>
        <v>0</v>
      </c>
      <c r="V1005" s="136">
        <f t="shared" si="629"/>
        <v>0</v>
      </c>
      <c r="W1005" s="136">
        <f t="shared" si="629"/>
        <v>0</v>
      </c>
      <c r="X1005" s="136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7">
        <v>39902</v>
      </c>
      <c r="E1006" s="138" t="s">
        <v>326</v>
      </c>
      <c r="G1006" s="43"/>
      <c r="H1006" s="136"/>
      <c r="I1006" s="42">
        <f>'DepExp. Class.'!G$214</f>
        <v>90772.283897059548</v>
      </c>
      <c r="J1006" s="136">
        <f t="shared" ref="J1006:X1006" si="630">+J214+J478+J742</f>
        <v>64184.800971397039</v>
      </c>
      <c r="K1006" s="136">
        <f t="shared" si="630"/>
        <v>20916.320026950885</v>
      </c>
      <c r="L1006" s="136">
        <f t="shared" si="630"/>
        <v>41.610768395588558</v>
      </c>
      <c r="M1006" s="136">
        <f t="shared" si="630"/>
        <v>5181.6349798325909</v>
      </c>
      <c r="N1006" s="136">
        <f t="shared" si="630"/>
        <v>447.91715048342451</v>
      </c>
      <c r="O1006" s="136">
        <f t="shared" si="630"/>
        <v>0</v>
      </c>
      <c r="P1006" s="136">
        <f t="shared" si="630"/>
        <v>0</v>
      </c>
      <c r="Q1006" s="136">
        <f t="shared" si="630"/>
        <v>0</v>
      </c>
      <c r="R1006" s="136">
        <f t="shared" si="630"/>
        <v>0</v>
      </c>
      <c r="S1006" s="136">
        <f t="shared" si="630"/>
        <v>0</v>
      </c>
      <c r="T1006" s="136">
        <f t="shared" si="630"/>
        <v>0</v>
      </c>
      <c r="U1006" s="136">
        <f t="shared" si="630"/>
        <v>0</v>
      </c>
      <c r="V1006" s="136">
        <f t="shared" si="630"/>
        <v>0</v>
      </c>
      <c r="W1006" s="136">
        <f t="shared" si="630"/>
        <v>0</v>
      </c>
      <c r="X1006" s="136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7">
        <v>39903</v>
      </c>
      <c r="E1007" s="138" t="s">
        <v>327</v>
      </c>
      <c r="G1007" s="43"/>
      <c r="H1007" s="136"/>
      <c r="I1007" s="42">
        <f>'DepExp. Class.'!G$215</f>
        <v>12500.41914989906</v>
      </c>
      <c r="J1007" s="136">
        <f t="shared" ref="J1007:X1007" si="631">+J215+J479+J743</f>
        <v>8839.0076876902531</v>
      </c>
      <c r="K1007" s="136">
        <f t="shared" si="631"/>
        <v>2880.4251274191397</v>
      </c>
      <c r="L1007" s="136">
        <f t="shared" si="631"/>
        <v>5.7302958982954424</v>
      </c>
      <c r="M1007" s="136">
        <f t="shared" si="631"/>
        <v>713.57253942339537</v>
      </c>
      <c r="N1007" s="136">
        <f t="shared" si="631"/>
        <v>61.683499467975778</v>
      </c>
      <c r="O1007" s="136">
        <f t="shared" si="631"/>
        <v>0</v>
      </c>
      <c r="P1007" s="136">
        <f t="shared" si="631"/>
        <v>0</v>
      </c>
      <c r="Q1007" s="136">
        <f t="shared" si="631"/>
        <v>0</v>
      </c>
      <c r="R1007" s="136">
        <f t="shared" si="631"/>
        <v>0</v>
      </c>
      <c r="S1007" s="136">
        <f t="shared" si="631"/>
        <v>0</v>
      </c>
      <c r="T1007" s="136">
        <f t="shared" si="631"/>
        <v>0</v>
      </c>
      <c r="U1007" s="136">
        <f t="shared" si="631"/>
        <v>0</v>
      </c>
      <c r="V1007" s="136">
        <f t="shared" si="631"/>
        <v>0</v>
      </c>
      <c r="W1007" s="136">
        <f t="shared" si="631"/>
        <v>0</v>
      </c>
      <c r="X1007" s="136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7">
        <v>39904</v>
      </c>
      <c r="E1008" s="138" t="s">
        <v>328</v>
      </c>
      <c r="G1008" s="43"/>
      <c r="H1008" s="136"/>
      <c r="I1008" s="42">
        <f>'DepExp. Class.'!G$216</f>
        <v>0</v>
      </c>
      <c r="J1008" s="136">
        <f t="shared" ref="J1008:X1008" si="632">+J216+J480+J744</f>
        <v>0</v>
      </c>
      <c r="K1008" s="136">
        <f t="shared" si="632"/>
        <v>0</v>
      </c>
      <c r="L1008" s="136">
        <f t="shared" si="632"/>
        <v>0</v>
      </c>
      <c r="M1008" s="136">
        <f t="shared" si="632"/>
        <v>0</v>
      </c>
      <c r="N1008" s="136">
        <f t="shared" si="632"/>
        <v>0</v>
      </c>
      <c r="O1008" s="136">
        <f t="shared" si="632"/>
        <v>0</v>
      </c>
      <c r="P1008" s="136">
        <f t="shared" si="632"/>
        <v>0</v>
      </c>
      <c r="Q1008" s="136">
        <f t="shared" si="632"/>
        <v>0</v>
      </c>
      <c r="R1008" s="136">
        <f t="shared" si="632"/>
        <v>0</v>
      </c>
      <c r="S1008" s="136">
        <f t="shared" si="632"/>
        <v>0</v>
      </c>
      <c r="T1008" s="136">
        <f t="shared" si="632"/>
        <v>0</v>
      </c>
      <c r="U1008" s="136">
        <f t="shared" si="632"/>
        <v>0</v>
      </c>
      <c r="V1008" s="136">
        <f t="shared" si="632"/>
        <v>0</v>
      </c>
      <c r="W1008" s="136">
        <f t="shared" si="632"/>
        <v>0</v>
      </c>
      <c r="X1008" s="136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7">
        <v>39905</v>
      </c>
      <c r="E1009" s="138" t="s">
        <v>329</v>
      </c>
      <c r="G1009" s="43"/>
      <c r="H1009" s="136"/>
      <c r="I1009" s="42">
        <f>'DepExp. Class.'!G$217</f>
        <v>0</v>
      </c>
      <c r="J1009" s="136">
        <f t="shared" ref="J1009:X1009" si="633">+J217+J481+J745</f>
        <v>0</v>
      </c>
      <c r="K1009" s="136">
        <f t="shared" si="633"/>
        <v>0</v>
      </c>
      <c r="L1009" s="136">
        <f t="shared" si="633"/>
        <v>0</v>
      </c>
      <c r="M1009" s="136">
        <f t="shared" si="633"/>
        <v>0</v>
      </c>
      <c r="N1009" s="136">
        <f t="shared" si="633"/>
        <v>0</v>
      </c>
      <c r="O1009" s="136">
        <f t="shared" si="633"/>
        <v>0</v>
      </c>
      <c r="P1009" s="136">
        <f t="shared" si="633"/>
        <v>0</v>
      </c>
      <c r="Q1009" s="136">
        <f t="shared" si="633"/>
        <v>0</v>
      </c>
      <c r="R1009" s="136">
        <f t="shared" si="633"/>
        <v>0</v>
      </c>
      <c r="S1009" s="136">
        <f t="shared" si="633"/>
        <v>0</v>
      </c>
      <c r="T1009" s="136">
        <f t="shared" si="633"/>
        <v>0</v>
      </c>
      <c r="U1009" s="136">
        <f t="shared" si="633"/>
        <v>0</v>
      </c>
      <c r="V1009" s="136">
        <f t="shared" si="633"/>
        <v>0</v>
      </c>
      <c r="W1009" s="136">
        <f t="shared" si="633"/>
        <v>0</v>
      </c>
      <c r="X1009" s="136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7">
        <v>39906</v>
      </c>
      <c r="E1010" s="138" t="s">
        <v>330</v>
      </c>
      <c r="G1010" s="43"/>
      <c r="H1010" s="136"/>
      <c r="I1010" s="42">
        <f>'DepExp. Class.'!G$218</f>
        <v>12678.824720260567</v>
      </c>
      <c r="J1010" s="136">
        <f t="shared" ref="J1010:X1010" si="634">+J218+J482+J746</f>
        <v>8965.1577142647493</v>
      </c>
      <c r="K1010" s="136">
        <f t="shared" si="634"/>
        <v>2921.5344599605992</v>
      </c>
      <c r="L1010" s="136">
        <f t="shared" si="634"/>
        <v>5.8120784926081974</v>
      </c>
      <c r="M1010" s="136">
        <f t="shared" si="634"/>
        <v>723.75662320199137</v>
      </c>
      <c r="N1010" s="136">
        <f t="shared" si="634"/>
        <v>62.563844340616853</v>
      </c>
      <c r="O1010" s="136">
        <f t="shared" si="634"/>
        <v>0</v>
      </c>
      <c r="P1010" s="136">
        <f t="shared" si="634"/>
        <v>0</v>
      </c>
      <c r="Q1010" s="136">
        <f t="shared" si="634"/>
        <v>0</v>
      </c>
      <c r="R1010" s="136">
        <f t="shared" si="634"/>
        <v>0</v>
      </c>
      <c r="S1010" s="136">
        <f t="shared" si="634"/>
        <v>0</v>
      </c>
      <c r="T1010" s="136">
        <f t="shared" si="634"/>
        <v>0</v>
      </c>
      <c r="U1010" s="136">
        <f t="shared" si="634"/>
        <v>0</v>
      </c>
      <c r="V1010" s="136">
        <f t="shared" si="634"/>
        <v>0</v>
      </c>
      <c r="W1010" s="136">
        <f t="shared" si="634"/>
        <v>0</v>
      </c>
      <c r="X1010" s="136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7">
        <v>39907</v>
      </c>
      <c r="E1011" s="138" t="s">
        <v>331</v>
      </c>
      <c r="G1011" s="43"/>
      <c r="H1011" s="136"/>
      <c r="I1011" s="42">
        <f>'DepExp. Class.'!G$219</f>
        <v>2391.8394006773451</v>
      </c>
      <c r="J1011" s="136">
        <f t="shared" ref="J1011:X1011" si="635">+J219+J483+J747</f>
        <v>1691.2622366329381</v>
      </c>
      <c r="K1011" s="136">
        <f t="shared" si="635"/>
        <v>551.1426639256166</v>
      </c>
      <c r="L1011" s="136">
        <f t="shared" si="635"/>
        <v>1.0964390347817652</v>
      </c>
      <c r="M1011" s="136">
        <f t="shared" si="635"/>
        <v>136.53549489562891</v>
      </c>
      <c r="N1011" s="136">
        <f t="shared" si="635"/>
        <v>11.802566188379043</v>
      </c>
      <c r="O1011" s="136">
        <f t="shared" si="635"/>
        <v>0</v>
      </c>
      <c r="P1011" s="136">
        <f t="shared" si="635"/>
        <v>0</v>
      </c>
      <c r="Q1011" s="136">
        <f t="shared" si="635"/>
        <v>0</v>
      </c>
      <c r="R1011" s="136">
        <f t="shared" si="635"/>
        <v>0</v>
      </c>
      <c r="S1011" s="136">
        <f t="shared" si="635"/>
        <v>0</v>
      </c>
      <c r="T1011" s="136">
        <f t="shared" si="635"/>
        <v>0</v>
      </c>
      <c r="U1011" s="136">
        <f t="shared" si="635"/>
        <v>0</v>
      </c>
      <c r="V1011" s="136">
        <f t="shared" si="635"/>
        <v>0</v>
      </c>
      <c r="W1011" s="136">
        <f t="shared" si="635"/>
        <v>0</v>
      </c>
      <c r="X1011" s="136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7">
        <v>39908</v>
      </c>
      <c r="E1012" s="138" t="s">
        <v>332</v>
      </c>
      <c r="G1012" s="43"/>
      <c r="H1012" s="136"/>
      <c r="I1012" s="42">
        <f>'DepExp. Class.'!G$220</f>
        <v>421497.83408226271</v>
      </c>
      <c r="J1012" s="136">
        <f t="shared" ref="J1012:X1012" si="636">+J220+J484+J748</f>
        <v>298039.8137952034</v>
      </c>
      <c r="K1012" s="136">
        <f t="shared" si="636"/>
        <v>97124.179428263145</v>
      </c>
      <c r="L1012" s="136">
        <f t="shared" si="636"/>
        <v>193.21810579459702</v>
      </c>
      <c r="M1012" s="136">
        <f t="shared" si="636"/>
        <v>24060.735581812056</v>
      </c>
      <c r="N1012" s="136">
        <f t="shared" si="636"/>
        <v>2079.8871711894672</v>
      </c>
      <c r="O1012" s="136">
        <f t="shared" si="636"/>
        <v>0</v>
      </c>
      <c r="P1012" s="136">
        <f t="shared" si="636"/>
        <v>0</v>
      </c>
      <c r="Q1012" s="136">
        <f t="shared" si="636"/>
        <v>0</v>
      </c>
      <c r="R1012" s="136">
        <f t="shared" si="636"/>
        <v>0</v>
      </c>
      <c r="S1012" s="136">
        <f t="shared" si="636"/>
        <v>0</v>
      </c>
      <c r="T1012" s="136">
        <f t="shared" si="636"/>
        <v>0</v>
      </c>
      <c r="U1012" s="136">
        <f t="shared" si="636"/>
        <v>0</v>
      </c>
      <c r="V1012" s="136">
        <f t="shared" si="636"/>
        <v>0</v>
      </c>
      <c r="W1012" s="136">
        <f t="shared" si="636"/>
        <v>0</v>
      </c>
      <c r="X1012" s="136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7">
        <v>39909</v>
      </c>
      <c r="E1013" s="138" t="s">
        <v>333</v>
      </c>
      <c r="G1013" s="43"/>
      <c r="H1013" s="136"/>
      <c r="I1013" s="42">
        <f>'DepExp. Class.'!G$221</f>
        <v>0</v>
      </c>
      <c r="J1013" s="136">
        <f t="shared" ref="J1013:X1013" si="637">+J221+J485+J749</f>
        <v>0</v>
      </c>
      <c r="K1013" s="136">
        <f t="shared" si="637"/>
        <v>0</v>
      </c>
      <c r="L1013" s="136">
        <f t="shared" si="637"/>
        <v>0</v>
      </c>
      <c r="M1013" s="136">
        <f t="shared" si="637"/>
        <v>0</v>
      </c>
      <c r="N1013" s="136">
        <f t="shared" si="637"/>
        <v>0</v>
      </c>
      <c r="O1013" s="136">
        <f t="shared" si="637"/>
        <v>0</v>
      </c>
      <c r="P1013" s="136">
        <f t="shared" si="637"/>
        <v>0</v>
      </c>
      <c r="Q1013" s="136">
        <f t="shared" si="637"/>
        <v>0</v>
      </c>
      <c r="R1013" s="136">
        <f t="shared" si="637"/>
        <v>0</v>
      </c>
      <c r="S1013" s="136">
        <f t="shared" si="637"/>
        <v>0</v>
      </c>
      <c r="T1013" s="136">
        <f t="shared" si="637"/>
        <v>0</v>
      </c>
      <c r="U1013" s="136">
        <f t="shared" si="637"/>
        <v>0</v>
      </c>
      <c r="V1013" s="136">
        <f t="shared" si="637"/>
        <v>0</v>
      </c>
      <c r="W1013" s="136">
        <f t="shared" si="637"/>
        <v>0</v>
      </c>
      <c r="X1013" s="136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7">
        <v>39924</v>
      </c>
      <c r="E1014" s="138" t="s">
        <v>334</v>
      </c>
      <c r="G1014" s="43"/>
      <c r="H1014" s="136"/>
      <c r="I1014" s="42">
        <f>'DepExp. Class.'!G$222</f>
        <v>0</v>
      </c>
      <c r="J1014" s="136">
        <f t="shared" ref="J1014:X1014" si="638">+J222+J486+J750</f>
        <v>0</v>
      </c>
      <c r="K1014" s="136">
        <f t="shared" si="638"/>
        <v>0</v>
      </c>
      <c r="L1014" s="136">
        <f t="shared" si="638"/>
        <v>0</v>
      </c>
      <c r="M1014" s="136">
        <f t="shared" si="638"/>
        <v>0</v>
      </c>
      <c r="N1014" s="136">
        <f t="shared" si="638"/>
        <v>0</v>
      </c>
      <c r="O1014" s="136">
        <f t="shared" si="638"/>
        <v>0</v>
      </c>
      <c r="P1014" s="136">
        <f t="shared" si="638"/>
        <v>0</v>
      </c>
      <c r="Q1014" s="136">
        <f t="shared" si="638"/>
        <v>0</v>
      </c>
      <c r="R1014" s="136">
        <f t="shared" si="638"/>
        <v>0</v>
      </c>
      <c r="S1014" s="136">
        <f t="shared" si="638"/>
        <v>0</v>
      </c>
      <c r="T1014" s="136">
        <f t="shared" si="638"/>
        <v>0</v>
      </c>
      <c r="U1014" s="136">
        <f t="shared" si="638"/>
        <v>0</v>
      </c>
      <c r="V1014" s="136">
        <f t="shared" si="638"/>
        <v>0</v>
      </c>
      <c r="W1014" s="136">
        <f t="shared" si="638"/>
        <v>0</v>
      </c>
      <c r="X1014" s="136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7"/>
      <c r="E1015" s="138"/>
      <c r="G1015" s="43"/>
      <c r="H1015" s="136"/>
      <c r="I1015" s="42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6"/>
      <c r="I1016" s="42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6"/>
      <c r="I1017" s="42">
        <f>'DepExp. Class.'!G$225</f>
        <v>762460.47551118943</v>
      </c>
      <c r="J1017" s="136">
        <f>+J225+J489+J753</f>
        <v>539133.44215004088</v>
      </c>
      <c r="K1017" s="136">
        <f t="shared" ref="K1017:X1017" si="639">+K225+K489+K753</f>
        <v>175690.93371913934</v>
      </c>
      <c r="L1017" s="136">
        <f t="shared" si="639"/>
        <v>349.51821079291108</v>
      </c>
      <c r="M1017" s="136">
        <f t="shared" si="639"/>
        <v>43524.209164208885</v>
      </c>
      <c r="N1017" s="136">
        <f t="shared" si="639"/>
        <v>3762.3722670072862</v>
      </c>
      <c r="O1017" s="136">
        <f t="shared" si="639"/>
        <v>0</v>
      </c>
      <c r="P1017" s="136">
        <f t="shared" si="639"/>
        <v>0</v>
      </c>
      <c r="Q1017" s="136">
        <f t="shared" si="639"/>
        <v>0</v>
      </c>
      <c r="R1017" s="136">
        <f t="shared" si="639"/>
        <v>0</v>
      </c>
      <c r="S1017" s="136">
        <f t="shared" si="639"/>
        <v>0</v>
      </c>
      <c r="T1017" s="136">
        <f t="shared" si="639"/>
        <v>0</v>
      </c>
      <c r="U1017" s="136">
        <f t="shared" si="639"/>
        <v>0</v>
      </c>
      <c r="V1017" s="136">
        <f t="shared" si="639"/>
        <v>0</v>
      </c>
      <c r="W1017" s="136">
        <f t="shared" si="639"/>
        <v>0</v>
      </c>
      <c r="X1017" s="136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6"/>
      <c r="I1018" s="42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365</v>
      </c>
      <c r="E1019" s="44"/>
      <c r="G1019" s="43"/>
      <c r="H1019" s="136"/>
      <c r="I1019" s="42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6"/>
      <c r="I1020" s="42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6"/>
      <c r="I1021" s="42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6"/>
      <c r="I1022" s="42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9">
        <v>37400</v>
      </c>
      <c r="E1023" s="138" t="s">
        <v>125</v>
      </c>
      <c r="G1023" s="43"/>
      <c r="H1023" s="136"/>
      <c r="I1023" s="42">
        <f>'DepExp. Class.'!G$231</f>
        <v>0</v>
      </c>
      <c r="J1023" s="136">
        <f t="shared" ref="J1023:X1023" si="640">+J231+J495+J759</f>
        <v>0</v>
      </c>
      <c r="K1023" s="136">
        <f t="shared" si="640"/>
        <v>0</v>
      </c>
      <c r="L1023" s="136">
        <f t="shared" si="640"/>
        <v>0</v>
      </c>
      <c r="M1023" s="136">
        <f t="shared" si="640"/>
        <v>0</v>
      </c>
      <c r="N1023" s="136">
        <f t="shared" si="640"/>
        <v>0</v>
      </c>
      <c r="O1023" s="136">
        <f t="shared" si="640"/>
        <v>0</v>
      </c>
      <c r="P1023" s="136">
        <f t="shared" si="640"/>
        <v>0</v>
      </c>
      <c r="Q1023" s="136">
        <f t="shared" si="640"/>
        <v>0</v>
      </c>
      <c r="R1023" s="136">
        <f t="shared" si="640"/>
        <v>0</v>
      </c>
      <c r="S1023" s="136">
        <f t="shared" si="640"/>
        <v>0</v>
      </c>
      <c r="T1023" s="136">
        <f t="shared" si="640"/>
        <v>0</v>
      </c>
      <c r="U1023" s="136">
        <f t="shared" si="640"/>
        <v>0</v>
      </c>
      <c r="V1023" s="136">
        <f t="shared" si="640"/>
        <v>0</v>
      </c>
      <c r="W1023" s="136">
        <f t="shared" si="640"/>
        <v>0</v>
      </c>
      <c r="X1023" s="136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9">
        <v>39001</v>
      </c>
      <c r="E1024" s="138" t="s">
        <v>304</v>
      </c>
      <c r="G1024" s="43"/>
      <c r="H1024" s="136"/>
      <c r="I1024" s="42">
        <f>'DepExp. Class.'!G$232</f>
        <v>0</v>
      </c>
      <c r="J1024" s="136">
        <f t="shared" ref="J1024:X1024" si="642">+J232+J496+J760</f>
        <v>0</v>
      </c>
      <c r="K1024" s="136">
        <f t="shared" si="642"/>
        <v>0</v>
      </c>
      <c r="L1024" s="136">
        <f t="shared" si="642"/>
        <v>0</v>
      </c>
      <c r="M1024" s="136">
        <f t="shared" si="642"/>
        <v>0</v>
      </c>
      <c r="N1024" s="136">
        <f t="shared" si="642"/>
        <v>0</v>
      </c>
      <c r="O1024" s="136">
        <f t="shared" si="642"/>
        <v>0</v>
      </c>
      <c r="P1024" s="136">
        <f t="shared" si="642"/>
        <v>0</v>
      </c>
      <c r="Q1024" s="136">
        <f t="shared" si="642"/>
        <v>0</v>
      </c>
      <c r="R1024" s="136">
        <f t="shared" si="642"/>
        <v>0</v>
      </c>
      <c r="S1024" s="136">
        <f t="shared" si="642"/>
        <v>0</v>
      </c>
      <c r="T1024" s="136">
        <f t="shared" si="642"/>
        <v>0</v>
      </c>
      <c r="U1024" s="136">
        <f t="shared" si="642"/>
        <v>0</v>
      </c>
      <c r="V1024" s="136">
        <f t="shared" si="642"/>
        <v>0</v>
      </c>
      <c r="W1024" s="136">
        <f t="shared" si="642"/>
        <v>0</v>
      </c>
      <c r="X1024" s="136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9">
        <v>36602</v>
      </c>
      <c r="E1025" s="138" t="s">
        <v>149</v>
      </c>
      <c r="G1025" s="43"/>
      <c r="H1025" s="136"/>
      <c r="I1025" s="42">
        <f>'DepExp. Class.'!G$233</f>
        <v>25215.896909364314</v>
      </c>
      <c r="J1025" s="136">
        <f t="shared" ref="J1025:X1025" si="643">+J233+J497+J761</f>
        <v>17830.08265252256</v>
      </c>
      <c r="K1025" s="136">
        <f t="shared" si="643"/>
        <v>5810.4054109841663</v>
      </c>
      <c r="L1025" s="136">
        <f t="shared" si="643"/>
        <v>11.559176448314362</v>
      </c>
      <c r="M1025" s="136">
        <f t="shared" si="643"/>
        <v>1439.4214606474961</v>
      </c>
      <c r="N1025" s="136">
        <f t="shared" si="643"/>
        <v>124.42820876177305</v>
      </c>
      <c r="O1025" s="136">
        <f t="shared" si="643"/>
        <v>0</v>
      </c>
      <c r="P1025" s="136">
        <f t="shared" si="643"/>
        <v>0</v>
      </c>
      <c r="Q1025" s="136">
        <f t="shared" si="643"/>
        <v>0</v>
      </c>
      <c r="R1025" s="136">
        <f t="shared" si="643"/>
        <v>0</v>
      </c>
      <c r="S1025" s="136">
        <f t="shared" si="643"/>
        <v>0</v>
      </c>
      <c r="T1025" s="136">
        <f t="shared" si="643"/>
        <v>0</v>
      </c>
      <c r="U1025" s="136">
        <f t="shared" si="643"/>
        <v>0</v>
      </c>
      <c r="V1025" s="136">
        <f t="shared" si="643"/>
        <v>0</v>
      </c>
      <c r="W1025" s="136">
        <f t="shared" si="643"/>
        <v>0</v>
      </c>
      <c r="X1025" s="136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9">
        <v>37503</v>
      </c>
      <c r="E1026" s="138" t="s">
        <v>291</v>
      </c>
      <c r="G1026" s="43"/>
      <c r="H1026" s="136"/>
      <c r="I1026" s="42">
        <f>'DepExp. Class.'!G$234</f>
        <v>0</v>
      </c>
      <c r="J1026" s="136">
        <f t="shared" ref="J1026:X1026" si="644">+J234+J498+J762</f>
        <v>0</v>
      </c>
      <c r="K1026" s="136">
        <f t="shared" si="644"/>
        <v>0</v>
      </c>
      <c r="L1026" s="136">
        <f t="shared" si="644"/>
        <v>0</v>
      </c>
      <c r="M1026" s="136">
        <f t="shared" si="644"/>
        <v>0</v>
      </c>
      <c r="N1026" s="136">
        <f t="shared" si="644"/>
        <v>0</v>
      </c>
      <c r="O1026" s="136">
        <f t="shared" si="644"/>
        <v>0</v>
      </c>
      <c r="P1026" s="136">
        <f t="shared" si="644"/>
        <v>0</v>
      </c>
      <c r="Q1026" s="136">
        <f t="shared" si="644"/>
        <v>0</v>
      </c>
      <c r="R1026" s="136">
        <f t="shared" si="644"/>
        <v>0</v>
      </c>
      <c r="S1026" s="136">
        <f t="shared" si="644"/>
        <v>0</v>
      </c>
      <c r="T1026" s="136">
        <f t="shared" si="644"/>
        <v>0</v>
      </c>
      <c r="U1026" s="136">
        <f t="shared" si="644"/>
        <v>0</v>
      </c>
      <c r="V1026" s="136">
        <f t="shared" si="644"/>
        <v>0</v>
      </c>
      <c r="W1026" s="136">
        <f t="shared" si="644"/>
        <v>0</v>
      </c>
      <c r="X1026" s="136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9">
        <v>39004</v>
      </c>
      <c r="E1027" s="138" t="s">
        <v>306</v>
      </c>
      <c r="G1027" s="43"/>
      <c r="H1027" s="136"/>
      <c r="I1027" s="42">
        <f>'DepExp. Class.'!G$235</f>
        <v>0</v>
      </c>
      <c r="J1027" s="136">
        <f t="shared" ref="J1027:X1027" si="645">+J235+J499+J763</f>
        <v>0</v>
      </c>
      <c r="K1027" s="136">
        <f t="shared" si="645"/>
        <v>0</v>
      </c>
      <c r="L1027" s="136">
        <f t="shared" si="645"/>
        <v>0</v>
      </c>
      <c r="M1027" s="136">
        <f t="shared" si="645"/>
        <v>0</v>
      </c>
      <c r="N1027" s="136">
        <f t="shared" si="645"/>
        <v>0</v>
      </c>
      <c r="O1027" s="136">
        <f t="shared" si="645"/>
        <v>0</v>
      </c>
      <c r="P1027" s="136">
        <f t="shared" si="645"/>
        <v>0</v>
      </c>
      <c r="Q1027" s="136">
        <f t="shared" si="645"/>
        <v>0</v>
      </c>
      <c r="R1027" s="136">
        <f t="shared" si="645"/>
        <v>0</v>
      </c>
      <c r="S1027" s="136">
        <f t="shared" si="645"/>
        <v>0</v>
      </c>
      <c r="T1027" s="136">
        <f t="shared" si="645"/>
        <v>0</v>
      </c>
      <c r="U1027" s="136">
        <f t="shared" si="645"/>
        <v>0</v>
      </c>
      <c r="V1027" s="136">
        <f t="shared" si="645"/>
        <v>0</v>
      </c>
      <c r="W1027" s="136">
        <f t="shared" si="645"/>
        <v>0</v>
      </c>
      <c r="X1027" s="136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9">
        <v>39009</v>
      </c>
      <c r="E1028" s="138" t="s">
        <v>307</v>
      </c>
      <c r="G1028" s="43"/>
      <c r="H1028" s="136"/>
      <c r="I1028" s="42">
        <f>'DepExp. Class.'!G$236</f>
        <v>7979.9669861856264</v>
      </c>
      <c r="J1028" s="136">
        <f t="shared" ref="J1028:X1028" si="646">+J236+J500+J764</f>
        <v>5642.6099551212837</v>
      </c>
      <c r="K1028" s="136">
        <f t="shared" si="646"/>
        <v>1838.7941354086411</v>
      </c>
      <c r="L1028" s="136">
        <f t="shared" si="646"/>
        <v>3.6580831043446875</v>
      </c>
      <c r="M1028" s="136">
        <f t="shared" si="646"/>
        <v>455.52754980166537</v>
      </c>
      <c r="N1028" s="136">
        <f t="shared" si="646"/>
        <v>39.377262749691084</v>
      </c>
      <c r="O1028" s="136">
        <f t="shared" si="646"/>
        <v>0</v>
      </c>
      <c r="P1028" s="136">
        <f t="shared" si="646"/>
        <v>0</v>
      </c>
      <c r="Q1028" s="136">
        <f t="shared" si="646"/>
        <v>0</v>
      </c>
      <c r="R1028" s="136">
        <f t="shared" si="646"/>
        <v>0</v>
      </c>
      <c r="S1028" s="136">
        <f t="shared" si="646"/>
        <v>0</v>
      </c>
      <c r="T1028" s="136">
        <f t="shared" si="646"/>
        <v>0</v>
      </c>
      <c r="U1028" s="136">
        <f t="shared" si="646"/>
        <v>0</v>
      </c>
      <c r="V1028" s="136">
        <f t="shared" si="646"/>
        <v>0</v>
      </c>
      <c r="W1028" s="136">
        <f t="shared" si="646"/>
        <v>0</v>
      </c>
      <c r="X1028" s="136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9">
        <v>39100</v>
      </c>
      <c r="E1029" s="138" t="s">
        <v>308</v>
      </c>
      <c r="G1029" s="43"/>
      <c r="H1029" s="136"/>
      <c r="I1029" s="42">
        <f>'DepExp. Class.'!G$237</f>
        <v>5195.6266536317262</v>
      </c>
      <c r="J1029" s="136">
        <f t="shared" ref="J1029:X1029" si="647">+J237+J501+J765</f>
        <v>3673.8115244871638</v>
      </c>
      <c r="K1029" s="136">
        <f t="shared" si="647"/>
        <v>1197.2089404642315</v>
      </c>
      <c r="L1029" s="136">
        <f t="shared" si="647"/>
        <v>2.3817183844287948</v>
      </c>
      <c r="M1029" s="136">
        <f t="shared" si="647"/>
        <v>296.58657527158243</v>
      </c>
      <c r="N1029" s="136">
        <f t="shared" si="647"/>
        <v>25.637895024318546</v>
      </c>
      <c r="O1029" s="136">
        <f t="shared" si="647"/>
        <v>0</v>
      </c>
      <c r="P1029" s="136">
        <f t="shared" si="647"/>
        <v>0</v>
      </c>
      <c r="Q1029" s="136">
        <f t="shared" si="647"/>
        <v>0</v>
      </c>
      <c r="R1029" s="136">
        <f t="shared" si="647"/>
        <v>0</v>
      </c>
      <c r="S1029" s="136">
        <f t="shared" si="647"/>
        <v>0</v>
      </c>
      <c r="T1029" s="136">
        <f t="shared" si="647"/>
        <v>0</v>
      </c>
      <c r="U1029" s="136">
        <f t="shared" si="647"/>
        <v>0</v>
      </c>
      <c r="V1029" s="136">
        <f t="shared" si="647"/>
        <v>0</v>
      </c>
      <c r="W1029" s="136">
        <f t="shared" si="647"/>
        <v>0</v>
      </c>
      <c r="X1029" s="136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9">
        <v>39102</v>
      </c>
      <c r="E1030" s="138" t="s">
        <v>309</v>
      </c>
      <c r="G1030" s="43"/>
      <c r="H1030" s="136"/>
      <c r="I1030" s="42">
        <f>'DepExp. Class.'!G$238</f>
        <v>0</v>
      </c>
      <c r="J1030" s="136">
        <f t="shared" ref="J1030:X1030" si="648">+J238+J502+J766</f>
        <v>0</v>
      </c>
      <c r="K1030" s="136">
        <f t="shared" si="648"/>
        <v>0</v>
      </c>
      <c r="L1030" s="136">
        <f t="shared" si="648"/>
        <v>0</v>
      </c>
      <c r="M1030" s="136">
        <f t="shared" si="648"/>
        <v>0</v>
      </c>
      <c r="N1030" s="136">
        <f t="shared" si="648"/>
        <v>0</v>
      </c>
      <c r="O1030" s="136">
        <f t="shared" si="648"/>
        <v>0</v>
      </c>
      <c r="P1030" s="136">
        <f t="shared" si="648"/>
        <v>0</v>
      </c>
      <c r="Q1030" s="136">
        <f t="shared" si="648"/>
        <v>0</v>
      </c>
      <c r="R1030" s="136">
        <f t="shared" si="648"/>
        <v>0</v>
      </c>
      <c r="S1030" s="136">
        <f t="shared" si="648"/>
        <v>0</v>
      </c>
      <c r="T1030" s="136">
        <f t="shared" si="648"/>
        <v>0</v>
      </c>
      <c r="U1030" s="136">
        <f t="shared" si="648"/>
        <v>0</v>
      </c>
      <c r="V1030" s="136">
        <f t="shared" si="648"/>
        <v>0</v>
      </c>
      <c r="W1030" s="136">
        <f t="shared" si="648"/>
        <v>0</v>
      </c>
      <c r="X1030" s="136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6">
        <v>39103</v>
      </c>
      <c r="E1031" s="138" t="s">
        <v>310</v>
      </c>
      <c r="G1031" s="43"/>
      <c r="H1031" s="136"/>
      <c r="I1031" s="42">
        <f>'DepExp. Class.'!G$239</f>
        <v>0</v>
      </c>
      <c r="J1031" s="136">
        <f t="shared" ref="J1031:X1031" si="649">+J239+J503+J767</f>
        <v>0</v>
      </c>
      <c r="K1031" s="136">
        <f t="shared" si="649"/>
        <v>0</v>
      </c>
      <c r="L1031" s="136">
        <f t="shared" si="649"/>
        <v>0</v>
      </c>
      <c r="M1031" s="136">
        <f t="shared" si="649"/>
        <v>0</v>
      </c>
      <c r="N1031" s="136">
        <f t="shared" si="649"/>
        <v>0</v>
      </c>
      <c r="O1031" s="136">
        <f t="shared" si="649"/>
        <v>0</v>
      </c>
      <c r="P1031" s="136">
        <f t="shared" si="649"/>
        <v>0</v>
      </c>
      <c r="Q1031" s="136">
        <f t="shared" si="649"/>
        <v>0</v>
      </c>
      <c r="R1031" s="136">
        <f t="shared" si="649"/>
        <v>0</v>
      </c>
      <c r="S1031" s="136">
        <f t="shared" si="649"/>
        <v>0</v>
      </c>
      <c r="T1031" s="136">
        <f t="shared" si="649"/>
        <v>0</v>
      </c>
      <c r="U1031" s="136">
        <f t="shared" si="649"/>
        <v>0</v>
      </c>
      <c r="V1031" s="136">
        <f t="shared" si="649"/>
        <v>0</v>
      </c>
      <c r="W1031" s="136">
        <f t="shared" si="649"/>
        <v>0</v>
      </c>
      <c r="X1031" s="136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9">
        <v>39200</v>
      </c>
      <c r="E1032" s="138" t="s">
        <v>311</v>
      </c>
      <c r="G1032" s="43"/>
      <c r="H1032" s="136"/>
      <c r="I1032" s="42">
        <f>'DepExp. Class.'!G$240</f>
        <v>0</v>
      </c>
      <c r="J1032" s="136">
        <f t="shared" ref="J1032:X1032" si="650">+J240+J504+J768</f>
        <v>0</v>
      </c>
      <c r="K1032" s="136">
        <f t="shared" si="650"/>
        <v>0</v>
      </c>
      <c r="L1032" s="136">
        <f t="shared" si="650"/>
        <v>0</v>
      </c>
      <c r="M1032" s="136">
        <f t="shared" si="650"/>
        <v>0</v>
      </c>
      <c r="N1032" s="136">
        <f t="shared" si="650"/>
        <v>0</v>
      </c>
      <c r="O1032" s="136">
        <f t="shared" si="650"/>
        <v>0</v>
      </c>
      <c r="P1032" s="136">
        <f t="shared" si="650"/>
        <v>0</v>
      </c>
      <c r="Q1032" s="136">
        <f t="shared" si="650"/>
        <v>0</v>
      </c>
      <c r="R1032" s="136">
        <f t="shared" si="650"/>
        <v>0</v>
      </c>
      <c r="S1032" s="136">
        <f t="shared" si="650"/>
        <v>0</v>
      </c>
      <c r="T1032" s="136">
        <f t="shared" si="650"/>
        <v>0</v>
      </c>
      <c r="U1032" s="136">
        <f t="shared" si="650"/>
        <v>0</v>
      </c>
      <c r="V1032" s="136">
        <f t="shared" si="650"/>
        <v>0</v>
      </c>
      <c r="W1032" s="136">
        <f t="shared" si="650"/>
        <v>0</v>
      </c>
      <c r="X1032" s="136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9">
        <v>39201</v>
      </c>
      <c r="E1033" s="138" t="s">
        <v>312</v>
      </c>
      <c r="G1033" s="43"/>
      <c r="H1033" s="136"/>
      <c r="I1033" s="42">
        <f>'DepExp. Class.'!G$241</f>
        <v>0</v>
      </c>
      <c r="J1033" s="136">
        <f t="shared" ref="J1033:X1033" si="651">+J241+J505+J769</f>
        <v>0</v>
      </c>
      <c r="K1033" s="136">
        <f t="shared" si="651"/>
        <v>0</v>
      </c>
      <c r="L1033" s="136">
        <f t="shared" si="651"/>
        <v>0</v>
      </c>
      <c r="M1033" s="136">
        <f t="shared" si="651"/>
        <v>0</v>
      </c>
      <c r="N1033" s="136">
        <f t="shared" si="651"/>
        <v>0</v>
      </c>
      <c r="O1033" s="136">
        <f t="shared" si="651"/>
        <v>0</v>
      </c>
      <c r="P1033" s="136">
        <f t="shared" si="651"/>
        <v>0</v>
      </c>
      <c r="Q1033" s="136">
        <f t="shared" si="651"/>
        <v>0</v>
      </c>
      <c r="R1033" s="136">
        <f t="shared" si="651"/>
        <v>0</v>
      </c>
      <c r="S1033" s="136">
        <f t="shared" si="651"/>
        <v>0</v>
      </c>
      <c r="T1033" s="136">
        <f t="shared" si="651"/>
        <v>0</v>
      </c>
      <c r="U1033" s="136">
        <f t="shared" si="651"/>
        <v>0</v>
      </c>
      <c r="V1033" s="136">
        <f t="shared" si="651"/>
        <v>0</v>
      </c>
      <c r="W1033" s="136">
        <f t="shared" si="651"/>
        <v>0</v>
      </c>
      <c r="X1033" s="136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9">
        <v>39202</v>
      </c>
      <c r="E1034" s="138" t="s">
        <v>313</v>
      </c>
      <c r="G1034" s="43"/>
      <c r="H1034" s="136"/>
      <c r="I1034" s="42">
        <f>'DepExp. Class.'!G$242</f>
        <v>0</v>
      </c>
      <c r="J1034" s="136">
        <f t="shared" ref="J1034:X1034" si="652">+J242+J506+J770</f>
        <v>0</v>
      </c>
      <c r="K1034" s="136">
        <f t="shared" si="652"/>
        <v>0</v>
      </c>
      <c r="L1034" s="136">
        <f t="shared" si="652"/>
        <v>0</v>
      </c>
      <c r="M1034" s="136">
        <f t="shared" si="652"/>
        <v>0</v>
      </c>
      <c r="N1034" s="136">
        <f t="shared" si="652"/>
        <v>0</v>
      </c>
      <c r="O1034" s="136">
        <f t="shared" si="652"/>
        <v>0</v>
      </c>
      <c r="P1034" s="136">
        <f t="shared" si="652"/>
        <v>0</v>
      </c>
      <c r="Q1034" s="136">
        <f t="shared" si="652"/>
        <v>0</v>
      </c>
      <c r="R1034" s="136">
        <f t="shared" si="652"/>
        <v>0</v>
      </c>
      <c r="S1034" s="136">
        <f t="shared" si="652"/>
        <v>0</v>
      </c>
      <c r="T1034" s="136">
        <f t="shared" si="652"/>
        <v>0</v>
      </c>
      <c r="U1034" s="136">
        <f t="shared" si="652"/>
        <v>0</v>
      </c>
      <c r="V1034" s="136">
        <f t="shared" si="652"/>
        <v>0</v>
      </c>
      <c r="W1034" s="136">
        <f t="shared" si="652"/>
        <v>0</v>
      </c>
      <c r="X1034" s="136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9">
        <v>39300</v>
      </c>
      <c r="E1035" s="138" t="s">
        <v>198</v>
      </c>
      <c r="G1035" s="43"/>
      <c r="H1035" s="136"/>
      <c r="I1035" s="42">
        <f>'DepExp. Class.'!G$243</f>
        <v>0</v>
      </c>
      <c r="J1035" s="136">
        <f t="shared" ref="J1035:X1035" si="653">+J243+J507+J771</f>
        <v>0</v>
      </c>
      <c r="K1035" s="136">
        <f t="shared" si="653"/>
        <v>0</v>
      </c>
      <c r="L1035" s="136">
        <f t="shared" si="653"/>
        <v>0</v>
      </c>
      <c r="M1035" s="136">
        <f t="shared" si="653"/>
        <v>0</v>
      </c>
      <c r="N1035" s="136">
        <f t="shared" si="653"/>
        <v>0</v>
      </c>
      <c r="O1035" s="136">
        <f t="shared" si="653"/>
        <v>0</v>
      </c>
      <c r="P1035" s="136">
        <f t="shared" si="653"/>
        <v>0</v>
      </c>
      <c r="Q1035" s="136">
        <f t="shared" si="653"/>
        <v>0</v>
      </c>
      <c r="R1035" s="136">
        <f t="shared" si="653"/>
        <v>0</v>
      </c>
      <c r="S1035" s="136">
        <f t="shared" si="653"/>
        <v>0</v>
      </c>
      <c r="T1035" s="136">
        <f t="shared" si="653"/>
        <v>0</v>
      </c>
      <c r="U1035" s="136">
        <f t="shared" si="653"/>
        <v>0</v>
      </c>
      <c r="V1035" s="136">
        <f t="shared" si="653"/>
        <v>0</v>
      </c>
      <c r="W1035" s="136">
        <f t="shared" si="653"/>
        <v>0</v>
      </c>
      <c r="X1035" s="136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9">
        <v>39400</v>
      </c>
      <c r="E1036" s="138" t="s">
        <v>314</v>
      </c>
      <c r="G1036" s="43"/>
      <c r="H1036" s="136"/>
      <c r="I1036" s="42">
        <f>'DepExp. Class.'!G$244</f>
        <v>0</v>
      </c>
      <c r="J1036" s="136">
        <f t="shared" ref="J1036:X1036" si="654">+J244+J508+J772</f>
        <v>0</v>
      </c>
      <c r="K1036" s="136">
        <f t="shared" si="654"/>
        <v>0</v>
      </c>
      <c r="L1036" s="136">
        <f t="shared" si="654"/>
        <v>0</v>
      </c>
      <c r="M1036" s="136">
        <f t="shared" si="654"/>
        <v>0</v>
      </c>
      <c r="N1036" s="136">
        <f t="shared" si="654"/>
        <v>0</v>
      </c>
      <c r="O1036" s="136">
        <f t="shared" si="654"/>
        <v>0</v>
      </c>
      <c r="P1036" s="136">
        <f t="shared" si="654"/>
        <v>0</v>
      </c>
      <c r="Q1036" s="136">
        <f t="shared" si="654"/>
        <v>0</v>
      </c>
      <c r="R1036" s="136">
        <f t="shared" si="654"/>
        <v>0</v>
      </c>
      <c r="S1036" s="136">
        <f t="shared" si="654"/>
        <v>0</v>
      </c>
      <c r="T1036" s="136">
        <f t="shared" si="654"/>
        <v>0</v>
      </c>
      <c r="U1036" s="136">
        <f t="shared" si="654"/>
        <v>0</v>
      </c>
      <c r="V1036" s="136">
        <f t="shared" si="654"/>
        <v>0</v>
      </c>
      <c r="W1036" s="136">
        <f t="shared" si="654"/>
        <v>0</v>
      </c>
      <c r="X1036" s="136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9">
        <v>39600</v>
      </c>
      <c r="E1037" s="138" t="s">
        <v>315</v>
      </c>
      <c r="G1037" s="43"/>
      <c r="H1037" s="136"/>
      <c r="I1037" s="42">
        <f>'DepExp. Class.'!G$245</f>
        <v>0</v>
      </c>
      <c r="J1037" s="136">
        <f t="shared" ref="J1037:X1037" si="655">+J245+J509+J773</f>
        <v>0</v>
      </c>
      <c r="K1037" s="136">
        <f t="shared" si="655"/>
        <v>0</v>
      </c>
      <c r="L1037" s="136">
        <f t="shared" si="655"/>
        <v>0</v>
      </c>
      <c r="M1037" s="136">
        <f t="shared" si="655"/>
        <v>0</v>
      </c>
      <c r="N1037" s="136">
        <f t="shared" si="655"/>
        <v>0</v>
      </c>
      <c r="O1037" s="136">
        <f t="shared" si="655"/>
        <v>0</v>
      </c>
      <c r="P1037" s="136">
        <f t="shared" si="655"/>
        <v>0</v>
      </c>
      <c r="Q1037" s="136">
        <f t="shared" si="655"/>
        <v>0</v>
      </c>
      <c r="R1037" s="136">
        <f t="shared" si="655"/>
        <v>0</v>
      </c>
      <c r="S1037" s="136">
        <f t="shared" si="655"/>
        <v>0</v>
      </c>
      <c r="T1037" s="136">
        <f t="shared" si="655"/>
        <v>0</v>
      </c>
      <c r="U1037" s="136">
        <f t="shared" si="655"/>
        <v>0</v>
      </c>
      <c r="V1037" s="136">
        <f t="shared" si="655"/>
        <v>0</v>
      </c>
      <c r="W1037" s="136">
        <f t="shared" si="655"/>
        <v>0</v>
      </c>
      <c r="X1037" s="136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9">
        <v>39603</v>
      </c>
      <c r="E1038" s="138" t="s">
        <v>316</v>
      </c>
      <c r="G1038" s="43"/>
      <c r="H1038" s="136"/>
      <c r="I1038" s="42">
        <f>'DepExp. Class.'!G$246</f>
        <v>0</v>
      </c>
      <c r="J1038" s="136">
        <f t="shared" ref="J1038:X1038" si="656">+J246+J510+J774</f>
        <v>0</v>
      </c>
      <c r="K1038" s="136">
        <f t="shared" si="656"/>
        <v>0</v>
      </c>
      <c r="L1038" s="136">
        <f t="shared" si="656"/>
        <v>0</v>
      </c>
      <c r="M1038" s="136">
        <f t="shared" si="656"/>
        <v>0</v>
      </c>
      <c r="N1038" s="136">
        <f t="shared" si="656"/>
        <v>0</v>
      </c>
      <c r="O1038" s="136">
        <f t="shared" si="656"/>
        <v>0</v>
      </c>
      <c r="P1038" s="136">
        <f t="shared" si="656"/>
        <v>0</v>
      </c>
      <c r="Q1038" s="136">
        <f t="shared" si="656"/>
        <v>0</v>
      </c>
      <c r="R1038" s="136">
        <f t="shared" si="656"/>
        <v>0</v>
      </c>
      <c r="S1038" s="136">
        <f t="shared" si="656"/>
        <v>0</v>
      </c>
      <c r="T1038" s="136">
        <f t="shared" si="656"/>
        <v>0</v>
      </c>
      <c r="U1038" s="136">
        <f t="shared" si="656"/>
        <v>0</v>
      </c>
      <c r="V1038" s="136">
        <f t="shared" si="656"/>
        <v>0</v>
      </c>
      <c r="W1038" s="136">
        <f t="shared" si="656"/>
        <v>0</v>
      </c>
      <c r="X1038" s="136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7">
        <v>39604</v>
      </c>
      <c r="E1039" s="138" t="s">
        <v>317</v>
      </c>
      <c r="G1039" s="43"/>
      <c r="H1039" s="136"/>
      <c r="I1039" s="42">
        <f>'DepExp. Class.'!G$247</f>
        <v>0</v>
      </c>
      <c r="J1039" s="136">
        <f t="shared" ref="J1039:X1039" si="657">+J247+J511+J775</f>
        <v>0</v>
      </c>
      <c r="K1039" s="136">
        <f t="shared" si="657"/>
        <v>0</v>
      </c>
      <c r="L1039" s="136">
        <f t="shared" si="657"/>
        <v>0</v>
      </c>
      <c r="M1039" s="136">
        <f t="shared" si="657"/>
        <v>0</v>
      </c>
      <c r="N1039" s="136">
        <f t="shared" si="657"/>
        <v>0</v>
      </c>
      <c r="O1039" s="136">
        <f t="shared" si="657"/>
        <v>0</v>
      </c>
      <c r="P1039" s="136">
        <f t="shared" si="657"/>
        <v>0</v>
      </c>
      <c r="Q1039" s="136">
        <f t="shared" si="657"/>
        <v>0</v>
      </c>
      <c r="R1039" s="136">
        <f t="shared" si="657"/>
        <v>0</v>
      </c>
      <c r="S1039" s="136">
        <f t="shared" si="657"/>
        <v>0</v>
      </c>
      <c r="T1039" s="136">
        <f t="shared" si="657"/>
        <v>0</v>
      </c>
      <c r="U1039" s="136">
        <f t="shared" si="657"/>
        <v>0</v>
      </c>
      <c r="V1039" s="136">
        <f t="shared" si="657"/>
        <v>0</v>
      </c>
      <c r="W1039" s="136">
        <f t="shared" si="657"/>
        <v>0</v>
      </c>
      <c r="X1039" s="136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7">
        <v>39605</v>
      </c>
      <c r="E1040" s="141" t="s">
        <v>318</v>
      </c>
      <c r="G1040" s="43"/>
      <c r="H1040" s="136"/>
      <c r="I1040" s="42">
        <f>'DepExp. Class.'!G$248</f>
        <v>0</v>
      </c>
      <c r="J1040" s="136">
        <f t="shared" ref="J1040:X1040" si="658">+J248+J512+J776</f>
        <v>0</v>
      </c>
      <c r="K1040" s="136">
        <f t="shared" si="658"/>
        <v>0</v>
      </c>
      <c r="L1040" s="136">
        <f t="shared" si="658"/>
        <v>0</v>
      </c>
      <c r="M1040" s="136">
        <f t="shared" si="658"/>
        <v>0</v>
      </c>
      <c r="N1040" s="136">
        <f t="shared" si="658"/>
        <v>0</v>
      </c>
      <c r="O1040" s="136">
        <f t="shared" si="658"/>
        <v>0</v>
      </c>
      <c r="P1040" s="136">
        <f t="shared" si="658"/>
        <v>0</v>
      </c>
      <c r="Q1040" s="136">
        <f t="shared" si="658"/>
        <v>0</v>
      </c>
      <c r="R1040" s="136">
        <f t="shared" si="658"/>
        <v>0</v>
      </c>
      <c r="S1040" s="136">
        <f t="shared" si="658"/>
        <v>0</v>
      </c>
      <c r="T1040" s="136">
        <f t="shared" si="658"/>
        <v>0</v>
      </c>
      <c r="U1040" s="136">
        <f t="shared" si="658"/>
        <v>0</v>
      </c>
      <c r="V1040" s="136">
        <f t="shared" si="658"/>
        <v>0</v>
      </c>
      <c r="W1040" s="136">
        <f t="shared" si="658"/>
        <v>0</v>
      </c>
      <c r="X1040" s="136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7">
        <v>39700</v>
      </c>
      <c r="E1041" s="138" t="s">
        <v>319</v>
      </c>
      <c r="G1041" s="43"/>
      <c r="H1041" s="136"/>
      <c r="I1041" s="42">
        <f>'DepExp. Class.'!G$249</f>
        <v>6731.2127061351939</v>
      </c>
      <c r="J1041" s="136">
        <f t="shared" ref="J1041:X1041" si="659">+J249+J513+J777</f>
        <v>4759.6196690322759</v>
      </c>
      <c r="K1041" s="136">
        <f t="shared" si="659"/>
        <v>1551.0483276003879</v>
      </c>
      <c r="L1041" s="136">
        <f t="shared" si="659"/>
        <v>3.0856437770594383</v>
      </c>
      <c r="M1041" s="136">
        <f t="shared" si="659"/>
        <v>384.24379906930562</v>
      </c>
      <c r="N1041" s="136">
        <f t="shared" si="659"/>
        <v>33.215266656164474</v>
      </c>
      <c r="O1041" s="136">
        <f t="shared" si="659"/>
        <v>0</v>
      </c>
      <c r="P1041" s="136">
        <f t="shared" si="659"/>
        <v>0</v>
      </c>
      <c r="Q1041" s="136">
        <f t="shared" si="659"/>
        <v>0</v>
      </c>
      <c r="R1041" s="136">
        <f t="shared" si="659"/>
        <v>0</v>
      </c>
      <c r="S1041" s="136">
        <f t="shared" si="659"/>
        <v>0</v>
      </c>
      <c r="T1041" s="136">
        <f t="shared" si="659"/>
        <v>0</v>
      </c>
      <c r="U1041" s="136">
        <f t="shared" si="659"/>
        <v>0</v>
      </c>
      <c r="V1041" s="136">
        <f t="shared" si="659"/>
        <v>0</v>
      </c>
      <c r="W1041" s="136">
        <f t="shared" si="659"/>
        <v>0</v>
      </c>
      <c r="X1041" s="136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7">
        <v>39701</v>
      </c>
      <c r="E1042" s="138" t="s">
        <v>320</v>
      </c>
      <c r="G1042" s="43"/>
      <c r="H1042" s="136"/>
      <c r="I1042" s="42">
        <f>'DepExp. Class.'!G$250</f>
        <v>0</v>
      </c>
      <c r="J1042" s="136">
        <f t="shared" ref="J1042:X1042" si="660">+J250+J514+J778</f>
        <v>0</v>
      </c>
      <c r="K1042" s="136">
        <f t="shared" si="660"/>
        <v>0</v>
      </c>
      <c r="L1042" s="136">
        <f t="shared" si="660"/>
        <v>0</v>
      </c>
      <c r="M1042" s="136">
        <f t="shared" si="660"/>
        <v>0</v>
      </c>
      <c r="N1042" s="136">
        <f t="shared" si="660"/>
        <v>0</v>
      </c>
      <c r="O1042" s="136">
        <f t="shared" si="660"/>
        <v>0</v>
      </c>
      <c r="P1042" s="136">
        <f t="shared" si="660"/>
        <v>0</v>
      </c>
      <c r="Q1042" s="136">
        <f t="shared" si="660"/>
        <v>0</v>
      </c>
      <c r="R1042" s="136">
        <f t="shared" si="660"/>
        <v>0</v>
      </c>
      <c r="S1042" s="136">
        <f t="shared" si="660"/>
        <v>0</v>
      </c>
      <c r="T1042" s="136">
        <f t="shared" si="660"/>
        <v>0</v>
      </c>
      <c r="U1042" s="136">
        <f t="shared" si="660"/>
        <v>0</v>
      </c>
      <c r="V1042" s="136">
        <f t="shared" si="660"/>
        <v>0</v>
      </c>
      <c r="W1042" s="136">
        <f t="shared" si="660"/>
        <v>0</v>
      </c>
      <c r="X1042" s="136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7">
        <v>39702</v>
      </c>
      <c r="E1043" s="138" t="s">
        <v>321</v>
      </c>
      <c r="G1043" s="43"/>
      <c r="H1043" s="136"/>
      <c r="I1043" s="42">
        <f>'DepExp. Class.'!G$251</f>
        <v>0</v>
      </c>
      <c r="J1043" s="136">
        <f t="shared" ref="J1043:X1043" si="661">+J251+J515+J779</f>
        <v>0</v>
      </c>
      <c r="K1043" s="136">
        <f t="shared" si="661"/>
        <v>0</v>
      </c>
      <c r="L1043" s="136">
        <f t="shared" si="661"/>
        <v>0</v>
      </c>
      <c r="M1043" s="136">
        <f t="shared" si="661"/>
        <v>0</v>
      </c>
      <c r="N1043" s="136">
        <f t="shared" si="661"/>
        <v>0</v>
      </c>
      <c r="O1043" s="136">
        <f t="shared" si="661"/>
        <v>0</v>
      </c>
      <c r="P1043" s="136">
        <f t="shared" si="661"/>
        <v>0</v>
      </c>
      <c r="Q1043" s="136">
        <f t="shared" si="661"/>
        <v>0</v>
      </c>
      <c r="R1043" s="136">
        <f t="shared" si="661"/>
        <v>0</v>
      </c>
      <c r="S1043" s="136">
        <f t="shared" si="661"/>
        <v>0</v>
      </c>
      <c r="T1043" s="136">
        <f t="shared" si="661"/>
        <v>0</v>
      </c>
      <c r="U1043" s="136">
        <f t="shared" si="661"/>
        <v>0</v>
      </c>
      <c r="V1043" s="136">
        <f t="shared" si="661"/>
        <v>0</v>
      </c>
      <c r="W1043" s="136">
        <f t="shared" si="661"/>
        <v>0</v>
      </c>
      <c r="X1043" s="136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7">
        <v>39705</v>
      </c>
      <c r="E1044" s="138" t="s">
        <v>322</v>
      </c>
      <c r="G1044" s="43"/>
      <c r="H1044" s="136"/>
      <c r="I1044" s="42">
        <f>'DepExp. Class.'!G$252</f>
        <v>0</v>
      </c>
      <c r="J1044" s="136">
        <f t="shared" ref="J1044:X1044" si="662">+J252+J516+J780</f>
        <v>0</v>
      </c>
      <c r="K1044" s="136">
        <f t="shared" si="662"/>
        <v>0</v>
      </c>
      <c r="L1044" s="136">
        <f t="shared" si="662"/>
        <v>0</v>
      </c>
      <c r="M1044" s="136">
        <f t="shared" si="662"/>
        <v>0</v>
      </c>
      <c r="N1044" s="136">
        <f t="shared" si="662"/>
        <v>0</v>
      </c>
      <c r="O1044" s="136">
        <f t="shared" si="662"/>
        <v>0</v>
      </c>
      <c r="P1044" s="136">
        <f t="shared" si="662"/>
        <v>0</v>
      </c>
      <c r="Q1044" s="136">
        <f t="shared" si="662"/>
        <v>0</v>
      </c>
      <c r="R1044" s="136">
        <f t="shared" si="662"/>
        <v>0</v>
      </c>
      <c r="S1044" s="136">
        <f t="shared" si="662"/>
        <v>0</v>
      </c>
      <c r="T1044" s="136">
        <f t="shared" si="662"/>
        <v>0</v>
      </c>
      <c r="U1044" s="136">
        <f t="shared" si="662"/>
        <v>0</v>
      </c>
      <c r="V1044" s="136">
        <f t="shared" si="662"/>
        <v>0</v>
      </c>
      <c r="W1044" s="136">
        <f t="shared" si="662"/>
        <v>0</v>
      </c>
      <c r="X1044" s="136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7">
        <v>39800</v>
      </c>
      <c r="E1045" s="138" t="s">
        <v>323</v>
      </c>
      <c r="G1045" s="43"/>
      <c r="H1045" s="136"/>
      <c r="I1045" s="42">
        <f>'DepExp. Class.'!G$253</f>
        <v>185.96560033117629</v>
      </c>
      <c r="J1045" s="136">
        <f t="shared" ref="J1045:X1045" si="663">+J253+J517+J781</f>
        <v>131.4957003650932</v>
      </c>
      <c r="K1045" s="136">
        <f t="shared" si="663"/>
        <v>42.851362150830809</v>
      </c>
      <c r="L1045" s="136">
        <f t="shared" si="663"/>
        <v>8.5248174803034024E-2</v>
      </c>
      <c r="M1045" s="136">
        <f t="shared" si="663"/>
        <v>10.615639690352721</v>
      </c>
      <c r="N1045" s="136">
        <f t="shared" si="663"/>
        <v>0.91764995009647643</v>
      </c>
      <c r="O1045" s="136">
        <f t="shared" si="663"/>
        <v>0</v>
      </c>
      <c r="P1045" s="136">
        <f t="shared" si="663"/>
        <v>0</v>
      </c>
      <c r="Q1045" s="136">
        <f t="shared" si="663"/>
        <v>0</v>
      </c>
      <c r="R1045" s="136">
        <f t="shared" si="663"/>
        <v>0</v>
      </c>
      <c r="S1045" s="136">
        <f t="shared" si="663"/>
        <v>0</v>
      </c>
      <c r="T1045" s="136">
        <f t="shared" si="663"/>
        <v>0</v>
      </c>
      <c r="U1045" s="136">
        <f t="shared" si="663"/>
        <v>0</v>
      </c>
      <c r="V1045" s="136">
        <f t="shared" si="663"/>
        <v>0</v>
      </c>
      <c r="W1045" s="136">
        <f t="shared" si="663"/>
        <v>0</v>
      </c>
      <c r="X1045" s="136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7">
        <v>39900</v>
      </c>
      <c r="E1046" s="138" t="s">
        <v>324</v>
      </c>
      <c r="G1046" s="43"/>
      <c r="H1046" s="136"/>
      <c r="I1046" s="42">
        <f>'DepExp. Class.'!G$254</f>
        <v>4823.9369059248911</v>
      </c>
      <c r="J1046" s="136">
        <f t="shared" ref="J1046:X1046" si="664">+J254+J518+J782</f>
        <v>3410.9908543944421</v>
      </c>
      <c r="K1046" s="136">
        <f t="shared" si="664"/>
        <v>1111.5618532697599</v>
      </c>
      <c r="L1046" s="136">
        <f t="shared" si="664"/>
        <v>2.2113327188617209</v>
      </c>
      <c r="M1046" s="136">
        <f t="shared" si="664"/>
        <v>275.36907896459269</v>
      </c>
      <c r="N1046" s="136">
        <f t="shared" si="664"/>
        <v>23.803786577234057</v>
      </c>
      <c r="O1046" s="136">
        <f t="shared" si="664"/>
        <v>0</v>
      </c>
      <c r="P1046" s="136">
        <f t="shared" si="664"/>
        <v>0</v>
      </c>
      <c r="Q1046" s="136">
        <f t="shared" si="664"/>
        <v>0</v>
      </c>
      <c r="R1046" s="136">
        <f t="shared" si="664"/>
        <v>0</v>
      </c>
      <c r="S1046" s="136">
        <f t="shared" si="664"/>
        <v>0</v>
      </c>
      <c r="T1046" s="136">
        <f t="shared" si="664"/>
        <v>0</v>
      </c>
      <c r="U1046" s="136">
        <f t="shared" si="664"/>
        <v>0</v>
      </c>
      <c r="V1046" s="136">
        <f t="shared" si="664"/>
        <v>0</v>
      </c>
      <c r="W1046" s="136">
        <f t="shared" si="664"/>
        <v>0</v>
      </c>
      <c r="X1046" s="136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7">
        <v>39901</v>
      </c>
      <c r="E1047" s="138" t="s">
        <v>325</v>
      </c>
      <c r="G1047" s="43"/>
      <c r="H1047" s="136"/>
      <c r="I1047" s="42">
        <f>'DepExp. Class.'!G$255</f>
        <v>44485.92615564078</v>
      </c>
      <c r="J1047" s="136">
        <f t="shared" ref="J1047:X1047" si="665">+J255+J519+J783</f>
        <v>31455.860685031897</v>
      </c>
      <c r="K1047" s="136">
        <f t="shared" si="665"/>
        <v>10250.72663393489</v>
      </c>
      <c r="L1047" s="136">
        <f t="shared" si="665"/>
        <v>20.392717806074586</v>
      </c>
      <c r="M1047" s="136">
        <f t="shared" si="665"/>
        <v>2539.4296715033397</v>
      </c>
      <c r="N1047" s="136">
        <f t="shared" si="665"/>
        <v>219.51644736456984</v>
      </c>
      <c r="O1047" s="136">
        <f t="shared" si="665"/>
        <v>0</v>
      </c>
      <c r="P1047" s="136">
        <f t="shared" si="665"/>
        <v>0</v>
      </c>
      <c r="Q1047" s="136">
        <f t="shared" si="665"/>
        <v>0</v>
      </c>
      <c r="R1047" s="136">
        <f t="shared" si="665"/>
        <v>0</v>
      </c>
      <c r="S1047" s="136">
        <f t="shared" si="665"/>
        <v>0</v>
      </c>
      <c r="T1047" s="136">
        <f t="shared" si="665"/>
        <v>0</v>
      </c>
      <c r="U1047" s="136">
        <f t="shared" si="665"/>
        <v>0</v>
      </c>
      <c r="V1047" s="136">
        <f t="shared" si="665"/>
        <v>0</v>
      </c>
      <c r="W1047" s="136">
        <f t="shared" si="665"/>
        <v>0</v>
      </c>
      <c r="X1047" s="136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7">
        <v>39902</v>
      </c>
      <c r="E1048" s="138" t="s">
        <v>326</v>
      </c>
      <c r="G1048" s="43"/>
      <c r="H1048" s="136"/>
      <c r="I1048" s="42">
        <f>'DepExp. Class.'!G$256</f>
        <v>9369.9535159252573</v>
      </c>
      <c r="J1048" s="136">
        <f t="shared" ref="J1048:X1048" si="666">+J256+J520+J784</f>
        <v>6625.4651278019282</v>
      </c>
      <c r="K1048" s="136">
        <f t="shared" si="666"/>
        <v>2159.083565628946</v>
      </c>
      <c r="L1048" s="136">
        <f t="shared" si="666"/>
        <v>4.2952644671886082</v>
      </c>
      <c r="M1048" s="136">
        <f t="shared" si="666"/>
        <v>534.87338660095622</v>
      </c>
      <c r="N1048" s="136">
        <f t="shared" si="666"/>
        <v>46.236171426235778</v>
      </c>
      <c r="O1048" s="136">
        <f t="shared" si="666"/>
        <v>0</v>
      </c>
      <c r="P1048" s="136">
        <f t="shared" si="666"/>
        <v>0</v>
      </c>
      <c r="Q1048" s="136">
        <f t="shared" si="666"/>
        <v>0</v>
      </c>
      <c r="R1048" s="136">
        <f t="shared" si="666"/>
        <v>0</v>
      </c>
      <c r="S1048" s="136">
        <f t="shared" si="666"/>
        <v>0</v>
      </c>
      <c r="T1048" s="136">
        <f t="shared" si="666"/>
        <v>0</v>
      </c>
      <c r="U1048" s="136">
        <f t="shared" si="666"/>
        <v>0</v>
      </c>
      <c r="V1048" s="136">
        <f t="shared" si="666"/>
        <v>0</v>
      </c>
      <c r="W1048" s="136">
        <f t="shared" si="666"/>
        <v>0</v>
      </c>
      <c r="X1048" s="136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7">
        <v>39903</v>
      </c>
      <c r="E1049" s="138" t="s">
        <v>327</v>
      </c>
      <c r="G1049" s="43"/>
      <c r="H1049" s="136"/>
      <c r="I1049" s="42">
        <f>'DepExp. Class.'!G$257</f>
        <v>2532.9031095939067</v>
      </c>
      <c r="J1049" s="136">
        <f t="shared" ref="J1049:X1049" si="667">+J257+J521+J785</f>
        <v>1791.0079485659382</v>
      </c>
      <c r="K1049" s="136">
        <f t="shared" si="667"/>
        <v>583.64745011380489</v>
      </c>
      <c r="L1049" s="136">
        <f t="shared" si="667"/>
        <v>1.1611038098512829</v>
      </c>
      <c r="M1049" s="136">
        <f t="shared" si="667"/>
        <v>144.58795999979992</v>
      </c>
      <c r="N1049" s="136">
        <f t="shared" si="667"/>
        <v>12.498647104511816</v>
      </c>
      <c r="O1049" s="136">
        <f t="shared" si="667"/>
        <v>0</v>
      </c>
      <c r="P1049" s="136">
        <f t="shared" si="667"/>
        <v>0</v>
      </c>
      <c r="Q1049" s="136">
        <f t="shared" si="667"/>
        <v>0</v>
      </c>
      <c r="R1049" s="136">
        <f t="shared" si="667"/>
        <v>0</v>
      </c>
      <c r="S1049" s="136">
        <f t="shared" si="667"/>
        <v>0</v>
      </c>
      <c r="T1049" s="136">
        <f t="shared" si="667"/>
        <v>0</v>
      </c>
      <c r="U1049" s="136">
        <f t="shared" si="667"/>
        <v>0</v>
      </c>
      <c r="V1049" s="136">
        <f t="shared" si="667"/>
        <v>0</v>
      </c>
      <c r="W1049" s="136">
        <f t="shared" si="667"/>
        <v>0</v>
      </c>
      <c r="X1049" s="136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7">
        <v>39904</v>
      </c>
      <c r="E1050" s="138" t="s">
        <v>328</v>
      </c>
      <c r="G1050" s="43"/>
      <c r="H1050" s="136"/>
      <c r="I1050" s="42">
        <f>'DepExp. Class.'!G$258</f>
        <v>0</v>
      </c>
      <c r="J1050" s="136">
        <f t="shared" ref="J1050:X1050" si="668">+J258+J522+J786</f>
        <v>0</v>
      </c>
      <c r="K1050" s="136">
        <f t="shared" si="668"/>
        <v>0</v>
      </c>
      <c r="L1050" s="136">
        <f t="shared" si="668"/>
        <v>0</v>
      </c>
      <c r="M1050" s="136">
        <f t="shared" si="668"/>
        <v>0</v>
      </c>
      <c r="N1050" s="136">
        <f t="shared" si="668"/>
        <v>0</v>
      </c>
      <c r="O1050" s="136">
        <f t="shared" si="668"/>
        <v>0</v>
      </c>
      <c r="P1050" s="136">
        <f t="shared" si="668"/>
        <v>0</v>
      </c>
      <c r="Q1050" s="136">
        <f t="shared" si="668"/>
        <v>0</v>
      </c>
      <c r="R1050" s="136">
        <f t="shared" si="668"/>
        <v>0</v>
      </c>
      <c r="S1050" s="136">
        <f t="shared" si="668"/>
        <v>0</v>
      </c>
      <c r="T1050" s="136">
        <f t="shared" si="668"/>
        <v>0</v>
      </c>
      <c r="U1050" s="136">
        <f t="shared" si="668"/>
        <v>0</v>
      </c>
      <c r="V1050" s="136">
        <f t="shared" si="668"/>
        <v>0</v>
      </c>
      <c r="W1050" s="136">
        <f t="shared" si="668"/>
        <v>0</v>
      </c>
      <c r="X1050" s="136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7">
        <v>39905</v>
      </c>
      <c r="E1051" s="138" t="s">
        <v>329</v>
      </c>
      <c r="G1051" s="43"/>
      <c r="H1051" s="136"/>
      <c r="I1051" s="42">
        <f>'DepExp. Class.'!G$259</f>
        <v>0</v>
      </c>
      <c r="J1051" s="136">
        <f t="shared" ref="J1051:X1051" si="669">+J259+J523+J787</f>
        <v>0</v>
      </c>
      <c r="K1051" s="136">
        <f t="shared" si="669"/>
        <v>0</v>
      </c>
      <c r="L1051" s="136">
        <f t="shared" si="669"/>
        <v>0</v>
      </c>
      <c r="M1051" s="136">
        <f t="shared" si="669"/>
        <v>0</v>
      </c>
      <c r="N1051" s="136">
        <f t="shared" si="669"/>
        <v>0</v>
      </c>
      <c r="O1051" s="136">
        <f t="shared" si="669"/>
        <v>0</v>
      </c>
      <c r="P1051" s="136">
        <f t="shared" si="669"/>
        <v>0</v>
      </c>
      <c r="Q1051" s="136">
        <f t="shared" si="669"/>
        <v>0</v>
      </c>
      <c r="R1051" s="136">
        <f t="shared" si="669"/>
        <v>0</v>
      </c>
      <c r="S1051" s="136">
        <f t="shared" si="669"/>
        <v>0</v>
      </c>
      <c r="T1051" s="136">
        <f t="shared" si="669"/>
        <v>0</v>
      </c>
      <c r="U1051" s="136">
        <f t="shared" si="669"/>
        <v>0</v>
      </c>
      <c r="V1051" s="136">
        <f t="shared" si="669"/>
        <v>0</v>
      </c>
      <c r="W1051" s="136">
        <f t="shared" si="669"/>
        <v>0</v>
      </c>
      <c r="X1051" s="136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7">
        <v>39906</v>
      </c>
      <c r="E1052" s="138" t="s">
        <v>330</v>
      </c>
      <c r="G1052" s="43"/>
      <c r="H1052" s="136"/>
      <c r="I1052" s="42">
        <f>'DepExp. Class.'!G$260</f>
        <v>6300.5223947797022</v>
      </c>
      <c r="J1052" s="136">
        <f t="shared" ref="J1052:X1052" si="670">+J260+J524+J788</f>
        <v>4455.0798830111289</v>
      </c>
      <c r="K1052" s="136">
        <f t="shared" si="670"/>
        <v>1451.8059597975171</v>
      </c>
      <c r="L1052" s="136">
        <f t="shared" si="670"/>
        <v>2.88821176338045</v>
      </c>
      <c r="M1052" s="136">
        <f t="shared" si="670"/>
        <v>359.65832113503393</v>
      </c>
      <c r="N1052" s="136">
        <f t="shared" si="670"/>
        <v>31.09001907264058</v>
      </c>
      <c r="O1052" s="136">
        <f t="shared" si="670"/>
        <v>0</v>
      </c>
      <c r="P1052" s="136">
        <f t="shared" si="670"/>
        <v>0</v>
      </c>
      <c r="Q1052" s="136">
        <f t="shared" si="670"/>
        <v>0</v>
      </c>
      <c r="R1052" s="136">
        <f t="shared" si="670"/>
        <v>0</v>
      </c>
      <c r="S1052" s="136">
        <f t="shared" si="670"/>
        <v>0</v>
      </c>
      <c r="T1052" s="136">
        <f t="shared" si="670"/>
        <v>0</v>
      </c>
      <c r="U1052" s="136">
        <f t="shared" si="670"/>
        <v>0</v>
      </c>
      <c r="V1052" s="136">
        <f t="shared" si="670"/>
        <v>0</v>
      </c>
      <c r="W1052" s="136">
        <f t="shared" si="670"/>
        <v>0</v>
      </c>
      <c r="X1052" s="136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7">
        <v>39907</v>
      </c>
      <c r="E1053" s="138" t="s">
        <v>331</v>
      </c>
      <c r="G1053" s="43"/>
      <c r="H1053" s="136"/>
      <c r="I1053" s="42">
        <f>'DepExp. Class.'!G$261</f>
        <v>780.02579464717735</v>
      </c>
      <c r="J1053" s="136">
        <f t="shared" ref="J1053:X1053" si="671">+J261+J525+J789</f>
        <v>551.55382494024389</v>
      </c>
      <c r="K1053" s="136">
        <f t="shared" si="671"/>
        <v>179.73844492686104</v>
      </c>
      <c r="L1053" s="136">
        <f t="shared" si="671"/>
        <v>0.35757029888613423</v>
      </c>
      <c r="M1053" s="136">
        <f t="shared" si="671"/>
        <v>44.526905892322233</v>
      </c>
      <c r="N1053" s="136">
        <f t="shared" si="671"/>
        <v>3.8490485888639236</v>
      </c>
      <c r="O1053" s="136">
        <f t="shared" si="671"/>
        <v>0</v>
      </c>
      <c r="P1053" s="136">
        <f t="shared" si="671"/>
        <v>0</v>
      </c>
      <c r="Q1053" s="136">
        <f t="shared" si="671"/>
        <v>0</v>
      </c>
      <c r="R1053" s="136">
        <f t="shared" si="671"/>
        <v>0</v>
      </c>
      <c r="S1053" s="136">
        <f t="shared" si="671"/>
        <v>0</v>
      </c>
      <c r="T1053" s="136">
        <f t="shared" si="671"/>
        <v>0</v>
      </c>
      <c r="U1053" s="136">
        <f t="shared" si="671"/>
        <v>0</v>
      </c>
      <c r="V1053" s="136">
        <f t="shared" si="671"/>
        <v>0</v>
      </c>
      <c r="W1053" s="136">
        <f t="shared" si="671"/>
        <v>0</v>
      </c>
      <c r="X1053" s="136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7">
        <v>39908</v>
      </c>
      <c r="E1054" s="138" t="s">
        <v>332</v>
      </c>
      <c r="G1054" s="43"/>
      <c r="H1054" s="136"/>
      <c r="I1054" s="42">
        <f>'DepExp. Class.'!G$262</f>
        <v>419883.18115259288</v>
      </c>
      <c r="J1054" s="136">
        <f t="shared" ref="J1054:X1054" si="672">+J262+J526+J790</f>
        <v>296898.09770655382</v>
      </c>
      <c r="K1054" s="136">
        <f t="shared" si="672"/>
        <v>96752.120954470331</v>
      </c>
      <c r="L1054" s="136">
        <f t="shared" si="672"/>
        <v>192.4779354891771</v>
      </c>
      <c r="M1054" s="136">
        <f t="shared" si="672"/>
        <v>23968.564913173221</v>
      </c>
      <c r="N1054" s="136">
        <f t="shared" si="672"/>
        <v>2071.9196429063004</v>
      </c>
      <c r="O1054" s="136">
        <f t="shared" si="672"/>
        <v>0</v>
      </c>
      <c r="P1054" s="136">
        <f t="shared" si="672"/>
        <v>0</v>
      </c>
      <c r="Q1054" s="136">
        <f t="shared" si="672"/>
        <v>0</v>
      </c>
      <c r="R1054" s="136">
        <f t="shared" si="672"/>
        <v>0</v>
      </c>
      <c r="S1054" s="136">
        <f t="shared" si="672"/>
        <v>0</v>
      </c>
      <c r="T1054" s="136">
        <f t="shared" si="672"/>
        <v>0</v>
      </c>
      <c r="U1054" s="136">
        <f t="shared" si="672"/>
        <v>0</v>
      </c>
      <c r="V1054" s="136">
        <f t="shared" si="672"/>
        <v>0</v>
      </c>
      <c r="W1054" s="136">
        <f t="shared" si="672"/>
        <v>0</v>
      </c>
      <c r="X1054" s="136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7">
        <v>39909</v>
      </c>
      <c r="E1055" s="138" t="s">
        <v>333</v>
      </c>
      <c r="G1055" s="43"/>
      <c r="H1055" s="136"/>
      <c r="I1055" s="42">
        <f>'DepExp. Class.'!G$263</f>
        <v>0</v>
      </c>
      <c r="J1055" s="136">
        <f t="shared" ref="J1055:X1055" si="673">+J263+J527+J791</f>
        <v>0</v>
      </c>
      <c r="K1055" s="136">
        <f t="shared" si="673"/>
        <v>0</v>
      </c>
      <c r="L1055" s="136">
        <f t="shared" si="673"/>
        <v>0</v>
      </c>
      <c r="M1055" s="136">
        <f t="shared" si="673"/>
        <v>0</v>
      </c>
      <c r="N1055" s="136">
        <f t="shared" si="673"/>
        <v>0</v>
      </c>
      <c r="O1055" s="136">
        <f t="shared" si="673"/>
        <v>0</v>
      </c>
      <c r="P1055" s="136">
        <f t="shared" si="673"/>
        <v>0</v>
      </c>
      <c r="Q1055" s="136">
        <f t="shared" si="673"/>
        <v>0</v>
      </c>
      <c r="R1055" s="136">
        <f t="shared" si="673"/>
        <v>0</v>
      </c>
      <c r="S1055" s="136">
        <f t="shared" si="673"/>
        <v>0</v>
      </c>
      <c r="T1055" s="136">
        <f t="shared" si="673"/>
        <v>0</v>
      </c>
      <c r="U1055" s="136">
        <f t="shared" si="673"/>
        <v>0</v>
      </c>
      <c r="V1055" s="136">
        <f t="shared" si="673"/>
        <v>0</v>
      </c>
      <c r="W1055" s="136">
        <f t="shared" si="673"/>
        <v>0</v>
      </c>
      <c r="X1055" s="136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7">
        <v>39924</v>
      </c>
      <c r="E1056" s="138" t="s">
        <v>334</v>
      </c>
      <c r="G1056" s="43"/>
      <c r="H1056" s="136"/>
      <c r="I1056" s="42">
        <f>'DepExp. Class.'!G$264</f>
        <v>0</v>
      </c>
      <c r="J1056" s="136">
        <f t="shared" ref="J1056:X1056" si="674">+J264+J528+J792</f>
        <v>0</v>
      </c>
      <c r="K1056" s="136">
        <f t="shared" si="674"/>
        <v>0</v>
      </c>
      <c r="L1056" s="136">
        <f t="shared" si="674"/>
        <v>0</v>
      </c>
      <c r="M1056" s="136">
        <f t="shared" si="674"/>
        <v>0</v>
      </c>
      <c r="N1056" s="136">
        <f t="shared" si="674"/>
        <v>0</v>
      </c>
      <c r="O1056" s="136">
        <f t="shared" si="674"/>
        <v>0</v>
      </c>
      <c r="P1056" s="136">
        <f t="shared" si="674"/>
        <v>0</v>
      </c>
      <c r="Q1056" s="136">
        <f t="shared" si="674"/>
        <v>0</v>
      </c>
      <c r="R1056" s="136">
        <f t="shared" si="674"/>
        <v>0</v>
      </c>
      <c r="S1056" s="136">
        <f t="shared" si="674"/>
        <v>0</v>
      </c>
      <c r="T1056" s="136">
        <f t="shared" si="674"/>
        <v>0</v>
      </c>
      <c r="U1056" s="136">
        <f t="shared" si="674"/>
        <v>0</v>
      </c>
      <c r="V1056" s="136">
        <f t="shared" si="674"/>
        <v>0</v>
      </c>
      <c r="W1056" s="136">
        <f t="shared" si="674"/>
        <v>0</v>
      </c>
      <c r="X1056" s="136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7"/>
      <c r="E1057" s="138"/>
      <c r="G1057" s="43"/>
      <c r="H1057" s="136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8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6"/>
      <c r="I1059" s="42">
        <f>'DepExp. Class.'!G$267</f>
        <v>533485.11788475269</v>
      </c>
      <c r="J1059" s="136">
        <f>+J267+J531+J795</f>
        <v>377225.67553182773</v>
      </c>
      <c r="K1059" s="136">
        <f t="shared" ref="K1059:X1059" si="675">+K267+K531+K795</f>
        <v>122928.99303875037</v>
      </c>
      <c r="L1059" s="136">
        <f t="shared" si="675"/>
        <v>244.55400624237021</v>
      </c>
      <c r="M1059" s="136">
        <f t="shared" si="675"/>
        <v>30453.405261749667</v>
      </c>
      <c r="N1059" s="136">
        <f t="shared" si="675"/>
        <v>2632.4900461824</v>
      </c>
      <c r="O1059" s="136">
        <f t="shared" si="675"/>
        <v>0</v>
      </c>
      <c r="P1059" s="136">
        <f t="shared" si="675"/>
        <v>0</v>
      </c>
      <c r="Q1059" s="136">
        <f t="shared" si="675"/>
        <v>0</v>
      </c>
      <c r="R1059" s="136">
        <f t="shared" si="675"/>
        <v>0</v>
      </c>
      <c r="S1059" s="136">
        <f t="shared" si="675"/>
        <v>0</v>
      </c>
      <c r="T1059" s="136">
        <f t="shared" si="675"/>
        <v>0</v>
      </c>
      <c r="U1059" s="136">
        <f t="shared" si="675"/>
        <v>0</v>
      </c>
      <c r="V1059" s="136">
        <f t="shared" si="675"/>
        <v>0</v>
      </c>
      <c r="W1059" s="136">
        <f t="shared" si="675"/>
        <v>0</v>
      </c>
      <c r="X1059" s="136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6"/>
      <c r="I1061" s="42">
        <f>'DepExp. Class.'!G$269</f>
        <v>19444465.926407062</v>
      </c>
      <c r="J1061" s="136">
        <f>+J269+J533+J797</f>
        <v>13690758.147539487</v>
      </c>
      <c r="K1061" s="136">
        <f t="shared" ref="K1061:X1061" si="676">+K269+K533+K797</f>
        <v>4754046.5789834503</v>
      </c>
      <c r="L1061" s="136">
        <f t="shared" si="676"/>
        <v>11776.227189520647</v>
      </c>
      <c r="M1061" s="136">
        <f t="shared" si="676"/>
        <v>889321.4572843468</v>
      </c>
      <c r="N1061" s="136">
        <f t="shared" si="676"/>
        <v>98563.515410253138</v>
      </c>
      <c r="O1061" s="136">
        <f t="shared" si="676"/>
        <v>0</v>
      </c>
      <c r="P1061" s="136">
        <f t="shared" si="676"/>
        <v>0</v>
      </c>
      <c r="Q1061" s="136">
        <f t="shared" si="676"/>
        <v>0</v>
      </c>
      <c r="R1061" s="136">
        <f t="shared" si="676"/>
        <v>0</v>
      </c>
      <c r="S1061" s="136">
        <f t="shared" si="676"/>
        <v>0</v>
      </c>
      <c r="T1061" s="136">
        <f t="shared" si="676"/>
        <v>0</v>
      </c>
      <c r="U1061" s="136">
        <f t="shared" si="676"/>
        <v>0</v>
      </c>
      <c r="V1061" s="136">
        <f t="shared" si="676"/>
        <v>0</v>
      </c>
      <c r="W1061" s="136">
        <f t="shared" si="676"/>
        <v>0</v>
      </c>
      <c r="X1061" s="136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1">
        <f>COUNTIFS(I6:I1061,"&gt;0",G6:G1061,"&lt;99")</f>
        <v>222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6" activePane="bottomLeft" state="frozen"/>
      <selection activeCell="A2" sqref="A2"/>
      <selection pane="bottomLeft" activeCell="A6" sqref="A6"/>
    </sheetView>
  </sheetViews>
  <sheetFormatPr defaultColWidth="11.44140625" defaultRowHeight="15"/>
  <cols>
    <col min="1" max="1" width="4.77734375" style="130" customWidth="1"/>
    <col min="2" max="4" width="1.77734375" style="130" customWidth="1"/>
    <col min="5" max="5" width="41.21875" style="130" bestFit="1" customWidth="1"/>
    <col min="6" max="6" width="11.6640625" style="145" customWidth="1"/>
    <col min="7" max="7" width="33.21875" style="130" bestFit="1" customWidth="1"/>
    <col min="8" max="8" width="21.44140625" style="130" bestFit="1" customWidth="1"/>
    <col min="9" max="22" width="14.77734375" style="130" customWidth="1"/>
    <col min="23" max="40" width="12.77734375" style="130" customWidth="1"/>
    <col min="41" max="16384" width="11.4414062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9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Customer/Demand Study</v>
      </c>
      <c r="B2" s="44"/>
      <c r="C2" s="44"/>
      <c r="D2" s="44"/>
      <c r="E2" s="44"/>
      <c r="F2" s="129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129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9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9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9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2" t="s">
        <v>20</v>
      </c>
      <c r="F7" s="129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9"/>
      <c r="G8" s="42"/>
      <c r="H8" s="44"/>
      <c r="I8" s="42"/>
      <c r="J8" s="132"/>
      <c r="K8" s="132"/>
      <c r="L8" s="132"/>
      <c r="M8" s="45"/>
      <c r="N8" s="45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2" t="s">
        <v>303</v>
      </c>
      <c r="B9" s="44"/>
      <c r="C9" s="44"/>
      <c r="D9" s="44"/>
      <c r="E9" s="42"/>
      <c r="F9" s="131" t="s">
        <v>38</v>
      </c>
      <c r="G9" s="149" t="s">
        <v>38</v>
      </c>
      <c r="H9" s="45" t="s">
        <v>1</v>
      </c>
      <c r="I9" s="3" t="s">
        <v>56</v>
      </c>
      <c r="J9" s="3" t="s">
        <v>519</v>
      </c>
      <c r="K9" s="3" t="s">
        <v>519</v>
      </c>
      <c r="L9" s="69" t="s">
        <v>180</v>
      </c>
      <c r="M9" s="69" t="s">
        <v>180</v>
      </c>
      <c r="N9" s="45"/>
      <c r="O9" s="45"/>
      <c r="P9" s="45"/>
      <c r="Q9" s="45"/>
      <c r="R9" s="45"/>
      <c r="S9" s="132"/>
      <c r="T9" s="132"/>
      <c r="U9" s="132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3" t="s">
        <v>302</v>
      </c>
      <c r="B10" s="44"/>
      <c r="C10" s="44"/>
      <c r="D10" s="44"/>
      <c r="E10" s="42"/>
      <c r="F10" s="131" t="s">
        <v>39</v>
      </c>
      <c r="G10" s="149" t="s">
        <v>21</v>
      </c>
      <c r="H10" s="45" t="s">
        <v>2</v>
      </c>
      <c r="I10" s="3" t="s">
        <v>520</v>
      </c>
      <c r="J10" s="69" t="s">
        <v>420</v>
      </c>
      <c r="K10" s="69" t="s">
        <v>518</v>
      </c>
      <c r="L10" s="69" t="s">
        <v>420</v>
      </c>
      <c r="M10" s="69" t="s">
        <v>518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6"/>
      <c r="H11" s="42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9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233</v>
      </c>
      <c r="F13" s="43"/>
      <c r="G13" s="136"/>
      <c r="H13" s="42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452</v>
      </c>
      <c r="F14" s="43">
        <v>7.2</v>
      </c>
      <c r="G14" s="136" t="str">
        <f>VLOOKUP($F14,alloc,3)</f>
        <v>Allocated O&amp;M Expenses - Cust</v>
      </c>
      <c r="H14" s="42">
        <f>'Taxes Class.'!I$15</f>
        <v>133408.53186093675</v>
      </c>
      <c r="I14" s="136">
        <f>$H14*VLOOKUP($F14,alloc,6)</f>
        <v>110455.65164006113</v>
      </c>
      <c r="J14" s="136">
        <f>$H14*VLOOKUP($F14,alloc,7)</f>
        <v>22062.462221186037</v>
      </c>
      <c r="K14" s="136">
        <f>$H14*VLOOKUP($F14,alloc,8)</f>
        <v>49.05217671709233</v>
      </c>
      <c r="L14" s="136">
        <f>$H14*VLOOKUP($F14,alloc,9)</f>
        <v>534.08409089972861</v>
      </c>
      <c r="M14" s="136">
        <f>$H14*VLOOKUP($F14,alloc,10)</f>
        <v>307.2817320727774</v>
      </c>
      <c r="N14" s="136">
        <f>$H14*VLOOKUP($F14,alloc,11)</f>
        <v>0</v>
      </c>
      <c r="O14" s="136">
        <f>$H14*VLOOKUP($F14,alloc,12)</f>
        <v>0</v>
      </c>
      <c r="P14" s="136">
        <f>$H14*VLOOKUP($F14,alloc,13)</f>
        <v>0</v>
      </c>
      <c r="Q14" s="136">
        <f>$H14*VLOOKUP($F14,alloc,14)</f>
        <v>0</v>
      </c>
      <c r="R14" s="136">
        <f>$H14*VLOOKUP($F14,alloc,15)</f>
        <v>0</v>
      </c>
      <c r="S14" s="136">
        <f>$H14*VLOOKUP($F14,alloc,16)</f>
        <v>0</v>
      </c>
      <c r="T14" s="136">
        <f>$H14*VLOOKUP($F14,alloc,17)</f>
        <v>0</v>
      </c>
      <c r="U14" s="136">
        <f>$H14*VLOOKUP($F14,alloc,18)</f>
        <v>0</v>
      </c>
      <c r="V14" s="136">
        <f>$H14*VLOOKUP($F14,alloc,19)</f>
        <v>0</v>
      </c>
      <c r="W14" s="136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453</v>
      </c>
      <c r="F15" s="43">
        <v>6.2</v>
      </c>
      <c r="G15" s="136" t="str">
        <f>VLOOKUP($F15,alloc,3)</f>
        <v>P, S, T &amp; D Plant - Customer</v>
      </c>
      <c r="H15" s="42">
        <f>'Taxes Class.'!I$16</f>
        <v>3320073.0029124012</v>
      </c>
      <c r="I15" s="136">
        <f>$H15*VLOOKUP($F15,alloc,6)</f>
        <v>2636853.0620491765</v>
      </c>
      <c r="J15" s="136">
        <f>$H15*VLOOKUP($F15,alloc,7)</f>
        <v>652081.34498816449</v>
      </c>
      <c r="K15" s="136">
        <f>$H15*VLOOKUP($F15,alloc,8)</f>
        <v>1714.5335354727765</v>
      </c>
      <c r="L15" s="136">
        <f>$H15*VLOOKUP($F15,alloc,9)</f>
        <v>18679.134867468474</v>
      </c>
      <c r="M15" s="136">
        <f>$H15*VLOOKUP($F15,alloc,10)</f>
        <v>10744.927472118457</v>
      </c>
      <c r="N15" s="136">
        <f>$H15*VLOOKUP($F15,alloc,11)</f>
        <v>0</v>
      </c>
      <c r="O15" s="136">
        <f>$H15*VLOOKUP($F15,alloc,12)</f>
        <v>0</v>
      </c>
      <c r="P15" s="136">
        <f>$H15*VLOOKUP($F15,alloc,13)</f>
        <v>0</v>
      </c>
      <c r="Q15" s="136">
        <f>$H15*VLOOKUP($F15,alloc,14)</f>
        <v>0</v>
      </c>
      <c r="R15" s="136">
        <f>$H15*VLOOKUP($F15,alloc,15)</f>
        <v>0</v>
      </c>
      <c r="S15" s="136">
        <f>$H15*VLOOKUP($F15,alloc,16)</f>
        <v>0</v>
      </c>
      <c r="T15" s="136">
        <f>$H15*VLOOKUP($F15,alloc,17)</f>
        <v>0</v>
      </c>
      <c r="U15" s="136">
        <f>$H15*VLOOKUP($F15,alloc,18)</f>
        <v>0</v>
      </c>
      <c r="V15" s="136">
        <f>$H15*VLOOKUP($F15,alloc,19)</f>
        <v>0</v>
      </c>
      <c r="W15" s="136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454</v>
      </c>
      <c r="F16" s="43">
        <v>7.2</v>
      </c>
      <c r="G16" s="136" t="str">
        <f>VLOOKUP($F16,alloc,3)</f>
        <v>Allocated O&amp;M Expenses - Cust</v>
      </c>
      <c r="H16" s="42">
        <f>'Taxes Class.'!I$17</f>
        <v>11578.807110894857</v>
      </c>
      <c r="I16" s="136">
        <f>$H16*VLOOKUP($F16,alloc,6)</f>
        <v>9586.6783541371969</v>
      </c>
      <c r="J16" s="136">
        <f>$H16*VLOOKUP($F16,alloc,7)</f>
        <v>1914.8475055313775</v>
      </c>
      <c r="K16" s="136">
        <f>$H16*VLOOKUP($F16,alloc,8)</f>
        <v>4.2573416006764813</v>
      </c>
      <c r="L16" s="136">
        <f>$H16*VLOOKUP($F16,alloc,9)</f>
        <v>46.354281718441889</v>
      </c>
      <c r="M16" s="136">
        <f>$H16*VLOOKUP($F16,alloc,10)</f>
        <v>26.669627907165101</v>
      </c>
      <c r="N16" s="136">
        <f>$H16*VLOOKUP($F16,alloc,11)</f>
        <v>0</v>
      </c>
      <c r="O16" s="136">
        <f>$H16*VLOOKUP($F16,alloc,12)</f>
        <v>0</v>
      </c>
      <c r="P16" s="136">
        <f>$H16*VLOOKUP($F16,alloc,13)</f>
        <v>0</v>
      </c>
      <c r="Q16" s="136">
        <f>$H16*VLOOKUP($F16,alloc,14)</f>
        <v>0</v>
      </c>
      <c r="R16" s="136">
        <f>$H16*VLOOKUP($F16,alloc,15)</f>
        <v>0</v>
      </c>
      <c r="S16" s="136">
        <f>$H16*VLOOKUP($F16,alloc,16)</f>
        <v>0</v>
      </c>
      <c r="T16" s="136">
        <f>$H16*VLOOKUP($F16,alloc,17)</f>
        <v>0</v>
      </c>
      <c r="U16" s="136">
        <f>$H16*VLOOKUP($F16,alloc,18)</f>
        <v>0</v>
      </c>
      <c r="V16" s="136">
        <f>$H16*VLOOKUP($F16,alloc,19)</f>
        <v>0</v>
      </c>
      <c r="W16" s="136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455</v>
      </c>
      <c r="F17" s="43">
        <v>7.2</v>
      </c>
      <c r="G17" s="136" t="str">
        <f>VLOOKUP($F17,alloc,3)</f>
        <v>Allocated O&amp;M Expenses - Cust</v>
      </c>
      <c r="H17" s="42">
        <f>'Taxes Class.'!I$18</f>
        <v>0</v>
      </c>
      <c r="I17" s="136">
        <f>$H17*VLOOKUP($F17,alloc,6)</f>
        <v>0</v>
      </c>
      <c r="J17" s="136">
        <f>$H17*VLOOKUP($F17,alloc,7)</f>
        <v>0</v>
      </c>
      <c r="K17" s="136">
        <f>$H17*VLOOKUP($F17,alloc,8)</f>
        <v>0</v>
      </c>
      <c r="L17" s="136">
        <f>$H17*VLOOKUP($F17,alloc,9)</f>
        <v>0</v>
      </c>
      <c r="M17" s="136">
        <f>$H17*VLOOKUP($F17,alloc,10)</f>
        <v>0</v>
      </c>
      <c r="N17" s="136">
        <f>$H17*VLOOKUP($F17,alloc,11)</f>
        <v>0</v>
      </c>
      <c r="O17" s="136">
        <f>$H17*VLOOKUP($F17,alloc,12)</f>
        <v>0</v>
      </c>
      <c r="P17" s="136">
        <f>$H17*VLOOKUP($F17,alloc,13)</f>
        <v>0</v>
      </c>
      <c r="Q17" s="136">
        <f>$H17*VLOOKUP($F17,alloc,14)</f>
        <v>0</v>
      </c>
      <c r="R17" s="136">
        <f>$H17*VLOOKUP($F17,alloc,15)</f>
        <v>0</v>
      </c>
      <c r="S17" s="136">
        <f>$H17*VLOOKUP($F17,alloc,16)</f>
        <v>0</v>
      </c>
      <c r="T17" s="136">
        <f>$H17*VLOOKUP($F17,alloc,17)</f>
        <v>0</v>
      </c>
      <c r="U17" s="136">
        <f>$H17*VLOOKUP($F17,alloc,18)</f>
        <v>0</v>
      </c>
      <c r="V17" s="136">
        <f>$H17*VLOOKUP($F17,alloc,19)</f>
        <v>0</v>
      </c>
      <c r="W17" s="136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30" t="s">
        <v>234</v>
      </c>
      <c r="E18" s="44"/>
      <c r="F18" s="129"/>
      <c r="G18" s="42"/>
      <c r="H18" s="42">
        <f>'Taxes Class.'!I$19</f>
        <v>3465060.3418842331</v>
      </c>
      <c r="I18" s="42">
        <f>+SUM(I14:I17)</f>
        <v>2756895.3920433749</v>
      </c>
      <c r="J18" s="42">
        <f t="shared" ref="J18:W18" si="1">+SUM(J14:J17)</f>
        <v>676058.65471488191</v>
      </c>
      <c r="K18" s="42">
        <f t="shared" si="1"/>
        <v>1767.8430537905454</v>
      </c>
      <c r="L18" s="42">
        <f t="shared" si="1"/>
        <v>19259.573240086644</v>
      </c>
      <c r="M18" s="42">
        <f t="shared" si="1"/>
        <v>11078.8788320984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9"/>
      <c r="G19" s="136"/>
      <c r="H19" s="42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232</v>
      </c>
      <c r="F20" s="129"/>
      <c r="G20" s="136"/>
      <c r="H20" s="42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238</v>
      </c>
      <c r="F21" s="43">
        <v>99</v>
      </c>
      <c r="G21" s="136" t="str">
        <f>VLOOKUP($F21,alloc,3)</f>
        <v>-</v>
      </c>
      <c r="H21" s="42">
        <f>'Taxes Class.'!I$22</f>
        <v>0</v>
      </c>
      <c r="I21" s="136">
        <f>$H21*VLOOKUP($F21,alloc,6)</f>
        <v>0</v>
      </c>
      <c r="J21" s="136">
        <f>$H21*VLOOKUP($F21,alloc,7)</f>
        <v>0</v>
      </c>
      <c r="K21" s="136">
        <f>$H21*VLOOKUP($F21,alloc,8)</f>
        <v>0</v>
      </c>
      <c r="L21" s="136">
        <f>$H21*VLOOKUP($F21,alloc,9)</f>
        <v>0</v>
      </c>
      <c r="M21" s="136">
        <f>$H21*VLOOKUP($F21,alloc,10)</f>
        <v>0</v>
      </c>
      <c r="N21" s="136">
        <f>$H21*VLOOKUP($F21,alloc,11)</f>
        <v>0</v>
      </c>
      <c r="O21" s="136">
        <f>$H21*VLOOKUP($F21,alloc,12)</f>
        <v>0</v>
      </c>
      <c r="P21" s="136">
        <f>$H21*VLOOKUP($F21,alloc,13)</f>
        <v>0</v>
      </c>
      <c r="Q21" s="136">
        <f>$H21*VLOOKUP($F21,alloc,14)</f>
        <v>0</v>
      </c>
      <c r="R21" s="136">
        <f>$H21*VLOOKUP($F21,alloc,15)</f>
        <v>0</v>
      </c>
      <c r="S21" s="136">
        <f>$H21*VLOOKUP($F21,alloc,16)</f>
        <v>0</v>
      </c>
      <c r="T21" s="136">
        <f>$H21*VLOOKUP($F21,alloc,17)</f>
        <v>0</v>
      </c>
      <c r="U21" s="136">
        <f>$H21*VLOOKUP($F21,alloc,18)</f>
        <v>0</v>
      </c>
      <c r="V21" s="136">
        <f>$H21*VLOOKUP($F21,alloc,19)</f>
        <v>0</v>
      </c>
      <c r="W21" s="136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237</v>
      </c>
      <c r="F22" s="43">
        <v>99</v>
      </c>
      <c r="G22" s="136" t="str">
        <f>VLOOKUP($F22,alloc,3)</f>
        <v>-</v>
      </c>
      <c r="H22" s="42">
        <f>'Taxes Class.'!I$23</f>
        <v>0</v>
      </c>
      <c r="I22" s="136">
        <f>$H22*VLOOKUP($F22,alloc,6)</f>
        <v>0</v>
      </c>
      <c r="J22" s="136">
        <f>$H22*VLOOKUP($F22,alloc,7)</f>
        <v>0</v>
      </c>
      <c r="K22" s="136">
        <f>$H22*VLOOKUP($F22,alloc,8)</f>
        <v>0</v>
      </c>
      <c r="L22" s="136">
        <f>$H22*VLOOKUP($F22,alloc,9)</f>
        <v>0</v>
      </c>
      <c r="M22" s="136">
        <f>$H22*VLOOKUP($F22,alloc,10)</f>
        <v>0</v>
      </c>
      <c r="N22" s="136">
        <f>$H22*VLOOKUP($F22,alloc,11)</f>
        <v>0</v>
      </c>
      <c r="O22" s="136">
        <f>$H22*VLOOKUP($F22,alloc,12)</f>
        <v>0</v>
      </c>
      <c r="P22" s="136">
        <f>$H22*VLOOKUP($F22,alloc,13)</f>
        <v>0</v>
      </c>
      <c r="Q22" s="136">
        <f>$H22*VLOOKUP($F22,alloc,14)</f>
        <v>0</v>
      </c>
      <c r="R22" s="136">
        <f>$H22*VLOOKUP($F22,alloc,15)</f>
        <v>0</v>
      </c>
      <c r="S22" s="136">
        <f>$H22*VLOOKUP($F22,alloc,16)</f>
        <v>0</v>
      </c>
      <c r="T22" s="136">
        <f>$H22*VLOOKUP($F22,alloc,17)</f>
        <v>0</v>
      </c>
      <c r="U22" s="136">
        <f>$H22*VLOOKUP($F22,alloc,18)</f>
        <v>0</v>
      </c>
      <c r="V22" s="136">
        <f>$H22*VLOOKUP($F22,alloc,19)</f>
        <v>0</v>
      </c>
      <c r="W22" s="136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1" t="s">
        <v>456</v>
      </c>
      <c r="F23" s="43">
        <v>99</v>
      </c>
      <c r="G23" s="136" t="str">
        <f>VLOOKUP($F23,alloc,3)</f>
        <v>-</v>
      </c>
      <c r="H23" s="42">
        <f>'Taxes Class.'!I$24</f>
        <v>0</v>
      </c>
      <c r="I23" s="136">
        <f>$H23*VLOOKUP($F23,alloc,6)</f>
        <v>0</v>
      </c>
      <c r="J23" s="136">
        <f>$H23*VLOOKUP($F23,alloc,7)</f>
        <v>0</v>
      </c>
      <c r="K23" s="136">
        <f>$H23*VLOOKUP($F23,alloc,8)</f>
        <v>0</v>
      </c>
      <c r="L23" s="136">
        <f>$H23*VLOOKUP($F23,alloc,9)</f>
        <v>0</v>
      </c>
      <c r="M23" s="136">
        <f>$H23*VLOOKUP($F23,alloc,10)</f>
        <v>0</v>
      </c>
      <c r="N23" s="136">
        <f>$H23*VLOOKUP($F23,alloc,11)</f>
        <v>0</v>
      </c>
      <c r="O23" s="136">
        <f>$H23*VLOOKUP($F23,alloc,12)</f>
        <v>0</v>
      </c>
      <c r="P23" s="136">
        <f>$H23*VLOOKUP($F23,alloc,13)</f>
        <v>0</v>
      </c>
      <c r="Q23" s="136">
        <f>$H23*VLOOKUP($F23,alloc,14)</f>
        <v>0</v>
      </c>
      <c r="R23" s="136">
        <f>$H23*VLOOKUP($F23,alloc,15)</f>
        <v>0</v>
      </c>
      <c r="S23" s="136">
        <f>$H23*VLOOKUP($F23,alloc,16)</f>
        <v>0</v>
      </c>
      <c r="T23" s="136">
        <f>$H23*VLOOKUP($F23,alloc,17)</f>
        <v>0</v>
      </c>
      <c r="U23" s="136">
        <f>$H23*VLOOKUP($F23,alloc,18)</f>
        <v>0</v>
      </c>
      <c r="V23" s="136">
        <f>$H23*VLOOKUP($F23,alloc,19)</f>
        <v>0</v>
      </c>
      <c r="W23" s="136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30" t="s">
        <v>236</v>
      </c>
      <c r="E24" s="44"/>
      <c r="F24" s="129"/>
      <c r="G24" s="136"/>
      <c r="H24" s="42">
        <f>'Taxes Class.'!I$25</f>
        <v>0</v>
      </c>
      <c r="I24" s="136">
        <f>SUM(I21:I23)</f>
        <v>0</v>
      </c>
      <c r="J24" s="136">
        <f t="shared" ref="J24:W24" si="3">SUM(J21:J23)</f>
        <v>0</v>
      </c>
      <c r="K24" s="136">
        <f t="shared" si="3"/>
        <v>0</v>
      </c>
      <c r="L24" s="136">
        <f t="shared" si="3"/>
        <v>0</v>
      </c>
      <c r="M24" s="136">
        <f t="shared" si="3"/>
        <v>0</v>
      </c>
      <c r="N24" s="136">
        <f t="shared" si="3"/>
        <v>0</v>
      </c>
      <c r="O24" s="136">
        <f t="shared" si="3"/>
        <v>0</v>
      </c>
      <c r="P24" s="136">
        <f t="shared" si="3"/>
        <v>0</v>
      </c>
      <c r="Q24" s="136">
        <f t="shared" si="3"/>
        <v>0</v>
      </c>
      <c r="R24" s="136">
        <f t="shared" si="3"/>
        <v>0</v>
      </c>
      <c r="S24" s="136">
        <f t="shared" si="3"/>
        <v>0</v>
      </c>
      <c r="T24" s="136">
        <f t="shared" si="3"/>
        <v>0</v>
      </c>
      <c r="U24" s="136">
        <f t="shared" si="3"/>
        <v>0</v>
      </c>
      <c r="V24" s="136">
        <f t="shared" si="3"/>
        <v>0</v>
      </c>
      <c r="W24" s="136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9"/>
      <c r="G25" s="136"/>
      <c r="H25" s="42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235</v>
      </c>
      <c r="D26" s="44"/>
      <c r="F26" s="129"/>
      <c r="G26" s="136"/>
      <c r="H26" s="42">
        <f>'Taxes Class.'!I$27</f>
        <v>3465060.3418842331</v>
      </c>
      <c r="I26" s="136">
        <f>I18+I24</f>
        <v>2756895.3920433749</v>
      </c>
      <c r="J26" s="136">
        <f t="shared" ref="J26:W26" si="4">J18+J24</f>
        <v>676058.65471488191</v>
      </c>
      <c r="K26" s="136">
        <f t="shared" si="4"/>
        <v>1767.8430537905454</v>
      </c>
      <c r="L26" s="136">
        <f t="shared" si="4"/>
        <v>19259.573240086644</v>
      </c>
      <c r="M26" s="136">
        <f t="shared" si="4"/>
        <v>11078.8788320984</v>
      </c>
      <c r="N26" s="136">
        <f t="shared" si="4"/>
        <v>0</v>
      </c>
      <c r="O26" s="136">
        <f t="shared" si="4"/>
        <v>0</v>
      </c>
      <c r="P26" s="136">
        <f t="shared" si="4"/>
        <v>0</v>
      </c>
      <c r="Q26" s="136">
        <f t="shared" si="4"/>
        <v>0</v>
      </c>
      <c r="R26" s="136">
        <f t="shared" si="4"/>
        <v>0</v>
      </c>
      <c r="S26" s="136">
        <f t="shared" si="4"/>
        <v>0</v>
      </c>
      <c r="T26" s="136">
        <f t="shared" si="4"/>
        <v>0</v>
      </c>
      <c r="U26" s="136">
        <f t="shared" si="4"/>
        <v>0</v>
      </c>
      <c r="V26" s="136">
        <f t="shared" si="4"/>
        <v>0</v>
      </c>
      <c r="W26" s="136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9"/>
      <c r="G27" s="136"/>
      <c r="H27" s="42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9"/>
      <c r="G28" s="136"/>
      <c r="H28" s="42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457</v>
      </c>
      <c r="F29" s="43">
        <v>19.2</v>
      </c>
      <c r="G29" s="136" t="str">
        <f>VLOOKUP($F29,alloc,3)</f>
        <v>Rate Base - Cust</v>
      </c>
      <c r="H29" s="42">
        <f>'Taxes Class.'!I$30</f>
        <v>4948372.4429621622</v>
      </c>
      <c r="I29" s="136">
        <f>$H29*VLOOKUP($F29,alloc,6)</f>
        <v>4006346.8284507198</v>
      </c>
      <c r="J29" s="136">
        <f>$H29*VLOOKUP($F29,alloc,7)</f>
        <v>901732.24800243776</v>
      </c>
      <c r="K29" s="136">
        <f>$H29*VLOOKUP($F29,alloc,8)</f>
        <v>2219.0240417342056</v>
      </c>
      <c r="L29" s="136">
        <f>$H29*VLOOKUP($F29,alloc,9)</f>
        <v>24169.938044899674</v>
      </c>
      <c r="M29" s="136">
        <f>$H29*VLOOKUP($F29,alloc,10)</f>
        <v>13904.404422370675</v>
      </c>
      <c r="N29" s="136">
        <f>$H29*VLOOKUP($F29,alloc,11)</f>
        <v>0</v>
      </c>
      <c r="O29" s="136">
        <f>$H29*VLOOKUP($F29,alloc,12)</f>
        <v>0</v>
      </c>
      <c r="P29" s="136">
        <f>$H29*VLOOKUP($F29,alloc,13)</f>
        <v>0</v>
      </c>
      <c r="Q29" s="136">
        <f>$H29*VLOOKUP($F29,alloc,14)</f>
        <v>0</v>
      </c>
      <c r="R29" s="136">
        <f>$H29*VLOOKUP($F29,alloc,15)</f>
        <v>0</v>
      </c>
      <c r="S29" s="136">
        <f>$H29*VLOOKUP($F29,alloc,16)</f>
        <v>0</v>
      </c>
      <c r="T29" s="136">
        <f>$H29*VLOOKUP($F29,alloc,17)</f>
        <v>0</v>
      </c>
      <c r="U29" s="136">
        <f>$H29*VLOOKUP($F29,alloc,18)</f>
        <v>0</v>
      </c>
      <c r="V29" s="136">
        <f>$H29*VLOOKUP($F29,alloc,19)</f>
        <v>0</v>
      </c>
      <c r="W29" s="136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9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2" t="s">
        <v>19</v>
      </c>
      <c r="F31" s="129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2"/>
      <c r="F32" s="129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2"/>
      <c r="F33" s="129"/>
      <c r="G33" s="42"/>
      <c r="H33" s="44"/>
      <c r="I33" s="44"/>
      <c r="J33" s="44"/>
      <c r="K33" s="44"/>
      <c r="L33" s="44"/>
      <c r="M33" s="132"/>
      <c r="N33" s="132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9"/>
      <c r="G34" s="42"/>
      <c r="H34" s="44"/>
      <c r="I34" s="42"/>
      <c r="J34" s="132"/>
      <c r="K34" s="132"/>
      <c r="L34" s="132"/>
      <c r="M34" s="45"/>
      <c r="N34" s="45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2" t="s">
        <v>303</v>
      </c>
      <c r="B35" s="44"/>
      <c r="C35" s="44"/>
      <c r="D35" s="44"/>
      <c r="E35" s="42"/>
      <c r="F35" s="131" t="s">
        <v>38</v>
      </c>
      <c r="G35" s="149" t="s">
        <v>38</v>
      </c>
      <c r="H35" s="45" t="s">
        <v>1</v>
      </c>
      <c r="I35" s="3" t="s">
        <v>56</v>
      </c>
      <c r="J35" s="3" t="s">
        <v>519</v>
      </c>
      <c r="K35" s="3" t="s">
        <v>519</v>
      </c>
      <c r="L35" s="69" t="s">
        <v>180</v>
      </c>
      <c r="M35" s="69" t="s">
        <v>180</v>
      </c>
      <c r="N35" s="45"/>
      <c r="O35" s="45"/>
      <c r="P35" s="45"/>
      <c r="Q35" s="45"/>
      <c r="R35" s="45"/>
      <c r="S35" s="132"/>
      <c r="T35" s="132"/>
      <c r="U35" s="132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3" t="s">
        <v>302</v>
      </c>
      <c r="B36" s="44"/>
      <c r="C36" s="44"/>
      <c r="D36" s="44"/>
      <c r="E36" s="42"/>
      <c r="F36" s="131" t="s">
        <v>39</v>
      </c>
      <c r="G36" s="149" t="s">
        <v>21</v>
      </c>
      <c r="H36" s="45" t="s">
        <v>2</v>
      </c>
      <c r="I36" s="3" t="s">
        <v>520</v>
      </c>
      <c r="J36" s="69" t="s">
        <v>420</v>
      </c>
      <c r="K36" s="69" t="s">
        <v>518</v>
      </c>
      <c r="L36" s="69" t="s">
        <v>420</v>
      </c>
      <c r="M36" s="69" t="s">
        <v>518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6"/>
      <c r="H37" s="42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9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233</v>
      </c>
      <c r="F39" s="43"/>
      <c r="G39" s="136"/>
      <c r="H39" s="42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452</v>
      </c>
      <c r="F40" s="43">
        <v>7.4</v>
      </c>
      <c r="G40" s="136" t="str">
        <f>VLOOKUP($F40,alloc,3)</f>
        <v>Allocated O&amp;M Expenses - Demand</v>
      </c>
      <c r="H40" s="42">
        <f>'Taxes Class.'!J$15</f>
        <v>43850.359849689296</v>
      </c>
      <c r="I40" s="136">
        <f>$H40*VLOOKUP($F40,alloc,6)</f>
        <v>23681.357885173486</v>
      </c>
      <c r="J40" s="136">
        <f>$H40*VLOOKUP($F40,alloc,7)</f>
        <v>13214.115860040692</v>
      </c>
      <c r="K40" s="136">
        <f>$H40*VLOOKUP($F40,alloc,8)</f>
        <v>0</v>
      </c>
      <c r="L40" s="136">
        <f>$H40*VLOOKUP($F40,alloc,9)</f>
        <v>6954.8861044751211</v>
      </c>
      <c r="M40" s="136">
        <f>$H40*VLOOKUP($F40,alloc,10)</f>
        <v>0</v>
      </c>
      <c r="N40" s="136">
        <f>$H40*VLOOKUP($F40,alloc,11)</f>
        <v>0</v>
      </c>
      <c r="O40" s="136">
        <f>$H40*VLOOKUP($F40,alloc,12)</f>
        <v>0</v>
      </c>
      <c r="P40" s="136">
        <f>$H40*VLOOKUP($F40,alloc,13)</f>
        <v>0</v>
      </c>
      <c r="Q40" s="136">
        <f>$H40*VLOOKUP($F40,alloc,14)</f>
        <v>0</v>
      </c>
      <c r="R40" s="136">
        <f>$H40*VLOOKUP($F40,alloc,15)</f>
        <v>0</v>
      </c>
      <c r="S40" s="136">
        <f>$H40*VLOOKUP($F40,alloc,16)</f>
        <v>0</v>
      </c>
      <c r="T40" s="136">
        <f>$H40*VLOOKUP($F40,alloc,17)</f>
        <v>0</v>
      </c>
      <c r="U40" s="136">
        <f>$H40*VLOOKUP($F40,alloc,18)</f>
        <v>0</v>
      </c>
      <c r="V40" s="136">
        <f>$H40*VLOOKUP($F40,alloc,19)</f>
        <v>0</v>
      </c>
      <c r="W40" s="136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453</v>
      </c>
      <c r="F41" s="43">
        <v>6.4</v>
      </c>
      <c r="G41" s="136" t="str">
        <f>VLOOKUP($F41,alloc,3)</f>
        <v>P, S, T &amp; D Plant - Demand</v>
      </c>
      <c r="H41" s="42">
        <f>'Taxes Class.'!J$16</f>
        <v>1586591.1055569057</v>
      </c>
      <c r="I41" s="136">
        <f>$H41*VLOOKUP($F41,alloc,6)</f>
        <v>856837.47902908851</v>
      </c>
      <c r="J41" s="136">
        <f>$H41*VLOOKUP($F41,alloc,7)</f>
        <v>478112.35217235179</v>
      </c>
      <c r="K41" s="136">
        <f>$H41*VLOOKUP($F41,alloc,8)</f>
        <v>0</v>
      </c>
      <c r="L41" s="136">
        <f>$H41*VLOOKUP($F41,alloc,9)</f>
        <v>251641.27435546526</v>
      </c>
      <c r="M41" s="136">
        <f>$H41*VLOOKUP($F41,alloc,10)</f>
        <v>0</v>
      </c>
      <c r="N41" s="136">
        <f>$H41*VLOOKUP($F41,alloc,11)</f>
        <v>0</v>
      </c>
      <c r="O41" s="136">
        <f>$H41*VLOOKUP($F41,alloc,12)</f>
        <v>0</v>
      </c>
      <c r="P41" s="136">
        <f>$H41*VLOOKUP($F41,alloc,13)</f>
        <v>0</v>
      </c>
      <c r="Q41" s="136">
        <f>$H41*VLOOKUP($F41,alloc,14)</f>
        <v>0</v>
      </c>
      <c r="R41" s="136">
        <f>$H41*VLOOKUP($F41,alloc,15)</f>
        <v>0</v>
      </c>
      <c r="S41" s="136">
        <f>$H41*VLOOKUP($F41,alloc,16)</f>
        <v>0</v>
      </c>
      <c r="T41" s="136">
        <f>$H41*VLOOKUP($F41,alloc,17)</f>
        <v>0</v>
      </c>
      <c r="U41" s="136">
        <f>$H41*VLOOKUP($F41,alloc,18)</f>
        <v>0</v>
      </c>
      <c r="V41" s="136">
        <f>$H41*VLOOKUP($F41,alloc,19)</f>
        <v>0</v>
      </c>
      <c r="W41" s="136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454</v>
      </c>
      <c r="F42" s="43">
        <v>7.4</v>
      </c>
      <c r="G42" s="136" t="str">
        <f>VLOOKUP($F42,alloc,3)</f>
        <v>Allocated O&amp;M Expenses - Demand</v>
      </c>
      <c r="H42" s="42">
        <f>'Taxes Class.'!J$17</f>
        <v>3805.8649725051819</v>
      </c>
      <c r="I42" s="136">
        <f>$H42*VLOOKUP($F42,alloc,6)</f>
        <v>2055.354865626713</v>
      </c>
      <c r="J42" s="136">
        <f>$H42*VLOOKUP($F42,alloc,7)</f>
        <v>1146.8809119638365</v>
      </c>
      <c r="K42" s="136">
        <f>$H42*VLOOKUP($F42,alloc,8)</f>
        <v>0</v>
      </c>
      <c r="L42" s="136">
        <f>$H42*VLOOKUP($F42,alloc,9)</f>
        <v>603.62919491463265</v>
      </c>
      <c r="M42" s="136">
        <f>$H42*VLOOKUP($F42,alloc,10)</f>
        <v>0</v>
      </c>
      <c r="N42" s="136">
        <f>$H42*VLOOKUP($F42,alloc,11)</f>
        <v>0</v>
      </c>
      <c r="O42" s="136">
        <f>$H42*VLOOKUP($F42,alloc,12)</f>
        <v>0</v>
      </c>
      <c r="P42" s="136">
        <f>$H42*VLOOKUP($F42,alloc,13)</f>
        <v>0</v>
      </c>
      <c r="Q42" s="136">
        <f>$H42*VLOOKUP($F42,alloc,14)</f>
        <v>0</v>
      </c>
      <c r="R42" s="136">
        <f>$H42*VLOOKUP($F42,alloc,15)</f>
        <v>0</v>
      </c>
      <c r="S42" s="136">
        <f>$H42*VLOOKUP($F42,alloc,16)</f>
        <v>0</v>
      </c>
      <c r="T42" s="136">
        <f>$H42*VLOOKUP($F42,alloc,17)</f>
        <v>0</v>
      </c>
      <c r="U42" s="136">
        <f>$H42*VLOOKUP($F42,alloc,18)</f>
        <v>0</v>
      </c>
      <c r="V42" s="136">
        <f>$H42*VLOOKUP($F42,alloc,19)</f>
        <v>0</v>
      </c>
      <c r="W42" s="136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455</v>
      </c>
      <c r="F43" s="43">
        <v>7.4</v>
      </c>
      <c r="G43" s="136" t="str">
        <f>VLOOKUP($F43,alloc,3)</f>
        <v>Allocated O&amp;M Expenses - Demand</v>
      </c>
      <c r="H43" s="42">
        <f>'Taxes Class.'!J$18</f>
        <v>0</v>
      </c>
      <c r="I43" s="136">
        <f>$H43*VLOOKUP($F43,alloc,6)</f>
        <v>0</v>
      </c>
      <c r="J43" s="136">
        <f>$H43*VLOOKUP($F43,alloc,7)</f>
        <v>0</v>
      </c>
      <c r="K43" s="136">
        <f>$H43*VLOOKUP($F43,alloc,8)</f>
        <v>0</v>
      </c>
      <c r="L43" s="136">
        <f>$H43*VLOOKUP($F43,alloc,9)</f>
        <v>0</v>
      </c>
      <c r="M43" s="136">
        <f>$H43*VLOOKUP($F43,alloc,10)</f>
        <v>0</v>
      </c>
      <c r="N43" s="136">
        <f>$H43*VLOOKUP($F43,alloc,11)</f>
        <v>0</v>
      </c>
      <c r="O43" s="136">
        <f>$H43*VLOOKUP($F43,alloc,12)</f>
        <v>0</v>
      </c>
      <c r="P43" s="136">
        <f>$H43*VLOOKUP($F43,alloc,13)</f>
        <v>0</v>
      </c>
      <c r="Q43" s="136">
        <f>$H43*VLOOKUP($F43,alloc,14)</f>
        <v>0</v>
      </c>
      <c r="R43" s="136">
        <f>$H43*VLOOKUP($F43,alloc,15)</f>
        <v>0</v>
      </c>
      <c r="S43" s="136">
        <f>$H43*VLOOKUP($F43,alloc,16)</f>
        <v>0</v>
      </c>
      <c r="T43" s="136">
        <f>$H43*VLOOKUP($F43,alloc,17)</f>
        <v>0</v>
      </c>
      <c r="U43" s="136">
        <f>$H43*VLOOKUP($F43,alloc,18)</f>
        <v>0</v>
      </c>
      <c r="V43" s="136">
        <f>$H43*VLOOKUP($F43,alloc,19)</f>
        <v>0</v>
      </c>
      <c r="W43" s="136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30" t="s">
        <v>234</v>
      </c>
      <c r="E44" s="44"/>
      <c r="F44" s="129"/>
      <c r="G44" s="42"/>
      <c r="H44" s="42">
        <f>'Taxes Class.'!J$19</f>
        <v>1634247.3303791003</v>
      </c>
      <c r="I44" s="42">
        <f t="shared" ref="I44:W44" si="5">+SUM(I40:I43)</f>
        <v>882574.1917798887</v>
      </c>
      <c r="J44" s="42">
        <f t="shared" si="5"/>
        <v>492473.34894435632</v>
      </c>
      <c r="K44" s="42">
        <f t="shared" si="5"/>
        <v>0</v>
      </c>
      <c r="L44" s="42">
        <f t="shared" si="5"/>
        <v>259199.78965485501</v>
      </c>
      <c r="M44" s="42">
        <f t="shared" si="5"/>
        <v>0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9"/>
      <c r="G45" s="136"/>
      <c r="H45" s="4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232</v>
      </c>
      <c r="F46" s="129"/>
      <c r="G46" s="136"/>
      <c r="H46" s="42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238</v>
      </c>
      <c r="F47" s="43">
        <v>99</v>
      </c>
      <c r="G47" s="136" t="str">
        <f>VLOOKUP($F47,alloc,3)</f>
        <v>-</v>
      </c>
      <c r="H47" s="42">
        <f>'Taxes Class.'!J$22</f>
        <v>0</v>
      </c>
      <c r="I47" s="136">
        <f>$H47*VLOOKUP($F47,alloc,6)</f>
        <v>0</v>
      </c>
      <c r="J47" s="136">
        <f>$H47*VLOOKUP($F47,alloc,7)</f>
        <v>0</v>
      </c>
      <c r="K47" s="136">
        <f>$H47*VLOOKUP($F47,alloc,8)</f>
        <v>0</v>
      </c>
      <c r="L47" s="136">
        <f>$H47*VLOOKUP($F47,alloc,9)</f>
        <v>0</v>
      </c>
      <c r="M47" s="136">
        <f>$H47*VLOOKUP($F47,alloc,10)</f>
        <v>0</v>
      </c>
      <c r="N47" s="136">
        <f>$H47*VLOOKUP($F47,alloc,11)</f>
        <v>0</v>
      </c>
      <c r="O47" s="136">
        <f>$H47*VLOOKUP($F47,alloc,12)</f>
        <v>0</v>
      </c>
      <c r="P47" s="136">
        <f>$H47*VLOOKUP($F47,alloc,13)</f>
        <v>0</v>
      </c>
      <c r="Q47" s="136">
        <f>$H47*VLOOKUP($F47,alloc,14)</f>
        <v>0</v>
      </c>
      <c r="R47" s="136">
        <f>$H47*VLOOKUP($F47,alloc,15)</f>
        <v>0</v>
      </c>
      <c r="S47" s="136">
        <f>$H47*VLOOKUP($F47,alloc,16)</f>
        <v>0</v>
      </c>
      <c r="T47" s="136">
        <f>$H47*VLOOKUP($F47,alloc,17)</f>
        <v>0</v>
      </c>
      <c r="U47" s="136">
        <f>$H47*VLOOKUP($F47,alloc,18)</f>
        <v>0</v>
      </c>
      <c r="V47" s="136">
        <f>$H47*VLOOKUP($F47,alloc,19)</f>
        <v>0</v>
      </c>
      <c r="W47" s="136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237</v>
      </c>
      <c r="F48" s="43">
        <v>99</v>
      </c>
      <c r="G48" s="136" t="str">
        <f>VLOOKUP($F48,alloc,3)</f>
        <v>-</v>
      </c>
      <c r="H48" s="42">
        <f>'Taxes Class.'!J$23</f>
        <v>0</v>
      </c>
      <c r="I48" s="136">
        <f>$H48*VLOOKUP($F48,alloc,6)</f>
        <v>0</v>
      </c>
      <c r="J48" s="136">
        <f>$H48*VLOOKUP($F48,alloc,7)</f>
        <v>0</v>
      </c>
      <c r="K48" s="136">
        <f>$H48*VLOOKUP($F48,alloc,8)</f>
        <v>0</v>
      </c>
      <c r="L48" s="136">
        <f>$H48*VLOOKUP($F48,alloc,9)</f>
        <v>0</v>
      </c>
      <c r="M48" s="136">
        <f>$H48*VLOOKUP($F48,alloc,10)</f>
        <v>0</v>
      </c>
      <c r="N48" s="136">
        <f>$H48*VLOOKUP($F48,alloc,11)</f>
        <v>0</v>
      </c>
      <c r="O48" s="136">
        <f>$H48*VLOOKUP($F48,alloc,12)</f>
        <v>0</v>
      </c>
      <c r="P48" s="136">
        <f>$H48*VLOOKUP($F48,alloc,13)</f>
        <v>0</v>
      </c>
      <c r="Q48" s="136">
        <f>$H48*VLOOKUP($F48,alloc,14)</f>
        <v>0</v>
      </c>
      <c r="R48" s="136">
        <f>$H48*VLOOKUP($F48,alloc,15)</f>
        <v>0</v>
      </c>
      <c r="S48" s="136">
        <f>$H48*VLOOKUP($F48,alloc,16)</f>
        <v>0</v>
      </c>
      <c r="T48" s="136">
        <f>$H48*VLOOKUP($F48,alloc,17)</f>
        <v>0</v>
      </c>
      <c r="U48" s="136">
        <f>$H48*VLOOKUP($F48,alloc,18)</f>
        <v>0</v>
      </c>
      <c r="V48" s="136">
        <f>$H48*VLOOKUP($F48,alloc,19)</f>
        <v>0</v>
      </c>
      <c r="W48" s="136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1" t="s">
        <v>456</v>
      </c>
      <c r="F49" s="43">
        <v>99</v>
      </c>
      <c r="G49" s="136" t="str">
        <f>VLOOKUP($F49,alloc,3)</f>
        <v>-</v>
      </c>
      <c r="H49" s="42">
        <f>'Taxes Class.'!J$24</f>
        <v>0</v>
      </c>
      <c r="I49" s="136">
        <f>$H49*VLOOKUP($F49,alloc,6)</f>
        <v>0</v>
      </c>
      <c r="J49" s="136">
        <f>$H49*VLOOKUP($F49,alloc,7)</f>
        <v>0</v>
      </c>
      <c r="K49" s="136">
        <f>$H49*VLOOKUP($F49,alloc,8)</f>
        <v>0</v>
      </c>
      <c r="L49" s="136">
        <f>$H49*VLOOKUP($F49,alloc,9)</f>
        <v>0</v>
      </c>
      <c r="M49" s="136">
        <f>$H49*VLOOKUP($F49,alloc,10)</f>
        <v>0</v>
      </c>
      <c r="N49" s="136">
        <f>$H49*VLOOKUP($F49,alloc,11)</f>
        <v>0</v>
      </c>
      <c r="O49" s="136">
        <f>$H49*VLOOKUP($F49,alloc,12)</f>
        <v>0</v>
      </c>
      <c r="P49" s="136">
        <f>$H49*VLOOKUP($F49,alloc,13)</f>
        <v>0</v>
      </c>
      <c r="Q49" s="136">
        <f>$H49*VLOOKUP($F49,alloc,14)</f>
        <v>0</v>
      </c>
      <c r="R49" s="136">
        <f>$H49*VLOOKUP($F49,alloc,15)</f>
        <v>0</v>
      </c>
      <c r="S49" s="136">
        <f>$H49*VLOOKUP($F49,alloc,16)</f>
        <v>0</v>
      </c>
      <c r="T49" s="136">
        <f>$H49*VLOOKUP($F49,alloc,17)</f>
        <v>0</v>
      </c>
      <c r="U49" s="136">
        <f>$H49*VLOOKUP($F49,alloc,18)</f>
        <v>0</v>
      </c>
      <c r="V49" s="136">
        <f>$H49*VLOOKUP($F49,alloc,19)</f>
        <v>0</v>
      </c>
      <c r="W49" s="136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30" t="s">
        <v>236</v>
      </c>
      <c r="E50" s="44"/>
      <c r="F50" s="129"/>
      <c r="G50" s="136"/>
      <c r="H50" s="42">
        <f>'Taxes Class.'!J$25</f>
        <v>0</v>
      </c>
      <c r="I50" s="136">
        <f t="shared" ref="I50:W50" si="6">SUM(I47:I49)</f>
        <v>0</v>
      </c>
      <c r="J50" s="136">
        <f t="shared" si="6"/>
        <v>0</v>
      </c>
      <c r="K50" s="136">
        <f t="shared" si="6"/>
        <v>0</v>
      </c>
      <c r="L50" s="136">
        <f t="shared" si="6"/>
        <v>0</v>
      </c>
      <c r="M50" s="136">
        <f t="shared" si="6"/>
        <v>0</v>
      </c>
      <c r="N50" s="136">
        <f t="shared" si="6"/>
        <v>0</v>
      </c>
      <c r="O50" s="136">
        <f t="shared" si="6"/>
        <v>0</v>
      </c>
      <c r="P50" s="136">
        <f t="shared" si="6"/>
        <v>0</v>
      </c>
      <c r="Q50" s="136">
        <f t="shared" si="6"/>
        <v>0</v>
      </c>
      <c r="R50" s="136">
        <f t="shared" si="6"/>
        <v>0</v>
      </c>
      <c r="S50" s="136">
        <f t="shared" si="6"/>
        <v>0</v>
      </c>
      <c r="T50" s="136">
        <f t="shared" si="6"/>
        <v>0</v>
      </c>
      <c r="U50" s="136">
        <f t="shared" si="6"/>
        <v>0</v>
      </c>
      <c r="V50" s="136">
        <f t="shared" si="6"/>
        <v>0</v>
      </c>
      <c r="W50" s="136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9"/>
      <c r="G51" s="136"/>
      <c r="H51" s="42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235</v>
      </c>
      <c r="D52" s="44"/>
      <c r="F52" s="129"/>
      <c r="G52" s="136"/>
      <c r="H52" s="42">
        <f>'Taxes Class.'!J$27</f>
        <v>1634247.3303791003</v>
      </c>
      <c r="I52" s="136">
        <f>I44+I50</f>
        <v>882574.1917798887</v>
      </c>
      <c r="J52" s="136">
        <f t="shared" ref="J52:W52" si="7">J44+J50</f>
        <v>492473.34894435632</v>
      </c>
      <c r="K52" s="136">
        <f t="shared" si="7"/>
        <v>0</v>
      </c>
      <c r="L52" s="136">
        <f t="shared" si="7"/>
        <v>259199.78965485501</v>
      </c>
      <c r="M52" s="136">
        <f t="shared" si="7"/>
        <v>0</v>
      </c>
      <c r="N52" s="136">
        <f t="shared" si="7"/>
        <v>0</v>
      </c>
      <c r="O52" s="136">
        <f t="shared" si="7"/>
        <v>0</v>
      </c>
      <c r="P52" s="136">
        <f t="shared" si="7"/>
        <v>0</v>
      </c>
      <c r="Q52" s="136">
        <f t="shared" si="7"/>
        <v>0</v>
      </c>
      <c r="R52" s="136">
        <f t="shared" si="7"/>
        <v>0</v>
      </c>
      <c r="S52" s="136">
        <f t="shared" si="7"/>
        <v>0</v>
      </c>
      <c r="T52" s="136">
        <f t="shared" si="7"/>
        <v>0</v>
      </c>
      <c r="U52" s="136">
        <f t="shared" si="7"/>
        <v>0</v>
      </c>
      <c r="V52" s="136">
        <f t="shared" si="7"/>
        <v>0</v>
      </c>
      <c r="W52" s="136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9"/>
      <c r="G53" s="136"/>
      <c r="H53" s="4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9"/>
      <c r="G54" s="136"/>
      <c r="H54" s="42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457</v>
      </c>
      <c r="F55" s="43">
        <v>19.399999999999999</v>
      </c>
      <c r="G55" s="136" t="str">
        <f>VLOOKUP($F55,alloc,3)</f>
        <v>Rate Base - Demand</v>
      </c>
      <c r="H55" s="42">
        <f>'Taxes Class.'!J$30</f>
        <v>2450258.3325397689</v>
      </c>
      <c r="I55" s="136">
        <f>$H55*VLOOKUP($F55,alloc,6)</f>
        <v>1323260.3947357077</v>
      </c>
      <c r="J55" s="136">
        <f>$H55*VLOOKUP($F55,alloc,7)</f>
        <v>738374.72723590513</v>
      </c>
      <c r="K55" s="136">
        <f>$H55*VLOOKUP($F55,alloc,8)</f>
        <v>0</v>
      </c>
      <c r="L55" s="136">
        <f>$H55*VLOOKUP($F55,alloc,9)</f>
        <v>388623.21056815592</v>
      </c>
      <c r="M55" s="136">
        <f>$H55*VLOOKUP($F55,alloc,10)</f>
        <v>0</v>
      </c>
      <c r="N55" s="136">
        <f>$H55*VLOOKUP($F55,alloc,11)</f>
        <v>0</v>
      </c>
      <c r="O55" s="136">
        <f>$H55*VLOOKUP($F55,alloc,12)</f>
        <v>0</v>
      </c>
      <c r="P55" s="136">
        <f>$H55*VLOOKUP($F55,alloc,13)</f>
        <v>0</v>
      </c>
      <c r="Q55" s="136">
        <f>$H55*VLOOKUP($F55,alloc,14)</f>
        <v>0</v>
      </c>
      <c r="R55" s="136">
        <f>$H55*VLOOKUP($F55,alloc,15)</f>
        <v>0</v>
      </c>
      <c r="S55" s="136">
        <f>$H55*VLOOKUP($F55,alloc,16)</f>
        <v>0</v>
      </c>
      <c r="T55" s="136">
        <f>$H55*VLOOKUP($F55,alloc,17)</f>
        <v>0</v>
      </c>
      <c r="U55" s="136">
        <f>$H55*VLOOKUP($F55,alloc,18)</f>
        <v>0</v>
      </c>
      <c r="V55" s="136">
        <f>$H55*VLOOKUP($F55,alloc,19)</f>
        <v>0</v>
      </c>
      <c r="W55" s="136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9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2" t="s">
        <v>61</v>
      </c>
      <c r="F57" s="129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2"/>
      <c r="F58" s="129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2"/>
      <c r="F59" s="129"/>
      <c r="G59" s="42"/>
      <c r="H59" s="44"/>
      <c r="I59" s="44"/>
      <c r="J59" s="44"/>
      <c r="K59" s="44"/>
      <c r="L59" s="44"/>
      <c r="M59" s="132"/>
      <c r="N59" s="132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9"/>
      <c r="G60" s="42"/>
      <c r="H60" s="44"/>
      <c r="I60" s="42"/>
      <c r="J60" s="132"/>
      <c r="K60" s="132"/>
      <c r="L60" s="132"/>
      <c r="M60" s="45"/>
      <c r="N60" s="45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2" t="s">
        <v>303</v>
      </c>
      <c r="B61" s="44"/>
      <c r="C61" s="44"/>
      <c r="D61" s="44"/>
      <c r="E61" s="42"/>
      <c r="F61" s="131" t="s">
        <v>38</v>
      </c>
      <c r="G61" s="149" t="s">
        <v>38</v>
      </c>
      <c r="H61" s="45" t="s">
        <v>1</v>
      </c>
      <c r="I61" s="3" t="s">
        <v>56</v>
      </c>
      <c r="J61" s="3" t="s">
        <v>519</v>
      </c>
      <c r="K61" s="3" t="s">
        <v>519</v>
      </c>
      <c r="L61" s="69" t="s">
        <v>180</v>
      </c>
      <c r="M61" s="69" t="s">
        <v>180</v>
      </c>
      <c r="N61" s="45"/>
      <c r="O61" s="45"/>
      <c r="P61" s="45"/>
      <c r="Q61" s="45"/>
      <c r="R61" s="45"/>
      <c r="S61" s="132"/>
      <c r="T61" s="132"/>
      <c r="U61" s="132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3" t="s">
        <v>302</v>
      </c>
      <c r="B62" s="44"/>
      <c r="C62" s="44"/>
      <c r="D62" s="44"/>
      <c r="E62" s="42"/>
      <c r="F62" s="131" t="s">
        <v>39</v>
      </c>
      <c r="G62" s="149" t="s">
        <v>21</v>
      </c>
      <c r="H62" s="45" t="s">
        <v>2</v>
      </c>
      <c r="I62" s="3" t="s">
        <v>520</v>
      </c>
      <c r="J62" s="69" t="s">
        <v>420</v>
      </c>
      <c r="K62" s="69" t="s">
        <v>518</v>
      </c>
      <c r="L62" s="69" t="s">
        <v>420</v>
      </c>
      <c r="M62" s="69" t="s">
        <v>518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6"/>
      <c r="H63" s="42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9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233</v>
      </c>
      <c r="F65" s="43"/>
      <c r="G65" s="136"/>
      <c r="H65" s="42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452</v>
      </c>
      <c r="F66" s="43">
        <v>7.6</v>
      </c>
      <c r="G66" s="136" t="str">
        <f>VLOOKUP($F66,alloc,3)</f>
        <v>Allocated O&amp;M Expenses - Comm</v>
      </c>
      <c r="H66" s="42">
        <f>'Taxes Class.'!K$15</f>
        <v>558635.81981460378</v>
      </c>
      <c r="I66" s="136">
        <f>$H66*VLOOKUP($F66,alloc,6)</f>
        <v>332185.75686989236</v>
      </c>
      <c r="J66" s="136">
        <f>$H66*VLOOKUP($F66,alloc,7)</f>
        <v>218166.09039503985</v>
      </c>
      <c r="K66" s="136">
        <f>$H66*VLOOKUP($F66,alloc,8)</f>
        <v>7695.0304457145203</v>
      </c>
      <c r="L66" s="136">
        <f>$H66*VLOOKUP($F66,alloc,9)</f>
        <v>293.93356643860358</v>
      </c>
      <c r="M66" s="136">
        <f>$H66*VLOOKUP($F66,alloc,10)</f>
        <v>295.00853751853424</v>
      </c>
      <c r="N66" s="136">
        <f>$H66*VLOOKUP($F66,alloc,11)</f>
        <v>0</v>
      </c>
      <c r="O66" s="136">
        <f>$H66*VLOOKUP($F66,alloc,12)</f>
        <v>0</v>
      </c>
      <c r="P66" s="136">
        <f>$H66*VLOOKUP($F66,alloc,13)</f>
        <v>0</v>
      </c>
      <c r="Q66" s="136">
        <f>$H66*VLOOKUP($F66,alloc,14)</f>
        <v>0</v>
      </c>
      <c r="R66" s="136">
        <f>$H66*VLOOKUP($F66,alloc,15)</f>
        <v>0</v>
      </c>
      <c r="S66" s="136">
        <f>$H66*VLOOKUP($F66,alloc,16)</f>
        <v>0</v>
      </c>
      <c r="T66" s="136">
        <f>$H66*VLOOKUP($F66,alloc,17)</f>
        <v>0</v>
      </c>
      <c r="U66" s="136">
        <f>$H66*VLOOKUP($F66,alloc,18)</f>
        <v>0</v>
      </c>
      <c r="V66" s="136">
        <f>$H66*VLOOKUP($F66,alloc,19)</f>
        <v>0</v>
      </c>
      <c r="W66" s="136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453</v>
      </c>
      <c r="F67" s="43">
        <v>6.6</v>
      </c>
      <c r="G67" s="136" t="str">
        <f>VLOOKUP($F67,alloc,3)</f>
        <v>P, S, T &amp; D Plant - Commodity</v>
      </c>
      <c r="H67" s="42">
        <f>'Taxes Class.'!K$16</f>
        <v>76695.832645668226</v>
      </c>
      <c r="I67" s="136">
        <f>$H67*VLOOKUP($F67,alloc,6)</f>
        <v>30027.848028598815</v>
      </c>
      <c r="J67" s="136">
        <f>$H67*VLOOKUP($F67,alloc,7)</f>
        <v>18103.413618960865</v>
      </c>
      <c r="K67" s="136">
        <f>$H67*VLOOKUP($F67,alloc,8)</f>
        <v>569.88002601420351</v>
      </c>
      <c r="L67" s="136">
        <f>$H67*VLOOKUP($F67,alloc,9)</f>
        <v>14149.156589261353</v>
      </c>
      <c r="M67" s="136">
        <f>$H67*VLOOKUP($F67,alloc,10)</f>
        <v>13845.534382832988</v>
      </c>
      <c r="N67" s="136">
        <f>$H67*VLOOKUP($F67,alloc,11)</f>
        <v>0</v>
      </c>
      <c r="O67" s="136">
        <f>$H67*VLOOKUP($F67,alloc,12)</f>
        <v>0</v>
      </c>
      <c r="P67" s="136">
        <f>$H67*VLOOKUP($F67,alloc,13)</f>
        <v>0</v>
      </c>
      <c r="Q67" s="136">
        <f>$H67*VLOOKUP($F67,alloc,14)</f>
        <v>0</v>
      </c>
      <c r="R67" s="136">
        <f>$H67*VLOOKUP($F67,alloc,15)</f>
        <v>0</v>
      </c>
      <c r="S67" s="136">
        <f>$H67*VLOOKUP($F67,alloc,16)</f>
        <v>0</v>
      </c>
      <c r="T67" s="136">
        <f>$H67*VLOOKUP($F67,alloc,17)</f>
        <v>0</v>
      </c>
      <c r="U67" s="136">
        <f>$H67*VLOOKUP($F67,alloc,18)</f>
        <v>0</v>
      </c>
      <c r="V67" s="136">
        <f>$H67*VLOOKUP($F67,alloc,19)</f>
        <v>0</v>
      </c>
      <c r="W67" s="136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454</v>
      </c>
      <c r="F68" s="43">
        <v>7.6</v>
      </c>
      <c r="G68" s="136" t="str">
        <f>VLOOKUP($F68,alloc,3)</f>
        <v>Allocated O&amp;M Expenses - Comm</v>
      </c>
      <c r="H68" s="42">
        <f>'Taxes Class.'!K$17</f>
        <v>48485.177916599954</v>
      </c>
      <c r="I68" s="136">
        <f>$H68*VLOOKUP($F68,alloc,6)</f>
        <v>28831.100606012558</v>
      </c>
      <c r="J68" s="136">
        <f>$H68*VLOOKUP($F68,alloc,7)</f>
        <v>18935.093907302668</v>
      </c>
      <c r="K68" s="136">
        <f>$H68*VLOOKUP($F68,alloc,8)</f>
        <v>667.86787921680741</v>
      </c>
      <c r="L68" s="136">
        <f>$H68*VLOOKUP($F68,alloc,9)</f>
        <v>25.511112533324681</v>
      </c>
      <c r="M68" s="136">
        <f>$H68*VLOOKUP($F68,alloc,10)</f>
        <v>25.604411534600565</v>
      </c>
      <c r="N68" s="136">
        <f>$H68*VLOOKUP($F68,alloc,11)</f>
        <v>0</v>
      </c>
      <c r="O68" s="136">
        <f>$H68*VLOOKUP($F68,alloc,12)</f>
        <v>0</v>
      </c>
      <c r="P68" s="136">
        <f>$H68*VLOOKUP($F68,alloc,13)</f>
        <v>0</v>
      </c>
      <c r="Q68" s="136">
        <f>$H68*VLOOKUP($F68,alloc,14)</f>
        <v>0</v>
      </c>
      <c r="R68" s="136">
        <f>$H68*VLOOKUP($F68,alloc,15)</f>
        <v>0</v>
      </c>
      <c r="S68" s="136">
        <f>$H68*VLOOKUP($F68,alloc,16)</f>
        <v>0</v>
      </c>
      <c r="T68" s="136">
        <f>$H68*VLOOKUP($F68,alloc,17)</f>
        <v>0</v>
      </c>
      <c r="U68" s="136">
        <f>$H68*VLOOKUP($F68,alloc,18)</f>
        <v>0</v>
      </c>
      <c r="V68" s="136">
        <f>$H68*VLOOKUP($F68,alloc,19)</f>
        <v>0</v>
      </c>
      <c r="W68" s="136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455</v>
      </c>
      <c r="F69" s="43">
        <v>7.6</v>
      </c>
      <c r="G69" s="136" t="str">
        <f>VLOOKUP($F69,alloc,3)</f>
        <v>Allocated O&amp;M Expenses - Comm</v>
      </c>
      <c r="H69" s="42">
        <f>'Taxes Class.'!K$18</f>
        <v>0</v>
      </c>
      <c r="I69" s="136">
        <f>$H69*VLOOKUP($F69,alloc,6)</f>
        <v>0</v>
      </c>
      <c r="J69" s="136">
        <f>$H69*VLOOKUP($F69,alloc,7)</f>
        <v>0</v>
      </c>
      <c r="K69" s="136">
        <f>$H69*VLOOKUP($F69,alloc,8)</f>
        <v>0</v>
      </c>
      <c r="L69" s="136">
        <f>$H69*VLOOKUP($F69,alloc,9)</f>
        <v>0</v>
      </c>
      <c r="M69" s="136">
        <f>$H69*VLOOKUP($F69,alloc,10)</f>
        <v>0</v>
      </c>
      <c r="N69" s="136">
        <f>$H69*VLOOKUP($F69,alloc,11)</f>
        <v>0</v>
      </c>
      <c r="O69" s="136">
        <f>$H69*VLOOKUP($F69,alloc,12)</f>
        <v>0</v>
      </c>
      <c r="P69" s="136">
        <f>$H69*VLOOKUP($F69,alloc,13)</f>
        <v>0</v>
      </c>
      <c r="Q69" s="136">
        <f>$H69*VLOOKUP($F69,alloc,14)</f>
        <v>0</v>
      </c>
      <c r="R69" s="136">
        <f>$H69*VLOOKUP($F69,alloc,15)</f>
        <v>0</v>
      </c>
      <c r="S69" s="136">
        <f>$H69*VLOOKUP($F69,alloc,16)</f>
        <v>0</v>
      </c>
      <c r="T69" s="136">
        <f>$H69*VLOOKUP($F69,alloc,17)</f>
        <v>0</v>
      </c>
      <c r="U69" s="136">
        <f>$H69*VLOOKUP($F69,alloc,18)</f>
        <v>0</v>
      </c>
      <c r="V69" s="136">
        <f>$H69*VLOOKUP($F69,alloc,19)</f>
        <v>0</v>
      </c>
      <c r="W69" s="136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30" t="s">
        <v>234</v>
      </c>
      <c r="E70" s="44"/>
      <c r="F70" s="129"/>
      <c r="G70" s="42"/>
      <c r="H70" s="42">
        <f>'Taxes Class.'!K$19</f>
        <v>683816.83037687186</v>
      </c>
      <c r="I70" s="42">
        <f t="shared" ref="I70:W70" si="9">+SUM(I66:I69)</f>
        <v>391044.70550450374</v>
      </c>
      <c r="J70" s="42">
        <f t="shared" si="9"/>
        <v>255204.59792130336</v>
      </c>
      <c r="K70" s="42">
        <f t="shared" si="9"/>
        <v>8932.7783509455312</v>
      </c>
      <c r="L70" s="42">
        <f t="shared" si="9"/>
        <v>14468.60126823328</v>
      </c>
      <c r="M70" s="42">
        <f t="shared" si="9"/>
        <v>14166.147331886123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9"/>
      <c r="G71" s="136"/>
      <c r="H71" s="42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232</v>
      </c>
      <c r="F72" s="129"/>
      <c r="G72" s="136"/>
      <c r="H72" s="42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238</v>
      </c>
      <c r="F73" s="43">
        <v>99</v>
      </c>
      <c r="G73" s="136" t="str">
        <f>VLOOKUP($F73,alloc,3)</f>
        <v>-</v>
      </c>
      <c r="H73" s="42">
        <f>'Taxes Class.'!K$22</f>
        <v>0</v>
      </c>
      <c r="I73" s="136">
        <f>$H73*VLOOKUP($F73,alloc,6)</f>
        <v>0</v>
      </c>
      <c r="J73" s="136">
        <f>$H73*VLOOKUP($F73,alloc,7)</f>
        <v>0</v>
      </c>
      <c r="K73" s="136">
        <f>$H73*VLOOKUP($F73,alloc,8)</f>
        <v>0</v>
      </c>
      <c r="L73" s="136">
        <f>$H73*VLOOKUP($F73,alloc,9)</f>
        <v>0</v>
      </c>
      <c r="M73" s="136">
        <f>$H73*VLOOKUP($F73,alloc,10)</f>
        <v>0</v>
      </c>
      <c r="N73" s="136">
        <f>$H73*VLOOKUP($F73,alloc,11)</f>
        <v>0</v>
      </c>
      <c r="O73" s="136">
        <f>$H73*VLOOKUP($F73,alloc,12)</f>
        <v>0</v>
      </c>
      <c r="P73" s="136">
        <f>$H73*VLOOKUP($F73,alloc,13)</f>
        <v>0</v>
      </c>
      <c r="Q73" s="136">
        <f>$H73*VLOOKUP($F73,alloc,14)</f>
        <v>0</v>
      </c>
      <c r="R73" s="136">
        <f>$H73*VLOOKUP($F73,alloc,15)</f>
        <v>0</v>
      </c>
      <c r="S73" s="136">
        <f>$H73*VLOOKUP($F73,alloc,16)</f>
        <v>0</v>
      </c>
      <c r="T73" s="136">
        <f>$H73*VLOOKUP($F73,alloc,17)</f>
        <v>0</v>
      </c>
      <c r="U73" s="136">
        <f>$H73*VLOOKUP($F73,alloc,18)</f>
        <v>0</v>
      </c>
      <c r="V73" s="136">
        <f>$H73*VLOOKUP($F73,alloc,19)</f>
        <v>0</v>
      </c>
      <c r="W73" s="136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237</v>
      </c>
      <c r="F74" s="43">
        <v>99</v>
      </c>
      <c r="G74" s="136" t="str">
        <f>VLOOKUP($F74,alloc,3)</f>
        <v>-</v>
      </c>
      <c r="H74" s="42">
        <f>'Taxes Class.'!K$23</f>
        <v>0</v>
      </c>
      <c r="I74" s="136">
        <f>$H74*VLOOKUP($F74,alloc,6)</f>
        <v>0</v>
      </c>
      <c r="J74" s="136">
        <f>$H74*VLOOKUP($F74,alloc,7)</f>
        <v>0</v>
      </c>
      <c r="K74" s="136">
        <f>$H74*VLOOKUP($F74,alloc,8)</f>
        <v>0</v>
      </c>
      <c r="L74" s="136">
        <f>$H74*VLOOKUP($F74,alloc,9)</f>
        <v>0</v>
      </c>
      <c r="M74" s="136">
        <f>$H74*VLOOKUP($F74,alloc,10)</f>
        <v>0</v>
      </c>
      <c r="N74" s="136">
        <f>$H74*VLOOKUP($F74,alloc,11)</f>
        <v>0</v>
      </c>
      <c r="O74" s="136">
        <f>$H74*VLOOKUP($F74,alloc,12)</f>
        <v>0</v>
      </c>
      <c r="P74" s="136">
        <f>$H74*VLOOKUP($F74,alloc,13)</f>
        <v>0</v>
      </c>
      <c r="Q74" s="136">
        <f>$H74*VLOOKUP($F74,alloc,14)</f>
        <v>0</v>
      </c>
      <c r="R74" s="136">
        <f>$H74*VLOOKUP($F74,alloc,15)</f>
        <v>0</v>
      </c>
      <c r="S74" s="136">
        <f>$H74*VLOOKUP($F74,alloc,16)</f>
        <v>0</v>
      </c>
      <c r="T74" s="136">
        <f>$H74*VLOOKUP($F74,alloc,17)</f>
        <v>0</v>
      </c>
      <c r="U74" s="136">
        <f>$H74*VLOOKUP($F74,alloc,18)</f>
        <v>0</v>
      </c>
      <c r="V74" s="136">
        <f>$H74*VLOOKUP($F74,alloc,19)</f>
        <v>0</v>
      </c>
      <c r="W74" s="136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1" t="s">
        <v>456</v>
      </c>
      <c r="F75" s="43">
        <v>1</v>
      </c>
      <c r="G75" s="136" t="str">
        <f>VLOOKUP($F75,alloc,3)</f>
        <v>Mcf</v>
      </c>
      <c r="H75" s="42">
        <f>'Taxes Class.'!K$24</f>
        <v>317095.65005307103</v>
      </c>
      <c r="I75" s="136">
        <f>$H75*VLOOKUP($F75,alloc,6)</f>
        <v>99730.316906887063</v>
      </c>
      <c r="J75" s="136">
        <f>$H75*VLOOKUP($F75,alloc,7)</f>
        <v>65446.920860628197</v>
      </c>
      <c r="K75" s="136">
        <f>$H75*VLOOKUP($F75,alloc,8)</f>
        <v>3172.1939733123022</v>
      </c>
      <c r="L75" s="136">
        <f>$H75*VLOOKUP($F75,alloc,9)</f>
        <v>71126.430194024724</v>
      </c>
      <c r="M75" s="136">
        <f>$H75*VLOOKUP($F75,alloc,10)</f>
        <v>77619.788118218799</v>
      </c>
      <c r="N75" s="136">
        <f>$H75*VLOOKUP($F75,alloc,11)</f>
        <v>0</v>
      </c>
      <c r="O75" s="136">
        <f>$H75*VLOOKUP($F75,alloc,12)</f>
        <v>0</v>
      </c>
      <c r="P75" s="136">
        <f>$H75*VLOOKUP($F75,alloc,13)</f>
        <v>0</v>
      </c>
      <c r="Q75" s="136">
        <f>$H75*VLOOKUP($F75,alloc,14)</f>
        <v>0</v>
      </c>
      <c r="R75" s="136">
        <f>$H75*VLOOKUP($F75,alloc,15)</f>
        <v>0</v>
      </c>
      <c r="S75" s="136">
        <f>$H75*VLOOKUP($F75,alloc,16)</f>
        <v>0</v>
      </c>
      <c r="T75" s="136">
        <f>$H75*VLOOKUP($F75,alloc,17)</f>
        <v>0</v>
      </c>
      <c r="U75" s="136">
        <f>$H75*VLOOKUP($F75,alloc,18)</f>
        <v>0</v>
      </c>
      <c r="V75" s="136">
        <f>$H75*VLOOKUP($F75,alloc,19)</f>
        <v>0</v>
      </c>
      <c r="W75" s="136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30" t="s">
        <v>236</v>
      </c>
      <c r="E76" s="44"/>
      <c r="F76" s="129"/>
      <c r="G76" s="136"/>
      <c r="H76" s="42">
        <f>'Taxes Class.'!K$25</f>
        <v>317095.65005307103</v>
      </c>
      <c r="I76" s="136">
        <f t="shared" ref="I76:W76" si="10">SUM(I73:I75)</f>
        <v>99730.316906887063</v>
      </c>
      <c r="J76" s="136">
        <f t="shared" si="10"/>
        <v>65446.920860628197</v>
      </c>
      <c r="K76" s="136">
        <f t="shared" si="10"/>
        <v>3172.1939733123022</v>
      </c>
      <c r="L76" s="136">
        <f t="shared" si="10"/>
        <v>71126.430194024724</v>
      </c>
      <c r="M76" s="136">
        <f t="shared" si="10"/>
        <v>77619.788118218799</v>
      </c>
      <c r="N76" s="136">
        <f t="shared" si="10"/>
        <v>0</v>
      </c>
      <c r="O76" s="136">
        <f t="shared" si="10"/>
        <v>0</v>
      </c>
      <c r="P76" s="136">
        <f t="shared" si="10"/>
        <v>0</v>
      </c>
      <c r="Q76" s="136">
        <f t="shared" si="10"/>
        <v>0</v>
      </c>
      <c r="R76" s="136">
        <f t="shared" si="10"/>
        <v>0</v>
      </c>
      <c r="S76" s="136">
        <f t="shared" si="10"/>
        <v>0</v>
      </c>
      <c r="T76" s="136">
        <f t="shared" si="10"/>
        <v>0</v>
      </c>
      <c r="U76" s="136">
        <f t="shared" si="10"/>
        <v>0</v>
      </c>
      <c r="V76" s="136">
        <f t="shared" si="10"/>
        <v>0</v>
      </c>
      <c r="W76" s="136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9"/>
      <c r="G77" s="136"/>
      <c r="H77" s="42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235</v>
      </c>
      <c r="D78" s="44"/>
      <c r="F78" s="129"/>
      <c r="G78" s="136"/>
      <c r="H78" s="42">
        <f>'Taxes Class.'!K$27</f>
        <v>1000912.480429943</v>
      </c>
      <c r="I78" s="136">
        <f>I70+I76</f>
        <v>490775.02241139079</v>
      </c>
      <c r="J78" s="136">
        <f t="shared" ref="J78:W78" si="11">J70+J76</f>
        <v>320651.51878193155</v>
      </c>
      <c r="K78" s="136">
        <f t="shared" si="11"/>
        <v>12104.972324257833</v>
      </c>
      <c r="L78" s="136">
        <f t="shared" si="11"/>
        <v>85595.031462258004</v>
      </c>
      <c r="M78" s="136">
        <f t="shared" si="11"/>
        <v>91785.935450104924</v>
      </c>
      <c r="N78" s="136">
        <f t="shared" si="11"/>
        <v>0</v>
      </c>
      <c r="O78" s="136">
        <f t="shared" si="11"/>
        <v>0</v>
      </c>
      <c r="P78" s="136">
        <f t="shared" si="11"/>
        <v>0</v>
      </c>
      <c r="Q78" s="136">
        <f t="shared" si="11"/>
        <v>0</v>
      </c>
      <c r="R78" s="136">
        <f t="shared" si="11"/>
        <v>0</v>
      </c>
      <c r="S78" s="136">
        <f t="shared" si="11"/>
        <v>0</v>
      </c>
      <c r="T78" s="136">
        <f t="shared" si="11"/>
        <v>0</v>
      </c>
      <c r="U78" s="136">
        <f t="shared" si="11"/>
        <v>0</v>
      </c>
      <c r="V78" s="136">
        <f t="shared" si="11"/>
        <v>0</v>
      </c>
      <c r="W78" s="136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9"/>
      <c r="G79" s="136"/>
      <c r="H79" s="42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9"/>
      <c r="G80" s="136"/>
      <c r="H80" s="42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457</v>
      </c>
      <c r="F81" s="43">
        <v>19.600000000000001</v>
      </c>
      <c r="G81" s="136" t="str">
        <f>VLOOKUP($F81,alloc,3)</f>
        <v>Rate Base - Comm</v>
      </c>
      <c r="H81" s="42">
        <f>'Taxes Class.'!K$30</f>
        <v>359103.19669722341</v>
      </c>
      <c r="I81" s="136">
        <f>$H81*VLOOKUP($F81,alloc,6)</f>
        <v>149487.3368955953</v>
      </c>
      <c r="J81" s="136">
        <f>$H81*VLOOKUP($F81,alloc,7)</f>
        <v>95688.669996839526</v>
      </c>
      <c r="K81" s="136">
        <f>$H81*VLOOKUP($F81,alloc,8)</f>
        <v>3665.1987982250234</v>
      </c>
      <c r="L81" s="136">
        <f>$H81*VLOOKUP($F81,alloc,9)</f>
        <v>53888.820023915134</v>
      </c>
      <c r="M81" s="136">
        <f>$H81*VLOOKUP($F81,alloc,10)</f>
        <v>56373.170982648429</v>
      </c>
      <c r="N81" s="136">
        <f>$H81*VLOOKUP($F81,alloc,11)</f>
        <v>0</v>
      </c>
      <c r="O81" s="136">
        <f>$H81*VLOOKUP($F81,alloc,12)</f>
        <v>0</v>
      </c>
      <c r="P81" s="136">
        <f>$H81*VLOOKUP($F81,alloc,13)</f>
        <v>0</v>
      </c>
      <c r="Q81" s="136">
        <f>$H81*VLOOKUP($F81,alloc,14)</f>
        <v>0</v>
      </c>
      <c r="R81" s="136">
        <f>$H81*VLOOKUP($F81,alloc,15)</f>
        <v>0</v>
      </c>
      <c r="S81" s="136">
        <f>$H81*VLOOKUP($F81,alloc,16)</f>
        <v>0</v>
      </c>
      <c r="T81" s="136">
        <f>$H81*VLOOKUP($F81,alloc,17)</f>
        <v>0</v>
      </c>
      <c r="U81" s="136">
        <f>$H81*VLOOKUP($F81,alloc,18)</f>
        <v>0</v>
      </c>
      <c r="V81" s="136">
        <f>$H81*VLOOKUP($F81,alloc,19)</f>
        <v>0</v>
      </c>
      <c r="W81" s="136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9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2" t="s">
        <v>48</v>
      </c>
      <c r="F83" s="129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2"/>
      <c r="F84" s="129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2"/>
      <c r="F85" s="129"/>
      <c r="G85" s="42"/>
      <c r="H85" s="44"/>
      <c r="I85" s="44"/>
      <c r="J85" s="44"/>
      <c r="K85" s="44"/>
      <c r="L85" s="44"/>
      <c r="M85" s="132"/>
      <c r="N85" s="132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9"/>
      <c r="G86" s="42"/>
      <c r="H86" s="44"/>
      <c r="I86" s="42"/>
      <c r="J86" s="132"/>
      <c r="K86" s="132"/>
      <c r="L86" s="132"/>
      <c r="M86" s="45"/>
      <c r="N86" s="45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2" t="s">
        <v>303</v>
      </c>
      <c r="B87" s="44"/>
      <c r="C87" s="44"/>
      <c r="D87" s="44"/>
      <c r="E87" s="42"/>
      <c r="F87" s="131" t="s">
        <v>38</v>
      </c>
      <c r="G87" s="149" t="s">
        <v>38</v>
      </c>
      <c r="H87" s="45" t="s">
        <v>1</v>
      </c>
      <c r="I87" s="3" t="s">
        <v>56</v>
      </c>
      <c r="J87" s="3" t="s">
        <v>519</v>
      </c>
      <c r="K87" s="3" t="s">
        <v>519</v>
      </c>
      <c r="L87" s="69" t="s">
        <v>180</v>
      </c>
      <c r="M87" s="69" t="s">
        <v>180</v>
      </c>
      <c r="N87" s="45"/>
      <c r="O87" s="45"/>
      <c r="P87" s="45"/>
      <c r="Q87" s="45"/>
      <c r="R87" s="45"/>
      <c r="S87" s="132"/>
      <c r="T87" s="132"/>
      <c r="U87" s="132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3" t="s">
        <v>302</v>
      </c>
      <c r="B88" s="44"/>
      <c r="C88" s="44"/>
      <c r="D88" s="44"/>
      <c r="E88" s="42"/>
      <c r="F88" s="131" t="s">
        <v>39</v>
      </c>
      <c r="G88" s="149" t="s">
        <v>21</v>
      </c>
      <c r="H88" s="45" t="s">
        <v>2</v>
      </c>
      <c r="I88" s="3" t="s">
        <v>520</v>
      </c>
      <c r="J88" s="69" t="s">
        <v>420</v>
      </c>
      <c r="K88" s="69" t="s">
        <v>518</v>
      </c>
      <c r="L88" s="69" t="s">
        <v>420</v>
      </c>
      <c r="M88" s="69" t="s">
        <v>518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6"/>
      <c r="H89" s="42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9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233</v>
      </c>
      <c r="F91" s="43"/>
      <c r="G91" s="136"/>
      <c r="H91" s="42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452</v>
      </c>
      <c r="F92" s="43"/>
      <c r="G92" s="136"/>
      <c r="H92" s="42">
        <f>'Taxes Class.'!F$15</f>
        <v>735894.71152522985</v>
      </c>
      <c r="I92" s="136">
        <f t="shared" ref="I92:W92" si="12">I14+I40+I66</f>
        <v>466322.76639512694</v>
      </c>
      <c r="J92" s="136">
        <f t="shared" si="12"/>
        <v>253442.66847626658</v>
      </c>
      <c r="K92" s="136">
        <f t="shared" si="12"/>
        <v>7744.0826224316124</v>
      </c>
      <c r="L92" s="136">
        <f t="shared" si="12"/>
        <v>7782.9037618134535</v>
      </c>
      <c r="M92" s="136">
        <f t="shared" si="12"/>
        <v>602.2902695913117</v>
      </c>
      <c r="N92" s="136">
        <f t="shared" si="12"/>
        <v>0</v>
      </c>
      <c r="O92" s="136">
        <f t="shared" si="12"/>
        <v>0</v>
      </c>
      <c r="P92" s="136">
        <f t="shared" si="12"/>
        <v>0</v>
      </c>
      <c r="Q92" s="136">
        <f t="shared" si="12"/>
        <v>0</v>
      </c>
      <c r="R92" s="136">
        <f t="shared" si="12"/>
        <v>0</v>
      </c>
      <c r="S92" s="136">
        <f t="shared" si="12"/>
        <v>0</v>
      </c>
      <c r="T92" s="136">
        <f t="shared" si="12"/>
        <v>0</v>
      </c>
      <c r="U92" s="136">
        <f t="shared" si="12"/>
        <v>0</v>
      </c>
      <c r="V92" s="136">
        <f t="shared" si="12"/>
        <v>0</v>
      </c>
      <c r="W92" s="136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453</v>
      </c>
      <c r="F93" s="43"/>
      <c r="G93" s="136"/>
      <c r="H93" s="42">
        <f>'Taxes Class.'!F$16</f>
        <v>4983359.9411149751</v>
      </c>
      <c r="I93" s="136">
        <f t="shared" ref="I93:W93" si="13">I15+I41+I67</f>
        <v>3523718.3891068636</v>
      </c>
      <c r="J93" s="136">
        <f t="shared" si="13"/>
        <v>1148297.1107794773</v>
      </c>
      <c r="K93" s="136">
        <f t="shared" si="13"/>
        <v>2284.4135614869801</v>
      </c>
      <c r="L93" s="136">
        <f t="shared" si="13"/>
        <v>284469.56581219513</v>
      </c>
      <c r="M93" s="136">
        <f t="shared" si="13"/>
        <v>24590.461854951445</v>
      </c>
      <c r="N93" s="136">
        <f t="shared" si="13"/>
        <v>0</v>
      </c>
      <c r="O93" s="136">
        <f t="shared" si="13"/>
        <v>0</v>
      </c>
      <c r="P93" s="136">
        <f t="shared" si="13"/>
        <v>0</v>
      </c>
      <c r="Q93" s="136">
        <f t="shared" si="13"/>
        <v>0</v>
      </c>
      <c r="R93" s="136">
        <f t="shared" si="13"/>
        <v>0</v>
      </c>
      <c r="S93" s="136">
        <f t="shared" si="13"/>
        <v>0</v>
      </c>
      <c r="T93" s="136">
        <f t="shared" si="13"/>
        <v>0</v>
      </c>
      <c r="U93" s="136">
        <f t="shared" si="13"/>
        <v>0</v>
      </c>
      <c r="V93" s="136">
        <f t="shared" si="13"/>
        <v>0</v>
      </c>
      <c r="W93" s="136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454</v>
      </c>
      <c r="F94" s="43"/>
      <c r="G94" s="136"/>
      <c r="H94" s="42">
        <f>'Taxes Class.'!F$17</f>
        <v>63869.85</v>
      </c>
      <c r="I94" s="136">
        <f t="shared" ref="I94:W94" si="14">I16+I42+I68</f>
        <v>40473.133825776473</v>
      </c>
      <c r="J94" s="136">
        <f t="shared" si="14"/>
        <v>21996.822324797882</v>
      </c>
      <c r="K94" s="136">
        <f t="shared" si="14"/>
        <v>672.12522081748386</v>
      </c>
      <c r="L94" s="136">
        <f t="shared" si="14"/>
        <v>675.49458916639924</v>
      </c>
      <c r="M94" s="136">
        <f t="shared" si="14"/>
        <v>52.274039441765666</v>
      </c>
      <c r="N94" s="136">
        <f t="shared" si="14"/>
        <v>0</v>
      </c>
      <c r="O94" s="136">
        <f t="shared" si="14"/>
        <v>0</v>
      </c>
      <c r="P94" s="136">
        <f t="shared" si="14"/>
        <v>0</v>
      </c>
      <c r="Q94" s="136">
        <f t="shared" si="14"/>
        <v>0</v>
      </c>
      <c r="R94" s="136">
        <f t="shared" si="14"/>
        <v>0</v>
      </c>
      <c r="S94" s="136">
        <f t="shared" si="14"/>
        <v>0</v>
      </c>
      <c r="T94" s="136">
        <f t="shared" si="14"/>
        <v>0</v>
      </c>
      <c r="U94" s="136">
        <f t="shared" si="14"/>
        <v>0</v>
      </c>
      <c r="V94" s="136">
        <f t="shared" si="14"/>
        <v>0</v>
      </c>
      <c r="W94" s="136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455</v>
      </c>
      <c r="F95" s="43"/>
      <c r="G95" s="136"/>
      <c r="H95" s="42">
        <f>'Taxes Class.'!F$18</f>
        <v>0</v>
      </c>
      <c r="I95" s="136">
        <f t="shared" ref="I95:W95" si="15">I17+I43+I69</f>
        <v>0</v>
      </c>
      <c r="J95" s="136">
        <f t="shared" si="15"/>
        <v>0</v>
      </c>
      <c r="K95" s="136">
        <f t="shared" si="15"/>
        <v>0</v>
      </c>
      <c r="L95" s="136">
        <f t="shared" si="15"/>
        <v>0</v>
      </c>
      <c r="M95" s="136">
        <f t="shared" si="15"/>
        <v>0</v>
      </c>
      <c r="N95" s="136">
        <f t="shared" si="15"/>
        <v>0</v>
      </c>
      <c r="O95" s="136">
        <f t="shared" si="15"/>
        <v>0</v>
      </c>
      <c r="P95" s="136">
        <f t="shared" si="15"/>
        <v>0</v>
      </c>
      <c r="Q95" s="136">
        <f t="shared" si="15"/>
        <v>0</v>
      </c>
      <c r="R95" s="136">
        <f t="shared" si="15"/>
        <v>0</v>
      </c>
      <c r="S95" s="136">
        <f t="shared" si="15"/>
        <v>0</v>
      </c>
      <c r="T95" s="136">
        <f t="shared" si="15"/>
        <v>0</v>
      </c>
      <c r="U95" s="136">
        <f t="shared" si="15"/>
        <v>0</v>
      </c>
      <c r="V95" s="136">
        <f t="shared" si="15"/>
        <v>0</v>
      </c>
      <c r="W95" s="136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30" t="s">
        <v>234</v>
      </c>
      <c r="E96" s="44"/>
      <c r="F96" s="129"/>
      <c r="G96" s="42"/>
      <c r="H96" s="42">
        <f>'Taxes Class.'!F$19</f>
        <v>5783124.5026402045</v>
      </c>
      <c r="I96" s="136">
        <f t="shared" ref="I96:W96" si="16">I18+I44+I70</f>
        <v>4030514.2893277672</v>
      </c>
      <c r="J96" s="136">
        <f t="shared" si="16"/>
        <v>1423736.6015805416</v>
      </c>
      <c r="K96" s="136">
        <f t="shared" si="16"/>
        <v>10700.621404736077</v>
      </c>
      <c r="L96" s="136">
        <f t="shared" si="16"/>
        <v>292927.96416317491</v>
      </c>
      <c r="M96" s="136">
        <f t="shared" si="16"/>
        <v>25245.026163984523</v>
      </c>
      <c r="N96" s="136">
        <f t="shared" si="16"/>
        <v>0</v>
      </c>
      <c r="O96" s="136">
        <f t="shared" si="16"/>
        <v>0</v>
      </c>
      <c r="P96" s="136">
        <f t="shared" si="16"/>
        <v>0</v>
      </c>
      <c r="Q96" s="136">
        <f t="shared" si="16"/>
        <v>0</v>
      </c>
      <c r="R96" s="136">
        <f t="shared" si="16"/>
        <v>0</v>
      </c>
      <c r="S96" s="136">
        <f t="shared" si="16"/>
        <v>0</v>
      </c>
      <c r="T96" s="136">
        <f t="shared" si="16"/>
        <v>0</v>
      </c>
      <c r="U96" s="136">
        <f t="shared" si="16"/>
        <v>0</v>
      </c>
      <c r="V96" s="136">
        <f t="shared" si="16"/>
        <v>0</v>
      </c>
      <c r="W96" s="136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9"/>
      <c r="G97" s="136"/>
      <c r="H97" s="42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232</v>
      </c>
      <c r="F98" s="129"/>
      <c r="G98" s="136"/>
      <c r="H98" s="4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238</v>
      </c>
      <c r="F99" s="43"/>
      <c r="G99" s="136"/>
      <c r="H99" s="42">
        <f>'Taxes Class.'!F$22</f>
        <v>0</v>
      </c>
      <c r="I99" s="136">
        <f t="shared" ref="I99:W99" si="17">I21+I47+I73</f>
        <v>0</v>
      </c>
      <c r="J99" s="136">
        <f t="shared" si="17"/>
        <v>0</v>
      </c>
      <c r="K99" s="136">
        <f t="shared" si="17"/>
        <v>0</v>
      </c>
      <c r="L99" s="136">
        <f t="shared" si="17"/>
        <v>0</v>
      </c>
      <c r="M99" s="136">
        <f t="shared" si="17"/>
        <v>0</v>
      </c>
      <c r="N99" s="136">
        <f t="shared" si="17"/>
        <v>0</v>
      </c>
      <c r="O99" s="136">
        <f t="shared" si="17"/>
        <v>0</v>
      </c>
      <c r="P99" s="136">
        <f t="shared" si="17"/>
        <v>0</v>
      </c>
      <c r="Q99" s="136">
        <f t="shared" si="17"/>
        <v>0</v>
      </c>
      <c r="R99" s="136">
        <f t="shared" si="17"/>
        <v>0</v>
      </c>
      <c r="S99" s="136">
        <f t="shared" si="17"/>
        <v>0</v>
      </c>
      <c r="T99" s="136">
        <f t="shared" si="17"/>
        <v>0</v>
      </c>
      <c r="U99" s="136">
        <f t="shared" si="17"/>
        <v>0</v>
      </c>
      <c r="V99" s="136">
        <f t="shared" si="17"/>
        <v>0</v>
      </c>
      <c r="W99" s="136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237</v>
      </c>
      <c r="F100" s="43"/>
      <c r="G100" s="136"/>
      <c r="H100" s="42">
        <f>'Taxes Class.'!F$23</f>
        <v>0</v>
      </c>
      <c r="I100" s="136">
        <f t="shared" ref="I100:W100" si="18">I22+I48+I74</f>
        <v>0</v>
      </c>
      <c r="J100" s="136">
        <f t="shared" si="18"/>
        <v>0</v>
      </c>
      <c r="K100" s="136">
        <f t="shared" si="18"/>
        <v>0</v>
      </c>
      <c r="L100" s="136">
        <f t="shared" si="18"/>
        <v>0</v>
      </c>
      <c r="M100" s="136">
        <f t="shared" si="18"/>
        <v>0</v>
      </c>
      <c r="N100" s="136">
        <f t="shared" si="18"/>
        <v>0</v>
      </c>
      <c r="O100" s="136">
        <f t="shared" si="18"/>
        <v>0</v>
      </c>
      <c r="P100" s="136">
        <f t="shared" si="18"/>
        <v>0</v>
      </c>
      <c r="Q100" s="136">
        <f t="shared" si="18"/>
        <v>0</v>
      </c>
      <c r="R100" s="136">
        <f t="shared" si="18"/>
        <v>0</v>
      </c>
      <c r="S100" s="136">
        <f t="shared" si="18"/>
        <v>0</v>
      </c>
      <c r="T100" s="136">
        <f t="shared" si="18"/>
        <v>0</v>
      </c>
      <c r="U100" s="136">
        <f t="shared" si="18"/>
        <v>0</v>
      </c>
      <c r="V100" s="136">
        <f t="shared" si="18"/>
        <v>0</v>
      </c>
      <c r="W100" s="136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1" t="s">
        <v>456</v>
      </c>
      <c r="F101" s="43"/>
      <c r="G101" s="136"/>
      <c r="H101" s="42">
        <f>'Taxes Class.'!F$24</f>
        <v>317095.65005307103</v>
      </c>
      <c r="I101" s="136">
        <f t="shared" ref="I101:W101" si="19">I23+I49+I75</f>
        <v>99730.316906887063</v>
      </c>
      <c r="J101" s="136">
        <f t="shared" si="19"/>
        <v>65446.920860628197</v>
      </c>
      <c r="K101" s="136">
        <f t="shared" si="19"/>
        <v>3172.1939733123022</v>
      </c>
      <c r="L101" s="136">
        <f t="shared" si="19"/>
        <v>71126.430194024724</v>
      </c>
      <c r="M101" s="136">
        <f t="shared" si="19"/>
        <v>77619.788118218799</v>
      </c>
      <c r="N101" s="136">
        <f t="shared" si="19"/>
        <v>0</v>
      </c>
      <c r="O101" s="136">
        <f t="shared" si="19"/>
        <v>0</v>
      </c>
      <c r="P101" s="136">
        <f t="shared" si="19"/>
        <v>0</v>
      </c>
      <c r="Q101" s="136">
        <f t="shared" si="19"/>
        <v>0</v>
      </c>
      <c r="R101" s="136">
        <f t="shared" si="19"/>
        <v>0</v>
      </c>
      <c r="S101" s="136">
        <f t="shared" si="19"/>
        <v>0</v>
      </c>
      <c r="T101" s="136">
        <f t="shared" si="19"/>
        <v>0</v>
      </c>
      <c r="U101" s="136">
        <f t="shared" si="19"/>
        <v>0</v>
      </c>
      <c r="V101" s="136">
        <f t="shared" si="19"/>
        <v>0</v>
      </c>
      <c r="W101" s="136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30" t="s">
        <v>236</v>
      </c>
      <c r="E102" s="44"/>
      <c r="F102" s="129"/>
      <c r="G102" s="136"/>
      <c r="H102" s="42">
        <f>'Taxes Class.'!F$25</f>
        <v>317095.65005307103</v>
      </c>
      <c r="I102" s="136">
        <f t="shared" ref="I102:W102" si="20">I24+I50+I76</f>
        <v>99730.316906887063</v>
      </c>
      <c r="J102" s="136">
        <f t="shared" si="20"/>
        <v>65446.920860628197</v>
      </c>
      <c r="K102" s="136">
        <f t="shared" si="20"/>
        <v>3172.1939733123022</v>
      </c>
      <c r="L102" s="136">
        <f t="shared" si="20"/>
        <v>71126.430194024724</v>
      </c>
      <c r="M102" s="136">
        <f t="shared" si="20"/>
        <v>77619.788118218799</v>
      </c>
      <c r="N102" s="136">
        <f t="shared" si="20"/>
        <v>0</v>
      </c>
      <c r="O102" s="136">
        <f t="shared" si="20"/>
        <v>0</v>
      </c>
      <c r="P102" s="136">
        <f t="shared" si="20"/>
        <v>0</v>
      </c>
      <c r="Q102" s="136">
        <f t="shared" si="20"/>
        <v>0</v>
      </c>
      <c r="R102" s="136">
        <f t="shared" si="20"/>
        <v>0</v>
      </c>
      <c r="S102" s="136">
        <f t="shared" si="20"/>
        <v>0</v>
      </c>
      <c r="T102" s="136">
        <f t="shared" si="20"/>
        <v>0</v>
      </c>
      <c r="U102" s="136">
        <f t="shared" si="20"/>
        <v>0</v>
      </c>
      <c r="V102" s="136">
        <f t="shared" si="20"/>
        <v>0</v>
      </c>
      <c r="W102" s="136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9"/>
      <c r="G103" s="136"/>
      <c r="H103" s="42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235</v>
      </c>
      <c r="D104" s="44"/>
      <c r="F104" s="129"/>
      <c r="G104" s="136"/>
      <c r="H104" s="42">
        <f>'Taxes Class.'!F$27</f>
        <v>6100220.1526932754</v>
      </c>
      <c r="I104" s="136">
        <f t="shared" ref="I104:W104" si="21">I26+I52+I78</f>
        <v>4130244.6062346543</v>
      </c>
      <c r="J104" s="136">
        <f t="shared" si="21"/>
        <v>1489183.5224411697</v>
      </c>
      <c r="K104" s="136">
        <f t="shared" si="21"/>
        <v>13872.815378048379</v>
      </c>
      <c r="L104" s="136">
        <f t="shared" si="21"/>
        <v>364054.39435719966</v>
      </c>
      <c r="M104" s="136">
        <f t="shared" si="21"/>
        <v>102864.81428220333</v>
      </c>
      <c r="N104" s="136">
        <f t="shared" si="21"/>
        <v>0</v>
      </c>
      <c r="O104" s="136">
        <f t="shared" si="21"/>
        <v>0</v>
      </c>
      <c r="P104" s="136">
        <f t="shared" si="21"/>
        <v>0</v>
      </c>
      <c r="Q104" s="136">
        <f t="shared" si="21"/>
        <v>0</v>
      </c>
      <c r="R104" s="136">
        <f t="shared" si="21"/>
        <v>0</v>
      </c>
      <c r="S104" s="136">
        <f t="shared" si="21"/>
        <v>0</v>
      </c>
      <c r="T104" s="136">
        <f t="shared" si="21"/>
        <v>0</v>
      </c>
      <c r="U104" s="136">
        <f t="shared" si="21"/>
        <v>0</v>
      </c>
      <c r="V104" s="136">
        <f t="shared" si="21"/>
        <v>0</v>
      </c>
      <c r="W104" s="136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9"/>
      <c r="G105" s="136"/>
      <c r="H105" s="42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9"/>
      <c r="G106" s="136"/>
      <c r="H106" s="4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457</v>
      </c>
      <c r="F107" s="43"/>
      <c r="G107" s="136"/>
      <c r="H107" s="42">
        <f>'Taxes Class.'!F$30</f>
        <v>7757733.972199155</v>
      </c>
      <c r="I107" s="136">
        <f t="shared" ref="I107:W107" si="22">I29+I55+I81</f>
        <v>5479094.560082023</v>
      </c>
      <c r="J107" s="136">
        <f t="shared" si="22"/>
        <v>1735795.6452351823</v>
      </c>
      <c r="K107" s="136">
        <f t="shared" si="22"/>
        <v>5884.2228399592295</v>
      </c>
      <c r="L107" s="136">
        <f t="shared" si="22"/>
        <v>466681.96863697073</v>
      </c>
      <c r="M107" s="136">
        <f t="shared" si="22"/>
        <v>70277.575405019103</v>
      </c>
      <c r="N107" s="136">
        <f t="shared" si="22"/>
        <v>0</v>
      </c>
      <c r="O107" s="136">
        <f t="shared" si="22"/>
        <v>0</v>
      </c>
      <c r="P107" s="136">
        <f t="shared" si="22"/>
        <v>0</v>
      </c>
      <c r="Q107" s="136">
        <f t="shared" si="22"/>
        <v>0</v>
      </c>
      <c r="R107" s="136">
        <f t="shared" si="22"/>
        <v>0</v>
      </c>
      <c r="S107" s="136">
        <f t="shared" si="22"/>
        <v>0</v>
      </c>
      <c r="T107" s="136">
        <f t="shared" si="22"/>
        <v>0</v>
      </c>
      <c r="U107" s="136">
        <f t="shared" si="22"/>
        <v>0</v>
      </c>
      <c r="V107" s="136">
        <f t="shared" si="22"/>
        <v>0</v>
      </c>
      <c r="W107" s="136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9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9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9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9"/>
      <c r="G111" s="42"/>
      <c r="H111" s="131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9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9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9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9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9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9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9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9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9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9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9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9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9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9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9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9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9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9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9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9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9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9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9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9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9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9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9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9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9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9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9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9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9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9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9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9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9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9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9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9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9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9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9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9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9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9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9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9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9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9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9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9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9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9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9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9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9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9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9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9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9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9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9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9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9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9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9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9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9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9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9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9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9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9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9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9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9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9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9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9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9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9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9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9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9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9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9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9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9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9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9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9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9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9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9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9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9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9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9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9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9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9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9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9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9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9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9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9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9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9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9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9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9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9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9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9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9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9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9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9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9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9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9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9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9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9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9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9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9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9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9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9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9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9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9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9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9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9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9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9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9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9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9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9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9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9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9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9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9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9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9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9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9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9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9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9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9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9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9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9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9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9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9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9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9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9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9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9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9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9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9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9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9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9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9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9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9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9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9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9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9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9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9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9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9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9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9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9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9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9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9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9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9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9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9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9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9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9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9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9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9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9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9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9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9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9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9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9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9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9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9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9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9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9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9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9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9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9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9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9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49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3.77734375" style="22" bestFit="1" customWidth="1"/>
    <col min="8" max="8" width="30.1093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2" t="s">
        <v>303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519</v>
      </c>
      <c r="L12" s="3" t="s">
        <v>519</v>
      </c>
      <c r="M12" s="69" t="s">
        <v>180</v>
      </c>
      <c r="N12" s="69" t="s">
        <v>180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3" t="s">
        <v>302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520</v>
      </c>
      <c r="K13" s="69" t="s">
        <v>420</v>
      </c>
      <c r="L13" s="69" t="s">
        <v>518</v>
      </c>
      <c r="M13" s="69" t="s">
        <v>420</v>
      </c>
      <c r="N13" s="69" t="s">
        <v>518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275</v>
      </c>
      <c r="G16" s="21" t="s">
        <v>23</v>
      </c>
      <c r="H16" s="2"/>
      <c r="I16" s="2">
        <v>82773704.902883396</v>
      </c>
      <c r="J16" s="24">
        <v>48574306.238078319</v>
      </c>
      <c r="K16" s="24">
        <v>19489660.872103117</v>
      </c>
      <c r="L16" s="24">
        <v>313469.42120840005</v>
      </c>
      <c r="M16" s="24">
        <v>7691062.1939499993</v>
      </c>
      <c r="N16" s="24">
        <v>6705206.17754356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281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3" t="s">
        <v>460</v>
      </c>
      <c r="G18" s="26">
        <v>1.2</v>
      </c>
      <c r="H18" s="11" t="str">
        <f>VLOOKUP($G18,alloc,3)</f>
        <v>Sales Mcf</v>
      </c>
      <c r="I18" s="2">
        <v>79378176.690454632</v>
      </c>
      <c r="J18" s="11">
        <v>47248723.58727511</v>
      </c>
      <c r="K18" s="11">
        <v>31034767.759063404</v>
      </c>
      <c r="L18" s="11">
        <v>1094685.3441161278</v>
      </c>
      <c r="M18" s="11">
        <v>0</v>
      </c>
      <c r="N18" s="11">
        <v>0</v>
      </c>
      <c r="O18" s="11">
        <f>$I18*VLOOKUP($G18,alloc,11)</f>
        <v>0</v>
      </c>
      <c r="P18" s="11">
        <f>$I18*VLOOKUP($G18,alloc,12)</f>
        <v>0</v>
      </c>
      <c r="Q18" s="11">
        <f>$I18*VLOOKUP($G18,alloc,13)</f>
        <v>0</v>
      </c>
      <c r="R18" s="11">
        <f>$I18*VLOOKUP($G18,alloc,14)</f>
        <v>0</v>
      </c>
      <c r="S18" s="11">
        <f>$I18*VLOOKUP($G18,alloc,15)</f>
        <v>0</v>
      </c>
      <c r="T18" s="11">
        <f>$I18*VLOOKUP($G18,alloc,16)</f>
        <v>0</v>
      </c>
      <c r="U18" s="11">
        <f>$I18*VLOOKUP($G18,alloc,17)</f>
        <v>0</v>
      </c>
      <c r="V18" s="11">
        <f>$I18*VLOOKUP($G18,alloc,18)</f>
        <v>0</v>
      </c>
      <c r="W18" s="11">
        <f>$I18*VLOOKUP($G18,alloc,19)</f>
        <v>0</v>
      </c>
      <c r="X18" s="11">
        <f>$I18*VLOOKUP($G18,alloc,20)</f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276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162151881.59333801</v>
      </c>
      <c r="J21" s="2">
        <f>+SUM(J16:J19)</f>
        <v>95823029.825353429</v>
      </c>
      <c r="K21" s="2">
        <f>+SUM(K16:K19)</f>
        <v>50524428.631166518</v>
      </c>
      <c r="L21" s="2">
        <f>+SUM(L16:L19)</f>
        <v>1408154.7653245279</v>
      </c>
      <c r="M21" s="2">
        <f t="shared" ref="M21:X21" si="1">SUM(M16:M19)</f>
        <v>7691062.1939499993</v>
      </c>
      <c r="N21" s="2">
        <f t="shared" si="1"/>
        <v>6705206.17754356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1" t="s">
        <v>390</v>
      </c>
      <c r="F25" s="2"/>
      <c r="G25" s="26">
        <v>18.600000000000001</v>
      </c>
      <c r="H25" s="11" t="str">
        <f>VLOOKUP($G25,alloc,3)</f>
        <v>Total Rate Schedule Revenues</v>
      </c>
      <c r="I25" s="2">
        <v>1140887.1789956738</v>
      </c>
      <c r="J25" s="11">
        <f>$I25*VLOOKUP($G25,alloc,6)</f>
        <v>674202.88377805229</v>
      </c>
      <c r="K25" s="11">
        <f>$I25*VLOOKUP($G25,alloc,7)</f>
        <v>355485.68591971276</v>
      </c>
      <c r="L25" s="11">
        <f>$I25*VLOOKUP($G25,alloc,8)</f>
        <v>9907.6600407849983</v>
      </c>
      <c r="M25" s="11">
        <f>$I25*VLOOKUP($G25,alloc,9)</f>
        <v>54113.675177336918</v>
      </c>
      <c r="N25" s="11">
        <f>$I25*VLOOKUP($G25,alloc,10)</f>
        <v>47177.274079786752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1" t="s">
        <v>391</v>
      </c>
      <c r="F26" s="2"/>
      <c r="G26" s="26">
        <v>18.600000000000001</v>
      </c>
      <c r="H26" s="11" t="str">
        <f>VLOOKUP($G26,alloc,3)</f>
        <v>Total Rate Schedule Revenues</v>
      </c>
      <c r="I26" s="2">
        <v>795825</v>
      </c>
      <c r="J26" s="11">
        <f>$I26*VLOOKUP($G26,alloc,6)</f>
        <v>470289.71826556307</v>
      </c>
      <c r="K26" s="11">
        <f>$I26*VLOOKUP($G26,alloc,7)</f>
        <v>247968.77483196626</v>
      </c>
      <c r="L26" s="11">
        <f>$I26*VLOOKUP($G26,alloc,8)</f>
        <v>6911.0808650673944</v>
      </c>
      <c r="M26" s="11">
        <f>$I26*VLOOKUP($G26,alloc,9)</f>
        <v>37746.953722378057</v>
      </c>
      <c r="N26" s="11">
        <f>$I26*VLOOKUP($G26,alloc,10)</f>
        <v>32908.472315025167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2" t="s">
        <v>462</v>
      </c>
      <c r="F27" s="2"/>
      <c r="G27" s="26">
        <v>18.2</v>
      </c>
      <c r="H27" s="11" t="str">
        <f>VLOOKUP($G27,alloc,3)</f>
        <v>Base Revenues</v>
      </c>
      <c r="I27" s="2">
        <v>-3.0074133574962616</v>
      </c>
      <c r="J27" s="11">
        <f>$I27*VLOOKUP($G27,alloc,6)</f>
        <v>-1.7648481191328425</v>
      </c>
      <c r="K27" s="11">
        <f>$I27*VLOOKUP($G27,alloc,7)</f>
        <v>-0.70811698604774387</v>
      </c>
      <c r="L27" s="11">
        <f>$I27*VLOOKUP($G27,alloc,8)</f>
        <v>-1.1389270609728675E-2</v>
      </c>
      <c r="M27" s="11">
        <f>$I27*VLOOKUP($G27,alloc,9)</f>
        <v>-0.279439022362934</v>
      </c>
      <c r="N27" s="11">
        <f>$I27*VLOOKUP($G27,alloc,10)</f>
        <v>-0.24361995934301234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1" t="s">
        <v>392</v>
      </c>
      <c r="F28" s="2"/>
      <c r="G28" s="26">
        <v>18.2</v>
      </c>
      <c r="H28" s="11" t="str">
        <f>VLOOKUP($G28,alloc,3)</f>
        <v>Base Revenues</v>
      </c>
      <c r="I28" s="2">
        <v>2716064.7075</v>
      </c>
      <c r="J28" s="11">
        <f>$I28*VLOOKUP($G28,alloc,6)</f>
        <v>1593875.2411690808</v>
      </c>
      <c r="K28" s="11">
        <f>$I28*VLOOKUP($G28,alloc,7)</f>
        <v>639516.86248634942</v>
      </c>
      <c r="L28" s="11">
        <f>$I28*VLOOKUP($G28,alloc,8)</f>
        <v>10285.914262548964</v>
      </c>
      <c r="M28" s="11">
        <f>$I28*VLOOKUP($G28,alloc,9)</f>
        <v>252367.85779595372</v>
      </c>
      <c r="N28" s="11">
        <f>$I28*VLOOKUP($G28,alloc,10)</f>
        <v>220018.8317860669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4652773.8790823165</v>
      </c>
      <c r="J30" s="2">
        <f>SUM(J25:J28)</f>
        <v>2738366.0783645771</v>
      </c>
      <c r="K30" s="2">
        <f t="shared" ref="K30:X30" si="2">SUM(K25:K28)</f>
        <v>1242970.6151210424</v>
      </c>
      <c r="L30" s="2">
        <f t="shared" si="2"/>
        <v>27104.643779130747</v>
      </c>
      <c r="M30" s="2">
        <f t="shared" si="2"/>
        <v>344228.20725664636</v>
      </c>
      <c r="N30" s="2">
        <f t="shared" si="2"/>
        <v>300104.33456091949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166804655.47242033</v>
      </c>
      <c r="J32" s="2">
        <f>+J21+J30</f>
        <v>98561395.90371801</v>
      </c>
      <c r="K32" s="2">
        <f t="shared" ref="K32:X32" si="3">+K21+K30</f>
        <v>51767399.246287562</v>
      </c>
      <c r="L32" s="2">
        <f t="shared" si="3"/>
        <v>1435259.4091036585</v>
      </c>
      <c r="M32" s="2">
        <f t="shared" si="3"/>
        <v>8035290.4012066461</v>
      </c>
      <c r="N32" s="2">
        <f t="shared" si="3"/>
        <v>7005310.5121044796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31">
        <f>COUNTIFS(I16:I32,"&gt;0",G16:G32,"&lt;99")</f>
        <v>4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/>
      <c r="B40" s="2"/>
      <c r="C40" s="2"/>
      <c r="D40" s="2"/>
      <c r="E40" s="2"/>
      <c r="F40" s="2"/>
      <c r="G40" s="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/>
      <c r="B41" s="2"/>
      <c r="C41" s="2"/>
      <c r="D41" s="2"/>
      <c r="E41" s="113"/>
      <c r="G41" s="21"/>
      <c r="H41" s="2"/>
      <c r="I41" s="11"/>
      <c r="J41" s="11"/>
      <c r="K41" s="11"/>
      <c r="L41" s="11"/>
      <c r="M41" s="11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/>
      <c r="B42" s="2"/>
      <c r="C42" s="2"/>
      <c r="D42" s="2"/>
      <c r="E42" s="2"/>
      <c r="F42" s="2"/>
      <c r="G42" s="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/>
      <c r="B43" s="2"/>
      <c r="C43" s="2"/>
      <c r="D43" s="2"/>
      <c r="E43" s="2"/>
      <c r="F43" s="2"/>
      <c r="G43" s="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/>
      <c r="B44" s="2"/>
      <c r="C44" s="2"/>
      <c r="D44" s="2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/>
      <c r="B45" s="2"/>
      <c r="C45" s="2"/>
      <c r="D45" s="2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/>
      <c r="B46" s="2"/>
      <c r="C46" s="2"/>
      <c r="D46" s="2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/>
      <c r="B47" s="2"/>
      <c r="C47" s="2"/>
      <c r="D47" s="2"/>
      <c r="E47" s="2"/>
      <c r="F47" s="2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/>
      <c r="B48" s="2"/>
      <c r="C48" s="2"/>
      <c r="D48" s="2"/>
      <c r="E48" s="2"/>
      <c r="F48" s="2"/>
      <c r="G48" s="1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/>
      <c r="B49" s="2"/>
      <c r="C49" s="2"/>
      <c r="D49" s="2"/>
      <c r="E49" s="2"/>
      <c r="F49" s="2"/>
      <c r="G49" s="1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/>
      <c r="B50" s="2"/>
      <c r="C50" s="2"/>
      <c r="D50" s="2"/>
      <c r="E50" s="2"/>
      <c r="F50" s="2"/>
      <c r="G50" s="1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/>
      <c r="B51" s="2"/>
      <c r="C51" s="2"/>
      <c r="D51" s="2"/>
      <c r="E51" s="2"/>
      <c r="F51" s="2"/>
      <c r="G51" s="1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/>
      <c r="B52" s="2"/>
      <c r="C52" s="2"/>
      <c r="D52" s="2"/>
      <c r="E52" s="2"/>
      <c r="F52" s="2"/>
      <c r="G52" s="1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2"/>
      <c r="B53" s="2"/>
      <c r="C53" s="2"/>
      <c r="D53" s="2"/>
      <c r="E53" s="2"/>
      <c r="F53" s="2"/>
      <c r="G53" s="1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/>
      <c r="B54" s="2"/>
      <c r="C54" s="2"/>
      <c r="D54" s="2"/>
      <c r="E54" s="2"/>
      <c r="F54" s="2"/>
      <c r="G54" s="1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/>
      <c r="B55" s="2"/>
      <c r="C55" s="2"/>
      <c r="D55" s="2"/>
      <c r="E55" s="2"/>
      <c r="F55" s="2"/>
      <c r="G55" s="1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/>
      <c r="B56" s="2"/>
      <c r="C56" s="2"/>
      <c r="D56" s="2"/>
      <c r="E56" s="2"/>
      <c r="F56" s="2"/>
      <c r="G56" s="1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/>
      <c r="B57" s="2"/>
      <c r="C57" s="2"/>
      <c r="D57" s="2"/>
      <c r="E57" s="2"/>
      <c r="F57" s="2"/>
      <c r="G57" s="1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/>
      <c r="B58" s="2"/>
      <c r="C58" s="2"/>
      <c r="D58" s="2"/>
      <c r="E58" s="2"/>
      <c r="F58" s="2"/>
      <c r="G58" s="1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/>
      <c r="B59" s="2"/>
      <c r="C59" s="2"/>
      <c r="D59" s="2"/>
      <c r="E59" s="2"/>
      <c r="F59" s="2"/>
      <c r="G59" s="1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F60" s="2"/>
      <c r="G60" s="1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/>
      <c r="E61" s="2"/>
      <c r="F61" s="2"/>
      <c r="G61" s="1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/>
      <c r="G68" s="20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/>
      <c r="G69" s="20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/>
      <c r="G70" s="2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/>
      <c r="G71" s="20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/>
      <c r="G72" s="20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/>
      <c r="G73" s="20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/>
      <c r="G74" s="20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/>
      <c r="G75" s="20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/>
      <c r="G76" s="20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/>
      <c r="G77" s="20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/>
      <c r="G78" s="20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20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2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/>
      <c r="G82" s="2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/>
      <c r="G83" s="2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/>
      <c r="G84" s="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/>
      <c r="G85" s="20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20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/>
      <c r="G88" s="2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/>
      <c r="G89" s="2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20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20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20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20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PHR-2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214215257.2710892</v>
      </c>
      <c r="H13" s="2">
        <f>+'Plant Alloc.'!J274+'Plant Alloc.'!J276-'Dep.Res. Alloc.'!J270+'Oth. RB Alloc.'!I44</f>
        <v>173434927.63855922</v>
      </c>
      <c r="I13" s="2">
        <f>+'Plant Alloc.'!K274+'Plant Alloc.'!K276-'Dep.Res. Alloc.'!K270+'Oth. RB Alloc.'!J44</f>
        <v>39036028.052053563</v>
      </c>
      <c r="J13" s="2">
        <f>+'Plant Alloc.'!L274+'Plant Alloc.'!L276-'Dep.Res. Alloc.'!L270+'Oth. RB Alloc.'!K44</f>
        <v>96061.646828320547</v>
      </c>
      <c r="K13" s="2">
        <f>+'Plant Alloc.'!M274+'Plant Alloc.'!M276-'Dep.Res. Alloc.'!M270+'Oth. RB Alloc.'!L44</f>
        <v>1046317.6642813708</v>
      </c>
      <c r="L13" s="2">
        <f>+'Plant Alloc.'!N274+'Plant Alloc.'!N276-'Dep.Res. Alloc.'!N270+'Oth. RB Alloc.'!M44</f>
        <v>601922.26936669566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Summary'!I35</f>
        <v>16114055.359498637</v>
      </c>
      <c r="H15" s="2">
        <f>+'Alloc. Factors'!F204</f>
        <v>8597064.5648481175</v>
      </c>
      <c r="I15" s="2">
        <f>+'Alloc. Factors'!G204</f>
        <v>3430100.3119284795</v>
      </c>
      <c r="J15" s="2">
        <f>+'Alloc. Factors'!H204</f>
        <v>115803.18883127804</v>
      </c>
      <c r="K15" s="2">
        <f>+'Alloc. Factors'!I204</f>
        <v>1436087.232045406</v>
      </c>
      <c r="L15" s="2">
        <f>+'Alloc. Factors'!J204</f>
        <v>2535000.0618453645</v>
      </c>
      <c r="M15" s="2">
        <f>+'Alloc. Factors'!K204</f>
        <v>0</v>
      </c>
      <c r="N15" s="2">
        <f>+'Alloc. Factors'!L204</f>
        <v>0</v>
      </c>
      <c r="O15" s="2">
        <f>+'Alloc. Factors'!M204</f>
        <v>0</v>
      </c>
      <c r="P15" s="2">
        <f>+'Alloc. Factors'!N204</f>
        <v>0</v>
      </c>
      <c r="Q15" s="2">
        <f>+'Alloc. Factors'!O204</f>
        <v>0</v>
      </c>
      <c r="R15" s="2">
        <f>+'Alloc. Factors'!P204</f>
        <v>0</v>
      </c>
      <c r="S15" s="2">
        <f>+'Alloc. Factors'!Q204</f>
        <v>0</v>
      </c>
      <c r="T15" s="2">
        <f>+'Alloc. Factors'!R204</f>
        <v>0</v>
      </c>
      <c r="U15" s="2">
        <f>+'Alloc. Factors'!S204</f>
        <v>0</v>
      </c>
      <c r="V15" s="2">
        <f>+'Alloc. Factors'!T204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19008498.572839737</v>
      </c>
      <c r="H16" s="2">
        <f>'O and M Alloc.'!J173</f>
        <v>15738094.612650227</v>
      </c>
      <c r="I16" s="2">
        <f>'O and M Alloc.'!K173</f>
        <v>3143534.1937642745</v>
      </c>
      <c r="J16" s="2">
        <f>'O and M Alloc.'!L173</f>
        <v>6989.1199469420862</v>
      </c>
      <c r="K16" s="2">
        <f>'O and M Alloc.'!M173</f>
        <v>76098.106605553141</v>
      </c>
      <c r="L16" s="2">
        <f>'O and M Alloc.'!N173</f>
        <v>43782.539872739573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14582495.033614883</v>
      </c>
      <c r="H17" s="2">
        <f>+'Dep.Exp. Alloc.'!J269</f>
        <v>11092482.723902578</v>
      </c>
      <c r="I17" s="2">
        <f>+'Dep.Exp. Alloc.'!K269</f>
        <v>3300972.2282501883</v>
      </c>
      <c r="J17" s="2">
        <f>+'Dep.Exp. Alloc.'!L269</f>
        <v>10404.077766829485</v>
      </c>
      <c r="K17" s="2">
        <f>+'Dep.Exp. Alloc.'!M269</f>
        <v>113409.57880061038</v>
      </c>
      <c r="L17" s="2">
        <f>+'Dep.Exp. Alloc.'!N269</f>
        <v>65226.424894676064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3465060.3418842331</v>
      </c>
      <c r="H18" s="2">
        <f>'Taxes Alloc.'!I18</f>
        <v>2756895.3920433749</v>
      </c>
      <c r="I18" s="2">
        <f>'Taxes Alloc.'!J18</f>
        <v>676058.65471488191</v>
      </c>
      <c r="J18" s="2">
        <f>'Taxes Alloc.'!K18</f>
        <v>1767.8430537905454</v>
      </c>
      <c r="K18" s="2">
        <f>'Taxes Alloc.'!L18</f>
        <v>19259.573240086644</v>
      </c>
      <c r="L18" s="2">
        <f>'Taxes Alloc.'!M18</f>
        <v>11078.8788320984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F20" s="126"/>
      <c r="G20" s="2">
        <f>'Class. Summary'!I24</f>
        <v>4948372.4429621622</v>
      </c>
      <c r="H20" s="2">
        <f>'Taxes Alloc.'!I29</f>
        <v>4006346.8284507198</v>
      </c>
      <c r="I20" s="2">
        <f>'Taxes Alloc.'!J29</f>
        <v>901732.24800243776</v>
      </c>
      <c r="J20" s="2">
        <f>'Taxes Alloc.'!K29</f>
        <v>2219.0240417342056</v>
      </c>
      <c r="K20" s="2">
        <f>'Taxes Alloc.'!L29</f>
        <v>24169.938044899674</v>
      </c>
      <c r="L20" s="2">
        <f>'Taxes Alloc.'!M29</f>
        <v>13904.404422370675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20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Summary'!I28</f>
        <v>1096466.4075158567</v>
      </c>
      <c r="H24" s="2">
        <f>(H$15-H$20)/(1-$F$24-$F$25+$F$24*$F$25)*$F$24</f>
        <v>450806.97902429441</v>
      </c>
      <c r="I24" s="2">
        <f t="shared" ref="I24:V24" si="1">(I$15-I$20)/(1-$F$24-$F$25+$F$24*$F$25)*$F$24</f>
        <v>248284.91626114974</v>
      </c>
      <c r="J24" s="2">
        <f t="shared" si="1"/>
        <v>11153.927802573864</v>
      </c>
      <c r="K24" s="2">
        <f t="shared" si="1"/>
        <v>138649.81610479605</v>
      </c>
      <c r="L24" s="2">
        <f t="shared" si="1"/>
        <v>247570.76832304357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Summary'!I29</f>
        <v>6012290.8012119476</v>
      </c>
      <c r="H25" s="2">
        <f>(((H$15-H$20)/(1-$F$24-$F$25+$F$24*$F$25))-H$24)*$F$25</f>
        <v>2471924.9349832139</v>
      </c>
      <c r="I25" s="2">
        <f t="shared" ref="I25:V25" si="2">(((I$15-I$20)/(1-$F$24-$F$25+$F$24*$F$25))-I$24)*$F$25</f>
        <v>1361428.9574986377</v>
      </c>
      <c r="J25" s="2">
        <f t="shared" si="2"/>
        <v>61160.704117446687</v>
      </c>
      <c r="K25" s="2">
        <f t="shared" si="2"/>
        <v>760263.15830796491</v>
      </c>
      <c r="L25" s="2">
        <f t="shared" si="2"/>
        <v>1357513.046304689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7108757.208727804</v>
      </c>
      <c r="H29" s="2">
        <f t="shared" ref="H29:V29" si="3">SUM(H24:H27)</f>
        <v>2922731.9140075082</v>
      </c>
      <c r="I29" s="2">
        <f t="shared" si="3"/>
        <v>1609713.8737597875</v>
      </c>
      <c r="J29" s="2">
        <f t="shared" si="3"/>
        <v>72314.631920020547</v>
      </c>
      <c r="K29" s="2">
        <f t="shared" si="3"/>
        <v>898912.97441276093</v>
      </c>
      <c r="L29" s="2">
        <f t="shared" si="3"/>
        <v>1605083.8146277326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181</v>
      </c>
      <c r="D31" s="2"/>
      <c r="G31" s="54">
        <f>'Class. Summary'!I12</f>
        <v>60278866.516565293</v>
      </c>
      <c r="H31" s="54">
        <f t="shared" ref="H31:V31" si="4">SUM(H15:H18)+H29</f>
        <v>41107269.207451805</v>
      </c>
      <c r="I31" s="54">
        <f t="shared" si="4"/>
        <v>12160379.262417613</v>
      </c>
      <c r="J31" s="54">
        <f t="shared" si="4"/>
        <v>207278.86151886068</v>
      </c>
      <c r="K31" s="54">
        <f t="shared" si="4"/>
        <v>2543767.4651044169</v>
      </c>
      <c r="L31" s="54">
        <f t="shared" si="4"/>
        <v>4260171.7200726112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3" t="s">
        <v>447</v>
      </c>
      <c r="D32" s="2"/>
      <c r="G32" s="54">
        <f>'Alloc. Factors'!E21/12</f>
        <v>175447.58333333334</v>
      </c>
      <c r="H32" s="54">
        <f>'Alloc. Factors'!F21/12</f>
        <v>156169.75</v>
      </c>
      <c r="I32" s="54">
        <f>'Alloc. Factors'!G21/12</f>
        <v>19072.416666666668</v>
      </c>
      <c r="J32" s="54">
        <f>'Alloc. Factors'!H21/12</f>
        <v>11.416666666666666</v>
      </c>
      <c r="K32" s="54">
        <f>'Alloc. Factors'!I21/12</f>
        <v>123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21.935142799983037</v>
      </c>
      <c r="I33" s="58">
        <f t="shared" ref="I33:U33" si="5">IF(I32=0,0,I31/I32/12)</f>
        <v>53.132487416022315</v>
      </c>
      <c r="J33" s="58">
        <f t="shared" si="5"/>
        <v>1512.9843906486183</v>
      </c>
      <c r="K33" s="58">
        <f t="shared" si="5"/>
        <v>1723.4196918051605</v>
      </c>
      <c r="L33" s="58">
        <f t="shared" si="5"/>
        <v>5000.2015493809986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182</v>
      </c>
      <c r="D36" s="2"/>
      <c r="E36" s="57"/>
      <c r="F36" s="125"/>
      <c r="G36" s="2">
        <f>G13*Summary!$G$50-'Cust. Summ.'!G15</f>
        <v>1280223.5309138056</v>
      </c>
      <c r="H36" s="2">
        <f>H13*Summary!$G$50-'Cust. Summ.'!H15</f>
        <v>5485851.5594028905</v>
      </c>
      <c r="I36" s="2">
        <f>I13*Summary!$G$50-'Cust. Summ.'!I15</f>
        <v>-260374.83410173049</v>
      </c>
      <c r="J36" s="2">
        <f>J13*Summary!$G$50-'Cust. Summ.'!J15</f>
        <v>-108002.98310881841</v>
      </c>
      <c r="K36" s="2">
        <f>K13*Summary!$G$50-'Cust. Summ.'!K15</f>
        <v>-1351126.2377057588</v>
      </c>
      <c r="L36" s="2">
        <f>L13*Summary!$G$50-'Cust. Summ.'!L15</f>
        <v>-2486123.9735727888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-1.2107193470001221E-8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 t="shared" ref="G37:V37" si="7">(G$36/(1-$F$24-$F$25+$F$24*$F$25)*$F$24)*(1-$F$25)+G$36/(1-$F$24-$F$25+$F$24*$F$25)*$F$25</f>
        <v>815068.66370780743</v>
      </c>
      <c r="H37" s="2">
        <f t="shared" si="7"/>
        <v>3492628.8978849831</v>
      </c>
      <c r="I37" s="2">
        <f t="shared" si="7"/>
        <v>-165770.55722679733</v>
      </c>
      <c r="J37" s="2">
        <f t="shared" si="7"/>
        <v>-68761.310031637258</v>
      </c>
      <c r="K37" s="2">
        <f t="shared" si="7"/>
        <v>-860209.66688631789</v>
      </c>
      <c r="L37" s="2">
        <f t="shared" si="7"/>
        <v>-1582818.7000324302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-6.7520886659622192E-9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14560.090620455514</v>
      </c>
      <c r="H38" s="2">
        <f t="shared" ref="H38:U38" si="8">$F$38*H$36/(1-$F$25*(1-$F$38)-$F$24*(1-$F$38)+$F$24*$F$25*(1-$F$38)-$F$38)</f>
        <v>62391.054301478092</v>
      </c>
      <c r="I38" s="2">
        <f t="shared" si="8"/>
        <v>-2961.2650355686292</v>
      </c>
      <c r="J38" s="2">
        <f t="shared" si="8"/>
        <v>-1228.3270720867552</v>
      </c>
      <c r="K38" s="2">
        <f t="shared" si="8"/>
        <v>-15366.473108511758</v>
      </c>
      <c r="L38" s="2">
        <f t="shared" si="8"/>
        <v>-28274.898464855578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183</v>
      </c>
      <c r="D40" s="2"/>
      <c r="G40" s="54">
        <f t="shared" ref="G40:V40" si="9">G36+G37+G31+G38</f>
        <v>62388718.801807366</v>
      </c>
      <c r="H40" s="54">
        <f t="shared" si="9"/>
        <v>50148140.719041161</v>
      </c>
      <c r="I40" s="54">
        <f t="shared" si="9"/>
        <v>11731272.606053516</v>
      </c>
      <c r="J40" s="54">
        <f t="shared" si="9"/>
        <v>29286.24130631825</v>
      </c>
      <c r="K40" s="54">
        <f t="shared" si="9"/>
        <v>317065.08740382839</v>
      </c>
      <c r="L40" s="54">
        <f t="shared" si="9"/>
        <v>162954.14800253668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184</v>
      </c>
      <c r="D41" s="2"/>
      <c r="G41" s="54">
        <f>'Alloc. Factors'!E21/12</f>
        <v>175447.58333333334</v>
      </c>
      <c r="H41" s="54">
        <f>'Alloc. Factors'!F21/12</f>
        <v>156169.75</v>
      </c>
      <c r="I41" s="54">
        <f>'Alloc. Factors'!G21/12</f>
        <v>19072.416666666668</v>
      </c>
      <c r="J41" s="54">
        <f>'Alloc. Factors'!H21/12</f>
        <v>11.416666666666666</v>
      </c>
      <c r="K41" s="54">
        <f>'Alloc. Factors'!I21/12</f>
        <v>123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185</v>
      </c>
      <c r="D42" s="2"/>
      <c r="G42" s="58">
        <f t="shared" ref="G42:V42" si="10">IF(G41=0,0,G40/G41/12)</f>
        <v>29.633123474108533</v>
      </c>
      <c r="H42" s="58">
        <f>IF(H41=0,0,H40/H41/12)</f>
        <v>26.759418687593236</v>
      </c>
      <c r="I42" s="58">
        <f t="shared" si="10"/>
        <v>51.257586680824033</v>
      </c>
      <c r="J42" s="58">
        <f t="shared" si="10"/>
        <v>213.76818471765148</v>
      </c>
      <c r="K42" s="58">
        <f t="shared" si="10"/>
        <v>214.81374485354229</v>
      </c>
      <c r="L42" s="58">
        <f t="shared" si="10"/>
        <v>191.2607370921792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G13*Summary!G61-'Cust. Summ.'!G15</f>
        <v>1280207.1032489371</v>
      </c>
      <c r="H45" s="2">
        <f>+'Alloc. Factors'!F224-'Cust. Summ.'!H15</f>
        <v>899034.74434817582</v>
      </c>
      <c r="I45" s="2">
        <f>+'Alloc. Factors'!G224-'Cust. Summ.'!I15</f>
        <v>271002.06505956966</v>
      </c>
      <c r="J45" s="2">
        <f>+'Alloc. Factors'!H224-'Cust. Summ.'!J15</f>
        <v>8869.0661765165278</v>
      </c>
      <c r="K45" s="2">
        <f>+'Alloc. Factors'!I224-'Cust. Summ.'!K15</f>
        <v>74418.626589301974</v>
      </c>
      <c r="L45" s="2">
        <f>+'Alloc. Factors'!J224-'Cust. Summ.'!L15</f>
        <v>26882.601075375918</v>
      </c>
      <c r="M45" s="2">
        <f>+'Alloc. Factors'!K224-'Cust. Summ.'!M15</f>
        <v>0</v>
      </c>
      <c r="N45" s="2">
        <f>+'Alloc. Factors'!L224-'Cust. Summ.'!N15</f>
        <v>0</v>
      </c>
      <c r="O45" s="2">
        <f>+'Alloc. Factors'!M224-'Cust. Summ.'!O15</f>
        <v>0</v>
      </c>
      <c r="P45" s="2">
        <f>+'Alloc. Factors'!N224-'Cust. Summ.'!P15</f>
        <v>0</v>
      </c>
      <c r="Q45" s="2">
        <f>+'Alloc. Factors'!O224-'Cust. Summ.'!Q15</f>
        <v>0</v>
      </c>
      <c r="R45" s="2">
        <f>+'Alloc. Factors'!P224-'Cust. Summ.'!R15</f>
        <v>0</v>
      </c>
      <c r="S45" s="2">
        <f>+'Alloc. Factors'!Q224-'Cust. Summ.'!S15</f>
        <v>0</v>
      </c>
      <c r="T45" s="2">
        <f>+'Alloc. Factors'!R224-'Cust. Summ.'!T15</f>
        <v>0</v>
      </c>
      <c r="U45" s="2">
        <f>+'Alloc. Factors'!S224-'Cust. Summ.'!U15</f>
        <v>0</v>
      </c>
      <c r="V45" s="2">
        <f>+'Alloc. Factors'!T224-'Cust. Summ.'!V15</f>
        <v>0</v>
      </c>
      <c r="W45" s="2">
        <f>SUM(H45:V45)-G45</f>
        <v>2.7939677238464355E-9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815058.20485079626</v>
      </c>
      <c r="H46" s="2">
        <f>(H$45/(1-$F$24-$F$25+$F$24*$F$25)*$F$24)*(1-$F$25)+H$45/(1-$F$24-$F$25+$F$24*$F$25)*$F$25</f>
        <v>572380.5491840269</v>
      </c>
      <c r="I46" s="2">
        <f t="shared" ref="I46:V46" si="11">(I$45/(1-$F$24-$F$25+$F$24*$F$25)*$F$24)*(1-$F$25)+I$45/(1-$F$24-$F$25+$F$24*$F$25)*$F$25</f>
        <v>172536.50295936596</v>
      </c>
      <c r="J46" s="2">
        <f t="shared" si="11"/>
        <v>5646.5904135268893</v>
      </c>
      <c r="K46" s="2">
        <f t="shared" si="11"/>
        <v>47379.452934923836</v>
      </c>
      <c r="L46" s="2">
        <f t="shared" si="11"/>
        <v>17115.109358954553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1.862645149230957E-9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14559.903787231946</v>
      </c>
      <c r="H47" s="2">
        <f t="shared" ref="H47:V47" si="12">$F$38*H$45/(1-$F$25*(1-$F$38)-$F$24*(1-$F$38)+$F$24*$F$25*(1-$F$38)-$F$38)</f>
        <v>10224.798273551507</v>
      </c>
      <c r="I47" s="2">
        <f t="shared" si="12"/>
        <v>3082.1294331166118</v>
      </c>
      <c r="J47" s="2">
        <f t="shared" si="12"/>
        <v>100.86864061678604</v>
      </c>
      <c r="K47" s="2">
        <f t="shared" si="12"/>
        <v>846.36934162322405</v>
      </c>
      <c r="L47" s="2">
        <f t="shared" si="12"/>
        <v>305.7380983238474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187</v>
      </c>
      <c r="D49" s="2"/>
      <c r="G49" s="54">
        <f>G45+G46+G31+G47</f>
        <v>62388691.728452258</v>
      </c>
      <c r="H49" s="54">
        <f>H45+H46+H31+H47</f>
        <v>42588909.299257554</v>
      </c>
      <c r="I49" s="54">
        <f t="shared" ref="I49:V49" si="13">I45+I46+I31+I47</f>
        <v>12606999.959869664</v>
      </c>
      <c r="J49" s="54">
        <f t="shared" si="13"/>
        <v>221895.3867495209</v>
      </c>
      <c r="K49" s="54">
        <f t="shared" si="13"/>
        <v>2666411.913970266</v>
      </c>
      <c r="L49" s="54">
        <f t="shared" si="13"/>
        <v>4304475.1686052661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184</v>
      </c>
      <c r="D50" s="2"/>
      <c r="G50" s="54">
        <f>'Alloc. Factors'!E21/12</f>
        <v>175447.58333333334</v>
      </c>
      <c r="H50" s="54">
        <f>'Alloc. Factors'!F21/12</f>
        <v>156169.75</v>
      </c>
      <c r="I50" s="54">
        <f>'Alloc. Factors'!G21/12</f>
        <v>19072.416666666668</v>
      </c>
      <c r="J50" s="54">
        <f>'Alloc. Factors'!H21/12</f>
        <v>11.416666666666666</v>
      </c>
      <c r="K50" s="54">
        <f>'Alloc. Factors'!I21/12</f>
        <v>123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185</v>
      </c>
      <c r="D51" s="2"/>
      <c r="G51" s="58">
        <f t="shared" ref="G51:V51" si="14">IF(G50=0,0,G49/G50/12)</f>
        <v>29.63311061492357</v>
      </c>
      <c r="H51" s="58">
        <f t="shared" si="14"/>
        <v>22.725756908352157</v>
      </c>
      <c r="I51" s="58">
        <f t="shared" si="14"/>
        <v>55.083912455901249</v>
      </c>
      <c r="J51" s="58">
        <f t="shared" si="14"/>
        <v>1619.6743558359192</v>
      </c>
      <c r="K51" s="58">
        <f t="shared" si="14"/>
        <v>1806.5121368362236</v>
      </c>
      <c r="L51" s="58">
        <f t="shared" si="14"/>
        <v>5052.2009021188569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/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Customer/Demand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May 31, 2017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282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6">
        <f>SUM(F24:H24)</f>
        <v>87962005.019999996</v>
      </c>
      <c r="F24" s="67">
        <v>43732328.181945369</v>
      </c>
      <c r="G24" s="67">
        <v>44229676.838054627</v>
      </c>
      <c r="H24" s="35">
        <v>0</v>
      </c>
      <c r="I24" s="16"/>
      <c r="J24" s="67"/>
      <c r="K24" s="67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511</v>
      </c>
      <c r="D25" s="34" t="s">
        <v>22</v>
      </c>
      <c r="E25" s="17">
        <f>SUM(F25:H25)</f>
        <v>1</v>
      </c>
      <c r="F25" s="17">
        <f>IF($E24=0,0,F24/$E24)</f>
        <v>0.49717293474610896</v>
      </c>
      <c r="G25" s="17">
        <f>IF($E24=0,0,G24/$E24)</f>
        <v>0.50282706525389098</v>
      </c>
      <c r="H25" s="17">
        <f>IF($E24=0,0,H24/$E24)</f>
        <v>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254117598.81327188</v>
      </c>
      <c r="F27" s="35">
        <f>SUM('Plt. Class.'!J77:J79)+'Plt. Class.'!J83-SUM('Dep. Res. Class'!J77:J79)-'Dep. Res. Class'!J83</f>
        <v>165051379.62823558</v>
      </c>
      <c r="G27" s="35">
        <f>SUM('Plt. Class.'!K77:K79)+'Plt. Class.'!K83-SUM('Dep. Res. Class'!K77:K79)-'Dep. Res. Class'!K83</f>
        <v>89066219.185036302</v>
      </c>
      <c r="H27" s="35">
        <f>SUM('Plt. Class.'!L77:L79)+'Plt. Class.'!L83-SUM('Dep. Res. Class'!L77:L79)-'Dep. Res. Class'!L83</f>
        <v>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0.64950786721984166</v>
      </c>
      <c r="G28" s="17">
        <f>IF($E27=0,0,G27/$E27)</f>
        <v>0.35049213278015834</v>
      </c>
      <c r="H28" s="17">
        <f>IF($E27=0,0,H27/$E27)</f>
        <v>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510183155.80375022</v>
      </c>
      <c r="F30" s="16">
        <f>+'Plt. Class.'!J30+'Plt. Class.'!J52+'Plt. Class.'!J65+'Plt. Class.'!J91</f>
        <v>339900256.48151398</v>
      </c>
      <c r="G30" s="16">
        <f>+'Plt. Class.'!K30+'Plt. Class.'!K52+'Plt. Class.'!K65+'Plt. Class.'!K91</f>
        <v>162430983.66723168</v>
      </c>
      <c r="H30" s="16">
        <f>+'Plt. Class.'!L30+'Plt. Class.'!L52+'Plt. Class.'!L65+'Plt. Class.'!L91</f>
        <v>7851915.6550045656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366</v>
      </c>
      <c r="D31" s="34" t="s">
        <v>22</v>
      </c>
      <c r="E31" s="17">
        <f>SUM(F31:H31)</f>
        <v>1</v>
      </c>
      <c r="F31" s="17">
        <f>IF($E30=0,0,F30/$E30)</f>
        <v>0.66623182795212044</v>
      </c>
      <c r="G31" s="17">
        <f>IF($E30=0,0,G30/$E30)</f>
        <v>0.31837778613316908</v>
      </c>
      <c r="H31" s="17">
        <f>IF($E30=0,0,H30/$E30)</f>
        <v>1.5390385914710453E-2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387713350.46560365</v>
      </c>
      <c r="F33" s="16">
        <f>'Plt. Class.'!J274+'Plt. Class.'!J276-'Dep. Res. Class'!J270</f>
        <v>255829266.88034561</v>
      </c>
      <c r="G33" s="16">
        <f>'Plt. Class.'!K274+'Plt. Class.'!K276-'Dep. Res. Class'!K270</f>
        <v>125836260.62885916</v>
      </c>
      <c r="H33" s="16">
        <f>'Plt. Class.'!L274+'Plt. Class.'!L276-'Dep. Res. Class'!L270</f>
        <v>6047822.9563989146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199</v>
      </c>
      <c r="D34" s="34" t="s">
        <v>22</v>
      </c>
      <c r="E34" s="17">
        <f>SUM(F34:H34)</f>
        <v>1</v>
      </c>
      <c r="F34" s="17">
        <f>IF($E33=0,0,F33/$E33)</f>
        <v>0.65984126307005186</v>
      </c>
      <c r="G34" s="17">
        <f>IF($E33=0,0,G33/$E33)</f>
        <v>0.32456004024040652</v>
      </c>
      <c r="H34" s="17">
        <f>IF($E33=0,0,H33/$E33)</f>
        <v>1.5598696689541653E-2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104852766.001269</v>
      </c>
      <c r="F36" s="16">
        <f>'O and M Class.'!J173</f>
        <v>19008498.572839737</v>
      </c>
      <c r="G36" s="16">
        <f>'O and M Class.'!K173</f>
        <v>6247947.4962679874</v>
      </c>
      <c r="H36" s="16">
        <f>'O and M Class.'!L173</f>
        <v>79596319.932161272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241</v>
      </c>
      <c r="D37" s="34" t="s">
        <v>22</v>
      </c>
      <c r="E37" s="17">
        <f>SUM(F37:H37)</f>
        <v>1</v>
      </c>
      <c r="F37" s="17">
        <f>IF($E36=0,0,F36/$E36)</f>
        <v>0.18128752628814468</v>
      </c>
      <c r="G37" s="17">
        <f>IF($E36=0,0,G36/$E36)</f>
        <v>5.9587817608858985E-2</v>
      </c>
      <c r="H37" s="17">
        <f>IF($E36=0,0,H36/$E36)</f>
        <v>0.75912465610299629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5303837.3460970819</v>
      </c>
      <c r="F39" s="16">
        <f>SUM('O and M Class.'!J108:J116)+SUM('O and M Class.'!J121:J128)</f>
        <v>3708991.7024202151</v>
      </c>
      <c r="G39" s="16">
        <f>SUM('O and M Class.'!K108:K116)+SUM('O and M Class.'!K121:K128)</f>
        <v>1583316.0511960587</v>
      </c>
      <c r="H39" s="16">
        <f>SUM('O and M Class.'!L108:L116)+SUM('O and M Class.'!L121:L128)</f>
        <v>11529.592480808577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249</v>
      </c>
      <c r="D40" s="34" t="s">
        <v>22</v>
      </c>
      <c r="E40" s="17">
        <f>SUM(F40:H40)</f>
        <v>1</v>
      </c>
      <c r="F40" s="17">
        <f>IF($E39=0,0,F39/$E39)</f>
        <v>0.69930344020627611</v>
      </c>
      <c r="G40" s="17">
        <f>IF($E39=0,0,G39/$E39)</f>
        <v>0.29852273889227932</v>
      </c>
      <c r="H40" s="17">
        <f>IF($E39=0,0,H39/$E39)</f>
        <v>2.1738209014446532E-3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187848281.82176632</v>
      </c>
      <c r="F42" s="61">
        <f>SUM('Plt. Class.'!J69:J82)-SUM('Dep. Res. Class'!J69:J82)</f>
        <v>93393081.560341731</v>
      </c>
      <c r="G42" s="61">
        <f>SUM('Plt. Class.'!K69:K82)-SUM('Dep. Res. Class'!K69:K82)</f>
        <v>94455200.261424601</v>
      </c>
      <c r="H42" s="61">
        <f>SUM('Plt. Class.'!L69:L82)-SUM('Dep. Res. Class'!L69:L82)</f>
        <v>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257</v>
      </c>
      <c r="D43" s="34" t="s">
        <v>22</v>
      </c>
      <c r="E43" s="17">
        <f>SUM(F43:H43)</f>
        <v>1</v>
      </c>
      <c r="F43" s="17">
        <f>IF($E42=0,0,F42/$E42)</f>
        <v>0.49717293474610907</v>
      </c>
      <c r="G43" s="17">
        <f>IF($E42=0,0,G42/$E42)</f>
        <v>0.50282706525389098</v>
      </c>
      <c r="H43" s="17">
        <f>IF($E42=0,0,H42/$E42)</f>
        <v>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335832639.48914081</v>
      </c>
      <c r="F45" s="61">
        <f>'Class. Summary'!I37</f>
        <v>214215257.2710892</v>
      </c>
      <c r="G45" s="61">
        <f>'Class. Summary'!J37</f>
        <v>106071789.28743586</v>
      </c>
      <c r="H45" s="61">
        <f>'Class. Summary'!K37</f>
        <v>15545592.930615727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0.99999999999999989</v>
      </c>
      <c r="F46" s="17">
        <f>IF($E45=0,0,F45/$E45)</f>
        <v>0.63786312610039164</v>
      </c>
      <c r="G46" s="17">
        <f>IF($E45=0,0,G45/$E45)</f>
        <v>0.31584717152206909</v>
      </c>
      <c r="H46" s="17">
        <f>IF($E45=0,0,H45/$E45)</f>
        <v>4.6289702377539141E-2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8877211.2621963248</v>
      </c>
      <c r="F48" s="61">
        <f>'O and M Class.'!J130+'O and M Class.'!J133+'O and M Class.'!J134+'O and M Class.'!J137+'O and M Class.'!J145+'O and M Class.'!J152+'O and M Class.'!J161+'O and M Class.'!J165+'O and M Class.'!J166</f>
        <v>6753403.8720091237</v>
      </c>
      <c r="G48" s="61">
        <f>'O and M Class.'!K130+'O and M Class.'!K133+'O and M Class.'!K134+'O and M Class.'!K137+'O and M Class.'!K145+'O and M Class.'!K152+'O and M Class.'!K161+'O and M Class.'!K165+'O and M Class.'!K166</f>
        <v>2108346.5995136499</v>
      </c>
      <c r="H48" s="61">
        <f>'O and M Class.'!L130+'O and M Class.'!L133+'O and M Class.'!L134+'O and M Class.'!L137+'O and M Class.'!L145+'O and M Class.'!L152+'O and M Class.'!L161+'O and M Class.'!L165+'O and M Class.'!L166</f>
        <v>15460.790673549538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270</v>
      </c>
      <c r="D49" s="34" t="s">
        <v>22</v>
      </c>
      <c r="E49" s="17">
        <f>SUM(F49:H49)</f>
        <v>0.99999999999999978</v>
      </c>
      <c r="F49" s="17">
        <f>IF($E48=0,0,F48/$E48)</f>
        <v>0.76075736766213375</v>
      </c>
      <c r="G49" s="17">
        <f>IF($E48=0,0,G48/$E48)</f>
        <v>0.23750100535424462</v>
      </c>
      <c r="H49" s="17">
        <f>IF($E48=0,0,H48/$E48)</f>
        <v>1.7416269836214712E-3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PHR-2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9"/>
  <sheetViews>
    <sheetView defaultGridColor="0" view="pageBreakPreview" colorId="22" zoomScale="60" zoomScaleNormal="57" workbookViewId="0">
      <pane ySplit="10" topLeftCell="A11" activePane="bottomLeft" state="frozen"/>
      <selection activeCell="A2" sqref="A2"/>
      <selection pane="bottomLeft" activeCell="A11" sqref="A11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Customer/Demand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519</v>
      </c>
      <c r="H9" s="3" t="s">
        <v>519</v>
      </c>
      <c r="I9" s="69" t="s">
        <v>180</v>
      </c>
      <c r="J9" s="69" t="s">
        <v>180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520</v>
      </c>
      <c r="G10" s="69" t="s">
        <v>420</v>
      </c>
      <c r="H10" s="69" t="s">
        <v>518</v>
      </c>
      <c r="I10" s="69" t="s">
        <v>420</v>
      </c>
      <c r="J10" s="69" t="s">
        <v>518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32865245.985127855</v>
      </c>
      <c r="F12" s="24">
        <v>10336506.97122786</v>
      </c>
      <c r="G12" s="24">
        <v>6783218.7313000001</v>
      </c>
      <c r="H12" s="24">
        <v>328780.71720000001</v>
      </c>
      <c r="I12" s="24">
        <v>7371869.0999999996</v>
      </c>
      <c r="J12" s="24">
        <v>8044870.4654000001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1" t="s">
        <v>421</v>
      </c>
      <c r="D13" s="45" t="s">
        <v>22</v>
      </c>
      <c r="E13" s="47">
        <f>SUM(F13:S13)</f>
        <v>1.0000000000000002</v>
      </c>
      <c r="F13" s="47">
        <f t="shared" ref="F13:O13" si="0">IF($E12=0,0,F12/$E12)</f>
        <v>0.31451177867055446</v>
      </c>
      <c r="G13" s="47">
        <f t="shared" si="0"/>
        <v>0.20639488699915817</v>
      </c>
      <c r="H13" s="47">
        <f t="shared" si="0"/>
        <v>1.0003902522098252E-2</v>
      </c>
      <c r="I13" s="47">
        <f t="shared" si="0"/>
        <v>0.22430591583996998</v>
      </c>
      <c r="J13" s="47">
        <f t="shared" si="0"/>
        <v>0.24478351596821932</v>
      </c>
      <c r="K13" s="47">
        <f t="shared" si="0"/>
        <v>0</v>
      </c>
      <c r="L13" s="47">
        <f t="shared" si="0"/>
        <v>0</v>
      </c>
      <c r="M13" s="47">
        <f t="shared" si="0"/>
        <v>0</v>
      </c>
      <c r="N13" s="47">
        <f t="shared" si="0"/>
        <v>0</v>
      </c>
      <c r="O13" s="47">
        <f t="shared" si="0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17448506.419727858</v>
      </c>
      <c r="F15" s="24">
        <f>+F12</f>
        <v>10336506.97122786</v>
      </c>
      <c r="G15" s="24">
        <f t="shared" ref="G15:H15" si="1">+G12</f>
        <v>6783218.7313000001</v>
      </c>
      <c r="H15" s="24">
        <f t="shared" si="1"/>
        <v>328780.71720000001</v>
      </c>
      <c r="I15" s="24">
        <v>0</v>
      </c>
      <c r="J15" s="24">
        <f>0*11344454</f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1" t="s">
        <v>510</v>
      </c>
      <c r="D16" s="45" t="s">
        <v>22</v>
      </c>
      <c r="E16" s="47">
        <f>SUM(F16:S16)</f>
        <v>1.0000000000000002</v>
      </c>
      <c r="F16" s="47">
        <f t="shared" ref="F16:O16" si="2">IF($E15=0,0,F15/$E15)</f>
        <v>0.5924006744520588</v>
      </c>
      <c r="G16" s="47">
        <f t="shared" si="2"/>
        <v>0.38875641090005669</v>
      </c>
      <c r="H16" s="47">
        <f t="shared" si="2"/>
        <v>1.8842914647884686E-2</v>
      </c>
      <c r="I16" s="47">
        <f t="shared" si="2"/>
        <v>0</v>
      </c>
      <c r="J16" s="47">
        <f t="shared" si="2"/>
        <v>0</v>
      </c>
      <c r="K16" s="47">
        <f t="shared" si="2"/>
        <v>0</v>
      </c>
      <c r="L16" s="47">
        <f t="shared" si="2"/>
        <v>0</v>
      </c>
      <c r="M16" s="47">
        <f t="shared" si="2"/>
        <v>0</v>
      </c>
      <c r="N16" s="47">
        <f t="shared" si="2"/>
        <v>0</v>
      </c>
      <c r="O16" s="47">
        <f t="shared" si="2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20309773.810407605</v>
      </c>
      <c r="F18" s="24">
        <v>7951655.0044076042</v>
      </c>
      <c r="G18" s="24">
        <v>4793953.2450999999</v>
      </c>
      <c r="H18" s="24">
        <v>150909.56090000001</v>
      </c>
      <c r="I18" s="24">
        <v>3746829</v>
      </c>
      <c r="J18" s="24">
        <v>3666427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1" t="s">
        <v>423</v>
      </c>
      <c r="D19" s="45" t="s">
        <v>22</v>
      </c>
      <c r="E19" s="47">
        <f>SUM(F19:S19)</f>
        <v>1</v>
      </c>
      <c r="F19" s="47">
        <f t="shared" ref="F19:O19" si="3">IF($E18=0,0,F18/$E18)</f>
        <v>0.39151863918508206</v>
      </c>
      <c r="G19" s="47">
        <f t="shared" si="3"/>
        <v>0.23604168563627093</v>
      </c>
      <c r="H19" s="47">
        <f t="shared" si="3"/>
        <v>7.4303910180756145E-3</v>
      </c>
      <c r="I19" s="47">
        <f t="shared" si="3"/>
        <v>0.18448403389307877</v>
      </c>
      <c r="J19" s="47">
        <f t="shared" si="3"/>
        <v>0.18052525026749261</v>
      </c>
      <c r="K19" s="47">
        <f t="shared" si="3"/>
        <v>0</v>
      </c>
      <c r="L19" s="47">
        <f t="shared" si="3"/>
        <v>0</v>
      </c>
      <c r="M19" s="47">
        <f t="shared" si="3"/>
        <v>0</v>
      </c>
      <c r="N19" s="47">
        <f t="shared" si="3"/>
        <v>0</v>
      </c>
      <c r="O19" s="47">
        <f t="shared" si="3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2105371</v>
      </c>
      <c r="F21" s="87">
        <v>1874037</v>
      </c>
      <c r="G21" s="37">
        <v>228869</v>
      </c>
      <c r="H21" s="37">
        <v>137</v>
      </c>
      <c r="I21" s="37">
        <v>1476</v>
      </c>
      <c r="J21" s="82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1" t="s">
        <v>422</v>
      </c>
      <c r="D22" s="45" t="s">
        <v>22</v>
      </c>
      <c r="E22" s="47">
        <f>SUM(F22:S22)</f>
        <v>1</v>
      </c>
      <c r="F22" s="47">
        <f t="shared" ref="F22:O22" si="4">IF($E21=0,0,F21/$E21)</f>
        <v>0.8901219785016512</v>
      </c>
      <c r="G22" s="47">
        <f t="shared" si="4"/>
        <v>0.1087072064733484</v>
      </c>
      <c r="H22" s="47">
        <f t="shared" si="4"/>
        <v>6.5071666703873099E-5</v>
      </c>
      <c r="I22" s="47">
        <f t="shared" si="4"/>
        <v>7.0106408799209261E-4</v>
      </c>
      <c r="J22" s="47">
        <f t="shared" si="4"/>
        <v>4.0467927030437867E-4</v>
      </c>
      <c r="K22" s="47">
        <f t="shared" si="4"/>
        <v>0</v>
      </c>
      <c r="L22" s="47">
        <f t="shared" si="4"/>
        <v>0</v>
      </c>
      <c r="M22" s="47">
        <f t="shared" si="4"/>
        <v>0</v>
      </c>
      <c r="N22" s="47">
        <f t="shared" si="4"/>
        <v>0</v>
      </c>
      <c r="O22" s="47">
        <f t="shared" si="4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231334</v>
      </c>
      <c r="F24" s="87">
        <v>0</v>
      </c>
      <c r="G24" s="37">
        <v>228869</v>
      </c>
      <c r="H24" s="37">
        <v>137</v>
      </c>
      <c r="I24" s="37">
        <v>1476</v>
      </c>
      <c r="J24" s="82"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1" t="s">
        <v>525</v>
      </c>
      <c r="D25" s="45" t="s">
        <v>22</v>
      </c>
      <c r="E25" s="47">
        <f>SUM(F25:S25)</f>
        <v>1</v>
      </c>
      <c r="F25" s="47">
        <f t="shared" ref="F25:O25" si="5">IF($E24=0,0,F24/$E24)</f>
        <v>0</v>
      </c>
      <c r="G25" s="47">
        <f t="shared" si="5"/>
        <v>0.98934441111120719</v>
      </c>
      <c r="H25" s="47">
        <f t="shared" si="5"/>
        <v>5.9221731349477379E-4</v>
      </c>
      <c r="I25" s="47">
        <f t="shared" si="5"/>
        <v>6.3803850709363953E-3</v>
      </c>
      <c r="J25" s="47">
        <f t="shared" si="5"/>
        <v>3.6829865043616588E-3</v>
      </c>
      <c r="K25" s="47">
        <f t="shared" si="5"/>
        <v>0</v>
      </c>
      <c r="L25" s="47">
        <f t="shared" si="5"/>
        <v>0</v>
      </c>
      <c r="M25" s="47">
        <f t="shared" si="5"/>
        <v>0</v>
      </c>
      <c r="N25" s="47">
        <f t="shared" si="5"/>
        <v>0</v>
      </c>
      <c r="O25" s="47">
        <f t="shared" si="5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235066.8164022016</v>
      </c>
      <c r="F27" s="40">
        <v>126947.67899808574</v>
      </c>
      <c r="G27" s="24">
        <v>70836.366165228072</v>
      </c>
      <c r="H27" s="40">
        <v>0</v>
      </c>
      <c r="I27" s="40">
        <v>37282.771238887806</v>
      </c>
      <c r="J27" s="40">
        <v>0</v>
      </c>
      <c r="K27" s="40">
        <f t="shared" ref="K27:R27" si="6">K12-K21</f>
        <v>0</v>
      </c>
      <c r="L27" s="40">
        <f t="shared" si="6"/>
        <v>0</v>
      </c>
      <c r="M27" s="40">
        <f t="shared" si="6"/>
        <v>0</v>
      </c>
      <c r="N27" s="40">
        <f t="shared" si="6"/>
        <v>0</v>
      </c>
      <c r="O27" s="40">
        <f t="shared" si="6"/>
        <v>0</v>
      </c>
      <c r="P27" s="40">
        <f t="shared" si="6"/>
        <v>0</v>
      </c>
      <c r="Q27" s="40">
        <f t="shared" si="6"/>
        <v>0</v>
      </c>
      <c r="R27" s="40">
        <f t="shared" si="6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3" t="s">
        <v>424</v>
      </c>
      <c r="D28" s="45" t="s">
        <v>22</v>
      </c>
      <c r="E28" s="47">
        <f>SUM(F28:S28)</f>
        <v>1</v>
      </c>
      <c r="F28" s="47">
        <f t="shared" ref="F28:K28" si="7">IF($E27=0,0,F27/$E27)</f>
        <v>0.5400493397625169</v>
      </c>
      <c r="G28" s="47">
        <f t="shared" si="7"/>
        <v>0.30134566524279788</v>
      </c>
      <c r="H28" s="47">
        <f t="shared" si="7"/>
        <v>0</v>
      </c>
      <c r="I28" s="47">
        <f t="shared" si="7"/>
        <v>0.15860499499468536</v>
      </c>
      <c r="J28" s="47">
        <f t="shared" si="7"/>
        <v>0</v>
      </c>
      <c r="K28" s="47">
        <f t="shared" si="7"/>
        <v>0</v>
      </c>
      <c r="L28" s="47">
        <f t="shared" ref="L28:R28" si="8">IF($E27=0,0,L27/$E27)</f>
        <v>0</v>
      </c>
      <c r="M28" s="47">
        <f t="shared" si="8"/>
        <v>0</v>
      </c>
      <c r="N28" s="47">
        <f t="shared" si="8"/>
        <v>0</v>
      </c>
      <c r="O28" s="47">
        <f t="shared" si="8"/>
        <v>0</v>
      </c>
      <c r="P28" s="47">
        <f t="shared" si="8"/>
        <v>0</v>
      </c>
      <c r="Q28" s="47">
        <f t="shared" si="8"/>
        <v>0</v>
      </c>
      <c r="R28" s="47">
        <f t="shared" si="8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11758368.782939045</v>
      </c>
      <c r="F30" s="40">
        <v>7026700.6188413696</v>
      </c>
      <c r="G30" s="40">
        <v>4378616.4071356505</v>
      </c>
      <c r="H30" s="40">
        <v>19417.846632911394</v>
      </c>
      <c r="I30" s="40">
        <v>211831.05417721521</v>
      </c>
      <c r="J30" s="40">
        <v>121802.85615189874</v>
      </c>
      <c r="K30" s="40">
        <f>K12</f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239</v>
      </c>
      <c r="D31" s="45" t="s">
        <v>22</v>
      </c>
      <c r="E31" s="47">
        <f>SUM(F31:S31)</f>
        <v>1</v>
      </c>
      <c r="F31" s="47">
        <f t="shared" ref="F31:M31" si="9">IF($E30=0,0,F30/$E30)</f>
        <v>0.59759144729640135</v>
      </c>
      <c r="G31" s="47">
        <f t="shared" si="9"/>
        <v>0.37238297998348713</v>
      </c>
      <c r="H31" s="47">
        <f t="shared" si="9"/>
        <v>1.651406499606133E-3</v>
      </c>
      <c r="I31" s="47">
        <f t="shared" si="9"/>
        <v>1.8015343632066905E-2</v>
      </c>
      <c r="J31" s="47">
        <f t="shared" si="9"/>
        <v>1.035882258843847E-2</v>
      </c>
      <c r="K31" s="47">
        <f t="shared" si="9"/>
        <v>0</v>
      </c>
      <c r="L31" s="47">
        <f t="shared" si="9"/>
        <v>0</v>
      </c>
      <c r="M31" s="47">
        <f t="shared" si="9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4" t="s">
        <v>451</v>
      </c>
      <c r="D34" s="45" t="s">
        <v>22</v>
      </c>
      <c r="E34" s="47">
        <f>SUM(F34:S34)</f>
        <v>1</v>
      </c>
      <c r="F34" s="47">
        <f t="shared" ref="F34:M34" si="10">IF($E33=0,0,F33/$E33)</f>
        <v>1</v>
      </c>
      <c r="G34" s="47">
        <f t="shared" si="10"/>
        <v>0</v>
      </c>
      <c r="H34" s="47">
        <f t="shared" si="10"/>
        <v>0</v>
      </c>
      <c r="I34" s="47">
        <f t="shared" si="10"/>
        <v>0</v>
      </c>
      <c r="J34" s="47">
        <f t="shared" si="10"/>
        <v>0</v>
      </c>
      <c r="K34" s="47">
        <f t="shared" si="10"/>
        <v>0</v>
      </c>
      <c r="L34" s="47">
        <f t="shared" si="10"/>
        <v>0</v>
      </c>
      <c r="M34" s="47">
        <f t="shared" si="10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4" t="s">
        <v>521</v>
      </c>
      <c r="D37" s="45" t="s">
        <v>22</v>
      </c>
      <c r="E37" s="47">
        <f>SUM(F37:S37)</f>
        <v>1</v>
      </c>
      <c r="F37" s="47">
        <f t="shared" ref="F37:M37" si="11">IF($E36=0,0,F36/$E36)</f>
        <v>0</v>
      </c>
      <c r="G37" s="47">
        <f t="shared" si="11"/>
        <v>1</v>
      </c>
      <c r="H37" s="47">
        <f t="shared" si="11"/>
        <v>0</v>
      </c>
      <c r="I37" s="47">
        <f t="shared" si="11"/>
        <v>0</v>
      </c>
      <c r="J37" s="47">
        <f t="shared" si="11"/>
        <v>0</v>
      </c>
      <c r="K37" s="47">
        <f t="shared" si="11"/>
        <v>0</v>
      </c>
      <c r="L37" s="47">
        <f t="shared" si="11"/>
        <v>0</v>
      </c>
      <c r="M37" s="47">
        <f t="shared" si="11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4" t="s">
        <v>522</v>
      </c>
      <c r="D40" s="45" t="s">
        <v>22</v>
      </c>
      <c r="E40" s="47">
        <f>SUM(F40:S40)</f>
        <v>1</v>
      </c>
      <c r="F40" s="47">
        <f t="shared" ref="F40:M40" si="12">IF($E39=0,0,F39/$E39)</f>
        <v>0</v>
      </c>
      <c r="G40" s="47">
        <f t="shared" si="12"/>
        <v>0</v>
      </c>
      <c r="H40" s="47">
        <f t="shared" si="12"/>
        <v>1</v>
      </c>
      <c r="I40" s="47">
        <f t="shared" si="12"/>
        <v>0</v>
      </c>
      <c r="J40" s="47">
        <f t="shared" si="12"/>
        <v>0</v>
      </c>
      <c r="K40" s="47">
        <f t="shared" si="12"/>
        <v>0</v>
      </c>
      <c r="L40" s="47">
        <f t="shared" si="12"/>
        <v>0</v>
      </c>
      <c r="M40" s="47">
        <f t="shared" si="12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523</v>
      </c>
      <c r="D43" s="45" t="s">
        <v>22</v>
      </c>
      <c r="E43" s="47">
        <f>SUM(F43:S43)</f>
        <v>1</v>
      </c>
      <c r="F43" s="47">
        <f t="shared" ref="F43:M43" si="13">IF($E42=0,0,F42/$E42)</f>
        <v>0</v>
      </c>
      <c r="G43" s="47">
        <f t="shared" si="13"/>
        <v>0</v>
      </c>
      <c r="H43" s="47">
        <f t="shared" si="13"/>
        <v>0</v>
      </c>
      <c r="I43" s="47">
        <f t="shared" si="13"/>
        <v>1</v>
      </c>
      <c r="J43" s="47">
        <f t="shared" si="13"/>
        <v>0</v>
      </c>
      <c r="K43" s="47">
        <f t="shared" si="13"/>
        <v>0</v>
      </c>
      <c r="L43" s="47">
        <f t="shared" si="13"/>
        <v>0</v>
      </c>
      <c r="M43" s="47">
        <f t="shared" si="13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1</v>
      </c>
      <c r="F45" s="24">
        <v>0</v>
      </c>
      <c r="G45" s="24">
        <v>0</v>
      </c>
      <c r="H45" s="24">
        <v>0</v>
      </c>
      <c r="I45" s="24">
        <v>0</v>
      </c>
      <c r="J45" s="24">
        <v>1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524</v>
      </c>
      <c r="D46" s="45" t="s">
        <v>22</v>
      </c>
      <c r="E46" s="47">
        <f>SUM(F46:S46)</f>
        <v>1</v>
      </c>
      <c r="F46" s="47">
        <f t="shared" ref="F46:M46" si="14">IF($E45=0,0,F45/$E45)</f>
        <v>0</v>
      </c>
      <c r="G46" s="47">
        <f t="shared" si="14"/>
        <v>0</v>
      </c>
      <c r="H46" s="47">
        <f t="shared" si="14"/>
        <v>0</v>
      </c>
      <c r="I46" s="47">
        <f t="shared" si="14"/>
        <v>0</v>
      </c>
      <c r="J46" s="47">
        <f t="shared" si="14"/>
        <v>1</v>
      </c>
      <c r="K46" s="47">
        <f t="shared" si="14"/>
        <v>0</v>
      </c>
      <c r="L46" s="47">
        <f t="shared" si="14"/>
        <v>0</v>
      </c>
      <c r="M46" s="47">
        <f t="shared" si="14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510183155.80375028</v>
      </c>
      <c r="F48" s="48">
        <f>+F51+F54+F57</f>
        <v>360748930.27213705</v>
      </c>
      <c r="G48" s="48">
        <f t="shared" ref="G48:R48" si="15">+G51+G54+G57</f>
        <v>117559608.51720582</v>
      </c>
      <c r="H48" s="48">
        <f t="shared" si="15"/>
        <v>233872.19340603164</v>
      </c>
      <c r="I48" s="48">
        <f t="shared" si="15"/>
        <v>29123238.644430865</v>
      </c>
      <c r="J48" s="48">
        <f t="shared" si="15"/>
        <v>2517506.1765704835</v>
      </c>
      <c r="K48" s="48">
        <f t="shared" si="15"/>
        <v>0</v>
      </c>
      <c r="L48" s="48">
        <f t="shared" si="15"/>
        <v>0</v>
      </c>
      <c r="M48" s="48">
        <f t="shared" si="15"/>
        <v>0</v>
      </c>
      <c r="N48" s="48">
        <f t="shared" si="15"/>
        <v>0</v>
      </c>
      <c r="O48" s="48">
        <f t="shared" si="15"/>
        <v>0</v>
      </c>
      <c r="P48" s="48">
        <f t="shared" si="15"/>
        <v>0</v>
      </c>
      <c r="Q48" s="48">
        <f t="shared" si="15"/>
        <v>0</v>
      </c>
      <c r="R48" s="48">
        <f t="shared" si="15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366</v>
      </c>
      <c r="D49" s="45" t="s">
        <v>22</v>
      </c>
      <c r="E49" s="47">
        <f>SUM(F49:S49)</f>
        <v>1</v>
      </c>
      <c r="F49" s="47">
        <f t="shared" ref="F49:M49" si="16">IF($E48=0,0,F48/$E48)</f>
        <v>0.70709690464752351</v>
      </c>
      <c r="G49" s="47">
        <f t="shared" si="16"/>
        <v>0.23042628354125222</v>
      </c>
      <c r="H49" s="47">
        <f t="shared" si="16"/>
        <v>4.5840830052020404E-4</v>
      </c>
      <c r="I49" s="47">
        <f t="shared" si="16"/>
        <v>5.7083889017366073E-2</v>
      </c>
      <c r="J49" s="47">
        <f t="shared" si="16"/>
        <v>4.9345144933379192E-3</v>
      </c>
      <c r="K49" s="47">
        <f t="shared" si="16"/>
        <v>0</v>
      </c>
      <c r="L49" s="47">
        <f t="shared" si="16"/>
        <v>0</v>
      </c>
      <c r="M49" s="47">
        <f t="shared" si="16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339900256.48151398</v>
      </c>
      <c r="F51" s="37">
        <f>+'Plant Alloc.'!J30+'Plant Alloc.'!J52+'Plant Alloc.'!J65+'Plant Alloc.'!J91</f>
        <v>269954013.45342892</v>
      </c>
      <c r="G51" s="37">
        <f>+'Plant Alloc.'!K30+'Plant Alloc.'!K52+'Plant Alloc.'!K65+'Plant Alloc.'!K91</f>
        <v>66758356.281280734</v>
      </c>
      <c r="H51" s="37">
        <f>+'Plant Alloc.'!L30+'Plant Alloc.'!L52+'Plant Alloc.'!L65+'Plant Alloc.'!L91</f>
        <v>175529.38984839842</v>
      </c>
      <c r="I51" s="37">
        <f>+'Plant Alloc.'!M30+'Plant Alloc.'!M52+'Plant Alloc.'!M65+'Plant Alloc.'!M91</f>
        <v>1912320.2190843036</v>
      </c>
      <c r="J51" s="37">
        <f>+'Plant Alloc.'!N30+'Plant Alloc.'!N52+'Plant Alloc.'!N65+'Plant Alloc.'!N91</f>
        <v>1100037.1378715406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4" t="s">
        <v>425</v>
      </c>
      <c r="D52" s="45" t="s">
        <v>22</v>
      </c>
      <c r="E52" s="47">
        <f>SUM(F52:S52)</f>
        <v>0.99999999999999978</v>
      </c>
      <c r="F52" s="47">
        <f t="shared" ref="F52:O52" si="17">IF($E51=0,0,F51/$E51)</f>
        <v>0.79421538614846798</v>
      </c>
      <c r="G52" s="47">
        <f t="shared" si="17"/>
        <v>0.19640572493922639</v>
      </c>
      <c r="H52" s="47">
        <f t="shared" si="17"/>
        <v>5.1641440834848229E-4</v>
      </c>
      <c r="I52" s="47">
        <f t="shared" si="17"/>
        <v>5.6261217301797131E-3</v>
      </c>
      <c r="J52" s="47">
        <f t="shared" si="17"/>
        <v>3.2363527737772329E-3</v>
      </c>
      <c r="K52" s="47">
        <f t="shared" si="17"/>
        <v>0</v>
      </c>
      <c r="L52" s="47">
        <f t="shared" si="17"/>
        <v>0</v>
      </c>
      <c r="M52" s="47">
        <f t="shared" si="17"/>
        <v>0</v>
      </c>
      <c r="N52" s="47">
        <f t="shared" si="17"/>
        <v>0</v>
      </c>
      <c r="O52" s="47">
        <f t="shared" si="17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162430983.66723174</v>
      </c>
      <c r="F54" s="40">
        <f>+'Plant Alloc.'!J301+'Plant Alloc.'!J323+'Plant Alloc.'!J336+'Plant Alloc.'!J362</f>
        <v>87720745.486464649</v>
      </c>
      <c r="G54" s="40">
        <f>+'Plant Alloc.'!K301+'Plant Alloc.'!K323+'Plant Alloc.'!K336+'Plant Alloc.'!K362</f>
        <v>48947872.829243973</v>
      </c>
      <c r="H54" s="40">
        <f>+'Plant Alloc.'!L301+'Plant Alloc.'!L323+'Plant Alloc.'!L336+'Plant Alloc.'!L362</f>
        <v>0</v>
      </c>
      <c r="I54" s="40">
        <f>+'Plant Alloc.'!M301+'Plant Alloc.'!M323+'Plant Alloc.'!M336+'Plant Alloc.'!M362</f>
        <v>25762365.351523101</v>
      </c>
      <c r="J54" s="40">
        <f>+'Plant Alloc.'!N301+'Plant Alloc.'!N323+'Plant Alloc.'!N336+'Plant Alloc.'!N362</f>
        <v>0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4" t="s">
        <v>426</v>
      </c>
      <c r="D55" s="45" t="s">
        <v>22</v>
      </c>
      <c r="E55" s="47">
        <f>SUM(F55:S55)</f>
        <v>0.99999999999999989</v>
      </c>
      <c r="F55" s="47">
        <f t="shared" ref="F55:O55" si="18">IF($E54=0,0,F54/$E54)</f>
        <v>0.54004933976251679</v>
      </c>
      <c r="G55" s="47">
        <f t="shared" si="18"/>
        <v>0.30134566524279782</v>
      </c>
      <c r="H55" s="47">
        <f t="shared" si="18"/>
        <v>0</v>
      </c>
      <c r="I55" s="47">
        <f t="shared" si="18"/>
        <v>0.15860499499468531</v>
      </c>
      <c r="J55" s="47">
        <f t="shared" si="18"/>
        <v>0</v>
      </c>
      <c r="K55" s="47">
        <f t="shared" si="18"/>
        <v>0</v>
      </c>
      <c r="L55" s="47">
        <f t="shared" si="18"/>
        <v>0</v>
      </c>
      <c r="M55" s="47">
        <f t="shared" si="18"/>
        <v>0</v>
      </c>
      <c r="N55" s="47">
        <f t="shared" si="18"/>
        <v>0</v>
      </c>
      <c r="O55" s="47">
        <f t="shared" si="18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7851915.6550045656</v>
      </c>
      <c r="F57" s="40">
        <f>'Plant Alloc.'!J572+'Plant Alloc.'!J594+'Plant Alloc.'!J607+'Plant Alloc.'!J633</f>
        <v>3074171.33224343</v>
      </c>
      <c r="G57" s="40">
        <f>'Plant Alloc.'!K572+'Plant Alloc.'!K594+'Plant Alloc.'!K607+'Plant Alloc.'!K633</f>
        <v>1853379.4066811022</v>
      </c>
      <c r="H57" s="40">
        <f>'Plant Alloc.'!L572+'Plant Alloc.'!L594+'Plant Alloc.'!L607+'Plant Alloc.'!L633</f>
        <v>58342.803557633219</v>
      </c>
      <c r="I57" s="40">
        <f>'Plant Alloc.'!M572+'Plant Alloc.'!M594+'Plant Alloc.'!M607+'Plant Alloc.'!M633</f>
        <v>1448553.0738234578</v>
      </c>
      <c r="J57" s="40">
        <f>'Plant Alloc.'!N572+'Plant Alloc.'!N594+'Plant Alloc.'!N607+'Plant Alloc.'!N633</f>
        <v>1417469.0386989426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4" t="s">
        <v>427</v>
      </c>
      <c r="D58" s="45" t="s">
        <v>22</v>
      </c>
      <c r="E58" s="47">
        <f>SUM(F58:S58)</f>
        <v>1</v>
      </c>
      <c r="F58" s="47">
        <f t="shared" ref="F58:O58" si="19">IF($E57=0,0,F57/$E57)</f>
        <v>0.39151863918508206</v>
      </c>
      <c r="G58" s="47">
        <f t="shared" si="19"/>
        <v>0.23604168563627095</v>
      </c>
      <c r="H58" s="47">
        <f t="shared" si="19"/>
        <v>7.4303910180756128E-3</v>
      </c>
      <c r="I58" s="47">
        <f t="shared" si="19"/>
        <v>0.18448403389307874</v>
      </c>
      <c r="J58" s="47">
        <f t="shared" si="19"/>
        <v>0.18052525026749264</v>
      </c>
      <c r="K58" s="47">
        <f t="shared" si="19"/>
        <v>0</v>
      </c>
      <c r="L58" s="47">
        <f t="shared" si="19"/>
        <v>0</v>
      </c>
      <c r="M58" s="47">
        <f t="shared" si="19"/>
        <v>0</v>
      </c>
      <c r="N58" s="47">
        <f t="shared" si="19"/>
        <v>0</v>
      </c>
      <c r="O58" s="47">
        <f t="shared" si="19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104852766.00126898</v>
      </c>
      <c r="F60" s="37">
        <f>'O and M Alloc.'!J677</f>
        <v>66443244.04037562</v>
      </c>
      <c r="G60" s="37">
        <f>'O and M Alloc.'!K677</f>
        <v>36111368.102375716</v>
      </c>
      <c r="H60" s="37">
        <f>'O and M Alloc.'!L677</f>
        <v>1103403.068927309</v>
      </c>
      <c r="I60" s="37">
        <f>'O and M Alloc.'!M677</f>
        <v>1108934.4360913292</v>
      </c>
      <c r="J60" s="37">
        <f>'O and M Alloc.'!N677</f>
        <v>85816.353499007149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241</v>
      </c>
      <c r="D61" s="45" t="s">
        <v>22</v>
      </c>
      <c r="E61" s="47">
        <f>SUM(F61:S61)</f>
        <v>1</v>
      </c>
      <c r="F61" s="47">
        <f t="shared" ref="F61:R61" si="20">IF($E60=0,0,F60/$E60)</f>
        <v>0.6336813664941513</v>
      </c>
      <c r="G61" s="47">
        <f t="shared" si="20"/>
        <v>0.34440071997660682</v>
      </c>
      <c r="H61" s="47">
        <f t="shared" si="20"/>
        <v>1.0523356807906765E-2</v>
      </c>
      <c r="I61" s="47">
        <f t="shared" si="20"/>
        <v>1.0576110467871762E-2</v>
      </c>
      <c r="J61" s="47">
        <f t="shared" si="20"/>
        <v>8.1844625346334267E-4</v>
      </c>
      <c r="K61" s="47">
        <f t="shared" si="20"/>
        <v>0</v>
      </c>
      <c r="L61" s="47">
        <f t="shared" si="20"/>
        <v>0</v>
      </c>
      <c r="M61" s="47">
        <f t="shared" si="20"/>
        <v>0</v>
      </c>
      <c r="N61" s="47">
        <f t="shared" si="20"/>
        <v>0</v>
      </c>
      <c r="O61" s="47">
        <f t="shared" si="20"/>
        <v>0</v>
      </c>
      <c r="P61" s="47">
        <f t="shared" si="20"/>
        <v>0</v>
      </c>
      <c r="Q61" s="47">
        <f t="shared" si="20"/>
        <v>0</v>
      </c>
      <c r="R61" s="47">
        <f t="shared" si="20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19008498.572839733</v>
      </c>
      <c r="F63" s="42">
        <f>'O and M Alloc.'!J173</f>
        <v>15738094.612650227</v>
      </c>
      <c r="G63" s="42">
        <f>'O and M Alloc.'!K173</f>
        <v>3143534.1937642745</v>
      </c>
      <c r="H63" s="42">
        <f>'O and M Alloc.'!L173</f>
        <v>6989.1199469420862</v>
      </c>
      <c r="I63" s="42">
        <f>'O and M Alloc.'!M173</f>
        <v>76098.106605553141</v>
      </c>
      <c r="J63" s="42">
        <f>'O and M Alloc.'!N173</f>
        <v>43782.539872739573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243</v>
      </c>
      <c r="D64" s="45" t="s">
        <v>22</v>
      </c>
      <c r="E64" s="47">
        <f>SUM(F64:S64)</f>
        <v>1.0000000000000002</v>
      </c>
      <c r="F64" s="47">
        <f t="shared" ref="F64:M64" si="21">IF($E63=0,0,F63/$E63)</f>
        <v>0.82795043239962052</v>
      </c>
      <c r="G64" s="47">
        <f t="shared" si="21"/>
        <v>0.16537519687409236</v>
      </c>
      <c r="H64" s="47">
        <f t="shared" si="21"/>
        <v>3.6768395568750922E-4</v>
      </c>
      <c r="I64" s="47">
        <f t="shared" si="21"/>
        <v>4.0033728236845501E-3</v>
      </c>
      <c r="J64" s="47">
        <f t="shared" si="21"/>
        <v>2.3033139469152072E-3</v>
      </c>
      <c r="K64" s="47">
        <f t="shared" si="21"/>
        <v>0</v>
      </c>
      <c r="L64" s="47">
        <f t="shared" si="21"/>
        <v>0</v>
      </c>
      <c r="M64" s="47">
        <f t="shared" si="21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6247947.4962679874</v>
      </c>
      <c r="F66" s="37">
        <f>'O and M Alloc.'!J341</f>
        <v>3374199.920230397</v>
      </c>
      <c r="G66" s="37">
        <f>'O and M Alloc.'!K341</f>
        <v>1882791.8946649497</v>
      </c>
      <c r="H66" s="37">
        <f>'O and M Alloc.'!L341</f>
        <v>0</v>
      </c>
      <c r="I66" s="37">
        <f>'O and M Alloc.'!M341</f>
        <v>990955.68137264089</v>
      </c>
      <c r="J66" s="37">
        <f>'O and M Alloc.'!N341</f>
        <v>0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244</v>
      </c>
      <c r="D67" s="45" t="s">
        <v>22</v>
      </c>
      <c r="E67" s="47">
        <f>SUM(F67:S67)</f>
        <v>1</v>
      </c>
      <c r="F67" s="47">
        <f t="shared" ref="F67:O67" si="22">IF($E66=0,0,F66/$E66)</f>
        <v>0.5400493397625169</v>
      </c>
      <c r="G67" s="47">
        <f t="shared" si="22"/>
        <v>0.30134566524279782</v>
      </c>
      <c r="H67" s="47">
        <f t="shared" si="22"/>
        <v>0</v>
      </c>
      <c r="I67" s="47">
        <f t="shared" si="22"/>
        <v>0.15860499499468533</v>
      </c>
      <c r="J67" s="47">
        <f t="shared" si="22"/>
        <v>0</v>
      </c>
      <c r="K67" s="47">
        <f t="shared" si="22"/>
        <v>0</v>
      </c>
      <c r="L67" s="47">
        <f t="shared" si="22"/>
        <v>0</v>
      </c>
      <c r="M67" s="47">
        <f t="shared" si="22"/>
        <v>0</v>
      </c>
      <c r="N67" s="47">
        <f t="shared" si="22"/>
        <v>0</v>
      </c>
      <c r="O67" s="47">
        <f t="shared" si="22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79596319.932161257</v>
      </c>
      <c r="F69" s="40">
        <f>'O and M Alloc.'!J509</f>
        <v>47330949.507494994</v>
      </c>
      <c r="G69" s="40">
        <f>'O and M Alloc.'!K509</f>
        <v>31085042.013946496</v>
      </c>
      <c r="H69" s="40">
        <f>'O and M Alloc.'!L509</f>
        <v>1096413.9489803668</v>
      </c>
      <c r="I69" s="40">
        <f>'O and M Alloc.'!M509</f>
        <v>41880.648113135278</v>
      </c>
      <c r="J69" s="40">
        <f>'O and M Alloc.'!N509</f>
        <v>42033.813626267569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245</v>
      </c>
      <c r="D70" s="45" t="s">
        <v>22</v>
      </c>
      <c r="E70" s="47">
        <f>SUM(F70:S70)</f>
        <v>1.0000000000000002</v>
      </c>
      <c r="F70" s="47">
        <f t="shared" ref="F70:O70" si="23">IF($E69=0,0,F69/$E69)</f>
        <v>0.59463740971736445</v>
      </c>
      <c r="G70" s="47">
        <f t="shared" si="23"/>
        <v>0.39053365834550907</v>
      </c>
      <c r="H70" s="47">
        <f t="shared" si="23"/>
        <v>1.3774681416362263E-2</v>
      </c>
      <c r="I70" s="47">
        <f t="shared" si="23"/>
        <v>5.2616312096877749E-4</v>
      </c>
      <c r="J70" s="47">
        <f t="shared" si="23"/>
        <v>5.2808739979552264E-4</v>
      </c>
      <c r="K70" s="47">
        <f t="shared" si="23"/>
        <v>0</v>
      </c>
      <c r="L70" s="47">
        <f t="shared" si="23"/>
        <v>0</v>
      </c>
      <c r="M70" s="47">
        <f t="shared" si="23"/>
        <v>0</v>
      </c>
      <c r="N70" s="47">
        <f t="shared" si="23"/>
        <v>0</v>
      </c>
      <c r="O70" s="47">
        <f t="shared" si="23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34046761</v>
      </c>
      <c r="F72" s="37">
        <v>24135338</v>
      </c>
      <c r="G72" s="37">
        <v>9911423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240</v>
      </c>
      <c r="D73" s="45" t="s">
        <v>22</v>
      </c>
      <c r="E73" s="47">
        <f>SUM(F73:S73)</f>
        <v>1</v>
      </c>
      <c r="F73" s="47">
        <f t="shared" ref="F73:R73" si="24">IF($E72=0,0,F72/$E72)</f>
        <v>0.70888793210020773</v>
      </c>
      <c r="G73" s="47">
        <f t="shared" si="24"/>
        <v>0.29111206789979227</v>
      </c>
      <c r="H73" s="47">
        <f t="shared" si="24"/>
        <v>0</v>
      </c>
      <c r="I73" s="47">
        <f t="shared" si="24"/>
        <v>0</v>
      </c>
      <c r="J73" s="47">
        <f t="shared" si="24"/>
        <v>0</v>
      </c>
      <c r="K73" s="47">
        <f t="shared" si="24"/>
        <v>0</v>
      </c>
      <c r="L73" s="47">
        <f t="shared" si="24"/>
        <v>0</v>
      </c>
      <c r="M73" s="47">
        <f t="shared" si="24"/>
        <v>0</v>
      </c>
      <c r="N73" s="47">
        <f t="shared" si="24"/>
        <v>0</v>
      </c>
      <c r="O73" s="47">
        <f t="shared" si="24"/>
        <v>0</v>
      </c>
      <c r="P73" s="47">
        <f t="shared" si="24"/>
        <v>0</v>
      </c>
      <c r="Q73" s="47">
        <f t="shared" si="24"/>
        <v>0</v>
      </c>
      <c r="R73" s="47">
        <f t="shared" si="24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387713350.46560377</v>
      </c>
      <c r="F75" s="24">
        <f>+F78+F81+F84</f>
        <v>277605251.55859184</v>
      </c>
      <c r="G75" s="24">
        <f t="shared" ref="G75:R75" si="25">+G78+G81+G84</f>
        <v>85836822.472737283</v>
      </c>
      <c r="H75" s="24">
        <f t="shared" si="25"/>
        <v>159263.90409031071</v>
      </c>
      <c r="I75" s="24">
        <f t="shared" si="25"/>
        <v>22310770.241353922</v>
      </c>
      <c r="J75" s="24">
        <f t="shared" si="25"/>
        <v>1801242.2888303907</v>
      </c>
      <c r="K75" s="24">
        <f t="shared" si="25"/>
        <v>0</v>
      </c>
      <c r="L75" s="24">
        <f t="shared" si="25"/>
        <v>0</v>
      </c>
      <c r="M75" s="24">
        <f t="shared" si="25"/>
        <v>0</v>
      </c>
      <c r="N75" s="24">
        <f t="shared" si="25"/>
        <v>0</v>
      </c>
      <c r="O75" s="24">
        <f t="shared" si="25"/>
        <v>0</v>
      </c>
      <c r="P75" s="24">
        <f t="shared" si="25"/>
        <v>0</v>
      </c>
      <c r="Q75" s="24">
        <f t="shared" si="25"/>
        <v>0</v>
      </c>
      <c r="R75" s="24">
        <f t="shared" si="25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242</v>
      </c>
      <c r="D76" s="45" t="s">
        <v>22</v>
      </c>
      <c r="E76" s="47">
        <f>SUM(F76:S76)</f>
        <v>0.99999999999999989</v>
      </c>
      <c r="F76" s="47">
        <f t="shared" ref="F76:O76" si="26">IF($E75=0,0,F75/$E75)</f>
        <v>0.71600642904149814</v>
      </c>
      <c r="G76" s="47">
        <f t="shared" si="26"/>
        <v>0.22139248589107419</v>
      </c>
      <c r="H76" s="47">
        <f t="shared" si="26"/>
        <v>4.1077745684808424E-4</v>
      </c>
      <c r="I76" s="47">
        <f t="shared" si="26"/>
        <v>5.7544498311861036E-2</v>
      </c>
      <c r="J76" s="47">
        <f t="shared" si="26"/>
        <v>4.6458092987184587E-3</v>
      </c>
      <c r="K76" s="47">
        <f t="shared" si="26"/>
        <v>0</v>
      </c>
      <c r="L76" s="47">
        <f t="shared" si="26"/>
        <v>0</v>
      </c>
      <c r="M76" s="47">
        <f t="shared" si="26"/>
        <v>0</v>
      </c>
      <c r="N76" s="47">
        <f t="shared" si="26"/>
        <v>0</v>
      </c>
      <c r="O76" s="47">
        <f t="shared" si="26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255829266.88034564</v>
      </c>
      <c r="F78" s="40">
        <f>+'Plant Alloc.'!J274+'Plant Alloc.'!J276-'Dep.Res. Alloc.'!J270</f>
        <v>207274123.30159736</v>
      </c>
      <c r="G78" s="40">
        <f>+'Plant Alloc.'!K274+'Plant Alloc.'!K276-'Dep.Res. Alloc.'!K270</f>
        <v>46484888.698087566</v>
      </c>
      <c r="H78" s="40">
        <f>+'Plant Alloc.'!L274+'Plant Alloc.'!L276-'Dep.Res. Alloc.'!L270</f>
        <v>114013.55676230951</v>
      </c>
      <c r="I78" s="40">
        <f>+'Plant Alloc.'!M274+'Plant Alloc.'!M276-'Dep.Res. Alloc.'!M270</f>
        <v>1241838.1108680521</v>
      </c>
      <c r="J78" s="40">
        <f>+'Plant Alloc.'!N274+'Plant Alloc.'!N276-'Dep.Res. Alloc.'!N270</f>
        <v>714403.21303032711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246</v>
      </c>
      <c r="D79" s="45" t="s">
        <v>22</v>
      </c>
      <c r="E79" s="47">
        <f>SUM(F79:S79)</f>
        <v>0.99999999999999989</v>
      </c>
      <c r="F79" s="47">
        <f t="shared" ref="F79:M79" si="27">IF($E78=0,0,F78/$E78)</f>
        <v>0.81020489105549409</v>
      </c>
      <c r="G79" s="47">
        <f t="shared" si="27"/>
        <v>0.1817027788295586</v>
      </c>
      <c r="H79" s="47">
        <f t="shared" si="27"/>
        <v>4.4566268024226875E-4</v>
      </c>
      <c r="I79" s="47">
        <f t="shared" si="27"/>
        <v>4.8541674922942821E-3</v>
      </c>
      <c r="J79" s="47">
        <f t="shared" si="27"/>
        <v>2.792499942410662E-3</v>
      </c>
      <c r="K79" s="47">
        <f t="shared" si="27"/>
        <v>0</v>
      </c>
      <c r="L79" s="47">
        <f t="shared" si="27"/>
        <v>0</v>
      </c>
      <c r="M79" s="47">
        <f t="shared" si="27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125836260.62885922</v>
      </c>
      <c r="F81" s="37">
        <f>+'Plant Alloc.'!J545+'Plant Alloc.'!J547-'Dep.Res. Alloc.'!J535</f>
        <v>67957789.470799416</v>
      </c>
      <c r="G81" s="37">
        <f>+'Plant Alloc.'!K545+'Plant Alloc.'!K547-'Dep.Res. Alloc.'!K535</f>
        <v>37920211.670869671</v>
      </c>
      <c r="H81" s="37">
        <f>+'Plant Alloc.'!L545+'Plant Alloc.'!L547-'Dep.Res. Alloc.'!L535</f>
        <v>0</v>
      </c>
      <c r="I81" s="37">
        <f>+'Plant Alloc.'!M545+'Plant Alloc.'!M547-'Dep.Res. Alloc.'!M535</f>
        <v>19958259.487190127</v>
      </c>
      <c r="J81" s="37">
        <f>+'Plant Alloc.'!N545+'Plant Alloc.'!N547-'Dep.Res. Alloc.'!N535</f>
        <v>0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247</v>
      </c>
      <c r="D82" s="45" t="s">
        <v>22</v>
      </c>
      <c r="E82" s="47">
        <f>SUM(F82:S82)</f>
        <v>1</v>
      </c>
      <c r="F82" s="47">
        <f t="shared" ref="F82:R82" si="28">IF($E81=0,0,F81/$E81)</f>
        <v>0.5400493397625169</v>
      </c>
      <c r="G82" s="47">
        <f t="shared" si="28"/>
        <v>0.30134566524279782</v>
      </c>
      <c r="H82" s="47">
        <f t="shared" si="28"/>
        <v>0</v>
      </c>
      <c r="I82" s="47">
        <f t="shared" si="28"/>
        <v>0.15860499499468528</v>
      </c>
      <c r="J82" s="47">
        <f t="shared" si="28"/>
        <v>0</v>
      </c>
      <c r="K82" s="47">
        <f t="shared" si="28"/>
        <v>0</v>
      </c>
      <c r="L82" s="47">
        <f t="shared" si="28"/>
        <v>0</v>
      </c>
      <c r="M82" s="47">
        <f t="shared" si="28"/>
        <v>0</v>
      </c>
      <c r="N82" s="47">
        <f t="shared" si="28"/>
        <v>0</v>
      </c>
      <c r="O82" s="47">
        <f t="shared" si="28"/>
        <v>0</v>
      </c>
      <c r="P82" s="47">
        <f t="shared" si="28"/>
        <v>0</v>
      </c>
      <c r="Q82" s="47">
        <f t="shared" si="28"/>
        <v>0</v>
      </c>
      <c r="R82" s="47">
        <f t="shared" si="28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6047822.9563989174</v>
      </c>
      <c r="F84" s="40">
        <f>+'Plant Alloc.'!J816+'Plant Alloc.'!J818-'Dep.Res. Alloc.'!J800</f>
        <v>2373338.7861950593</v>
      </c>
      <c r="G84" s="40">
        <f>+'Plant Alloc.'!K816+'Plant Alloc.'!K818-'Dep.Res. Alloc.'!K800</f>
        <v>1431722.1037800515</v>
      </c>
      <c r="H84" s="40">
        <f>+'Plant Alloc.'!L816+'Plant Alloc.'!L818-'Dep.Res. Alloc.'!L800</f>
        <v>45250.347328001189</v>
      </c>
      <c r="I84" s="40">
        <f>+'Plant Alloc.'!M816+'Plant Alloc.'!M818-'Dep.Res. Alloc.'!M800</f>
        <v>1110672.6432957412</v>
      </c>
      <c r="J84" s="40">
        <f>+'Plant Alloc.'!N816+'Plant Alloc.'!N818-'Dep.Res. Alloc.'!N800</f>
        <v>1086839.0758000636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248</v>
      </c>
      <c r="D85" s="45" t="s">
        <v>22</v>
      </c>
      <c r="E85" s="47">
        <f>SUM(F85:S85)</f>
        <v>0.99999999999999978</v>
      </c>
      <c r="F85" s="47">
        <f t="shared" ref="F85:R85" si="29">IF($E84=0,0,F84/$E84)</f>
        <v>0.39242861494216541</v>
      </c>
      <c r="G85" s="47">
        <f t="shared" si="29"/>
        <v>0.23673346824169408</v>
      </c>
      <c r="H85" s="47">
        <f t="shared" si="29"/>
        <v>7.4820886216789666E-3</v>
      </c>
      <c r="I85" s="47">
        <f t="shared" si="29"/>
        <v>0.18364833946082873</v>
      </c>
      <c r="J85" s="47">
        <f t="shared" si="29"/>
        <v>0.17970748873363268</v>
      </c>
      <c r="K85" s="47">
        <f t="shared" si="29"/>
        <v>0</v>
      </c>
      <c r="L85" s="47">
        <f t="shared" si="29"/>
        <v>0</v>
      </c>
      <c r="M85" s="47">
        <f t="shared" si="29"/>
        <v>0</v>
      </c>
      <c r="N85" s="47">
        <f t="shared" si="29"/>
        <v>0</v>
      </c>
      <c r="O85" s="47">
        <f t="shared" si="29"/>
        <v>0</v>
      </c>
      <c r="P85" s="47">
        <f t="shared" si="29"/>
        <v>0</v>
      </c>
      <c r="Q85" s="47">
        <f t="shared" si="29"/>
        <v>0</v>
      </c>
      <c r="R85" s="47">
        <f t="shared" si="29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5303837.34609708</v>
      </c>
      <c r="F87" s="24">
        <f>+F90+F93+F96</f>
        <v>3832864.1232253602</v>
      </c>
      <c r="G87" s="24">
        <f t="shared" ref="G87:R87" si="30">+G90+G93+G96</f>
        <v>1181012.4418631806</v>
      </c>
      <c r="H87" s="24">
        <f t="shared" si="30"/>
        <v>1949.7486425781663</v>
      </c>
      <c r="I87" s="24">
        <f t="shared" si="30"/>
        <v>273692.74559542339</v>
      </c>
      <c r="J87" s="24">
        <f t="shared" si="30"/>
        <v>14318.286770538893</v>
      </c>
      <c r="K87" s="24">
        <f t="shared" si="30"/>
        <v>0</v>
      </c>
      <c r="L87" s="24">
        <f t="shared" si="30"/>
        <v>0</v>
      </c>
      <c r="M87" s="24">
        <f t="shared" si="30"/>
        <v>0</v>
      </c>
      <c r="N87" s="24">
        <f t="shared" si="30"/>
        <v>0</v>
      </c>
      <c r="O87" s="24">
        <f t="shared" si="30"/>
        <v>0</v>
      </c>
      <c r="P87" s="24">
        <f t="shared" si="30"/>
        <v>0</v>
      </c>
      <c r="Q87" s="24">
        <f t="shared" si="30"/>
        <v>0</v>
      </c>
      <c r="R87" s="24">
        <f t="shared" si="30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249</v>
      </c>
      <c r="D88" s="45" t="s">
        <v>22</v>
      </c>
      <c r="E88" s="47">
        <f>SUM(F88:S88)</f>
        <v>1.0000000000000002</v>
      </c>
      <c r="F88" s="47">
        <f t="shared" ref="F88:R88" si="31">IF($E87=0,0,F87/$E87)</f>
        <v>0.72265868523397292</v>
      </c>
      <c r="G88" s="47">
        <f t="shared" si="31"/>
        <v>0.22267131602975135</v>
      </c>
      <c r="H88" s="47">
        <f t="shared" si="31"/>
        <v>3.6761094191791577E-4</v>
      </c>
      <c r="I88" s="47">
        <f t="shared" si="31"/>
        <v>5.1602778844042962E-2</v>
      </c>
      <c r="J88" s="47">
        <f t="shared" si="31"/>
        <v>2.6996089503150489E-3</v>
      </c>
      <c r="K88" s="47">
        <f t="shared" si="31"/>
        <v>0</v>
      </c>
      <c r="L88" s="47">
        <f t="shared" si="31"/>
        <v>0</v>
      </c>
      <c r="M88" s="47">
        <f t="shared" si="31"/>
        <v>0</v>
      </c>
      <c r="N88" s="47">
        <f t="shared" si="31"/>
        <v>0</v>
      </c>
      <c r="O88" s="47">
        <f t="shared" si="31"/>
        <v>0</v>
      </c>
      <c r="P88" s="47">
        <f t="shared" si="31"/>
        <v>0</v>
      </c>
      <c r="Q88" s="47">
        <f t="shared" si="31"/>
        <v>0</v>
      </c>
      <c r="R88" s="47">
        <f t="shared" si="31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3708991.7024202142</v>
      </c>
      <c r="F90" s="40">
        <f>+SUM('O and M Alloc.'!J108:J116)+SUM('O and M Alloc.'!J121:J128)</f>
        <v>2974169.1425030478</v>
      </c>
      <c r="G90" s="40">
        <f>+SUM('O and M Alloc.'!K108:K116)+SUM('O and M Alloc.'!K121:K128)</f>
        <v>701507.36418868171</v>
      </c>
      <c r="H90" s="40">
        <f>+SUM('O and M Alloc.'!L108:L116)+SUM('O and M Alloc.'!L121:L128)</f>
        <v>1834.4077232806403</v>
      </c>
      <c r="I90" s="40">
        <f>+SUM('O and M Alloc.'!M108:M116)+SUM('O and M Alloc.'!M121:M128)</f>
        <v>19984.755419798199</v>
      </c>
      <c r="J90" s="40">
        <f>+SUM('O and M Alloc.'!N108:N116)+SUM('O and M Alloc.'!N121:N128)</f>
        <v>11496.032585405825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250</v>
      </c>
      <c r="D91" s="45" t="s">
        <v>22</v>
      </c>
      <c r="E91" s="47">
        <f>SUM(F91:S91)</f>
        <v>1</v>
      </c>
      <c r="F91" s="47">
        <f t="shared" ref="F91:R91" si="32">IF($E90=0,0,F90/$E90)</f>
        <v>0.80188077545774084</v>
      </c>
      <c r="G91" s="47">
        <f t="shared" si="32"/>
        <v>0.18913694623013844</v>
      </c>
      <c r="H91" s="47">
        <f t="shared" si="32"/>
        <v>4.9458393829342922E-4</v>
      </c>
      <c r="I91" s="47">
        <f t="shared" si="32"/>
        <v>5.3881909217423224E-3</v>
      </c>
      <c r="J91" s="47">
        <f t="shared" si="32"/>
        <v>3.0995034520849324E-3</v>
      </c>
      <c r="K91" s="47">
        <f t="shared" si="32"/>
        <v>0</v>
      </c>
      <c r="L91" s="47">
        <f t="shared" si="32"/>
        <v>0</v>
      </c>
      <c r="M91" s="47">
        <f t="shared" si="32"/>
        <v>0</v>
      </c>
      <c r="N91" s="47">
        <f t="shared" si="32"/>
        <v>0</v>
      </c>
      <c r="O91" s="47">
        <f t="shared" si="32"/>
        <v>0</v>
      </c>
      <c r="P91" s="47">
        <f t="shared" si="32"/>
        <v>0</v>
      </c>
      <c r="Q91" s="47">
        <f t="shared" si="32"/>
        <v>0</v>
      </c>
      <c r="R91" s="47">
        <f t="shared" si="32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1583316.0511960587</v>
      </c>
      <c r="F93" s="37">
        <f>SUM('O and M Alloc.'!J276:J284)+SUM('O and M Alloc.'!J289:J295)</f>
        <v>855068.78808382677</v>
      </c>
      <c r="G93" s="37">
        <f>SUM('O and M Alloc.'!K276:K284)+SUM('O and M Alloc.'!K289:K295)</f>
        <v>477125.42873727612</v>
      </c>
      <c r="H93" s="37">
        <f>SUM('O and M Alloc.'!L276:L284)+SUM('O and M Alloc.'!L289:L295)</f>
        <v>0</v>
      </c>
      <c r="I93" s="37">
        <f>SUM('O and M Alloc.'!M276:M284)+SUM('O and M Alloc.'!M289:M295)</f>
        <v>251121.8343749558</v>
      </c>
      <c r="J93" s="37">
        <f>SUM('O and M Alloc.'!N276:N284)+SUM('O and M Alloc.'!N289:N295)</f>
        <v>0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251</v>
      </c>
      <c r="D94" s="45" t="s">
        <v>22</v>
      </c>
      <c r="E94" s="47">
        <f>SUM(F94:S94)</f>
        <v>1</v>
      </c>
      <c r="F94" s="47">
        <f t="shared" ref="F94:R94" si="33">IF($E93=0,0,F93/$E93)</f>
        <v>0.54004933976251679</v>
      </c>
      <c r="G94" s="47">
        <f t="shared" si="33"/>
        <v>0.30134566524279788</v>
      </c>
      <c r="H94" s="47">
        <f t="shared" si="33"/>
        <v>0</v>
      </c>
      <c r="I94" s="47">
        <f t="shared" si="33"/>
        <v>0.15860499499468531</v>
      </c>
      <c r="J94" s="47">
        <f t="shared" si="33"/>
        <v>0</v>
      </c>
      <c r="K94" s="47">
        <f t="shared" si="33"/>
        <v>0</v>
      </c>
      <c r="L94" s="47">
        <f t="shared" si="33"/>
        <v>0</v>
      </c>
      <c r="M94" s="47">
        <f t="shared" si="33"/>
        <v>0</v>
      </c>
      <c r="N94" s="47">
        <f t="shared" si="33"/>
        <v>0</v>
      </c>
      <c r="O94" s="47">
        <f t="shared" si="33"/>
        <v>0</v>
      </c>
      <c r="P94" s="47">
        <f t="shared" si="33"/>
        <v>0</v>
      </c>
      <c r="Q94" s="47">
        <f t="shared" si="33"/>
        <v>0</v>
      </c>
      <c r="R94" s="47">
        <f t="shared" si="33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11529.59248080858</v>
      </c>
      <c r="F96" s="40">
        <f>+SUM('O and M Alloc.'!J444:J451)+SUM('O and M Alloc.'!J457:J463)</f>
        <v>3626.1926384857561</v>
      </c>
      <c r="G96" s="40">
        <f>+SUM('O and M Alloc.'!K444:K451)+SUM('O and M Alloc.'!K457:K463)</f>
        <v>2379.6489372228298</v>
      </c>
      <c r="H96" s="40">
        <f>+SUM('O and M Alloc.'!L444:L451)+SUM('O and M Alloc.'!L457:L463)</f>
        <v>115.34091929752597</v>
      </c>
      <c r="I96" s="40">
        <f>+SUM('O and M Alloc.'!M444:M451)+SUM('O and M Alloc.'!M457:M463)</f>
        <v>2586.1558006693995</v>
      </c>
      <c r="J96" s="40">
        <f>+SUM('O and M Alloc.'!N444:N451)+SUM('O and M Alloc.'!N457:N463)</f>
        <v>2822.2541851330675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252</v>
      </c>
      <c r="D97" s="45" t="s">
        <v>22</v>
      </c>
      <c r="E97" s="47">
        <f>SUM(F97:S97)</f>
        <v>0.99999999999999989</v>
      </c>
      <c r="F97" s="47">
        <f t="shared" ref="F97:R97" si="34">IF($E96=0,0,F96/$E96)</f>
        <v>0.31451177867055435</v>
      </c>
      <c r="G97" s="47">
        <f t="shared" si="34"/>
        <v>0.20639488699915809</v>
      </c>
      <c r="H97" s="47">
        <f t="shared" si="34"/>
        <v>1.000390252209825E-2</v>
      </c>
      <c r="I97" s="47">
        <f t="shared" si="34"/>
        <v>0.22430591583996992</v>
      </c>
      <c r="J97" s="47">
        <f t="shared" si="34"/>
        <v>0.24478351596821923</v>
      </c>
      <c r="K97" s="47">
        <f t="shared" si="34"/>
        <v>0</v>
      </c>
      <c r="L97" s="47">
        <f t="shared" si="34"/>
        <v>0</v>
      </c>
      <c r="M97" s="47">
        <f t="shared" si="34"/>
        <v>0</v>
      </c>
      <c r="N97" s="47">
        <f t="shared" si="34"/>
        <v>0</v>
      </c>
      <c r="O97" s="47">
        <f t="shared" si="34"/>
        <v>0</v>
      </c>
      <c r="P97" s="47">
        <f t="shared" si="34"/>
        <v>0</v>
      </c>
      <c r="Q97" s="47">
        <f t="shared" si="34"/>
        <v>0</v>
      </c>
      <c r="R97" s="47">
        <f t="shared" si="34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254117598.81327191</v>
      </c>
      <c r="F99" s="24">
        <f>+F102+F105+F108</f>
        <v>195016013.45513463</v>
      </c>
      <c r="G99" s="24">
        <f t="shared" ref="G99:R99" si="35">+G102+G105+G108</f>
        <v>44781993.474933229</v>
      </c>
      <c r="H99" s="24">
        <f t="shared" si="35"/>
        <v>10740.168364182977</v>
      </c>
      <c r="I99" s="24">
        <f t="shared" si="35"/>
        <v>14242058.842969142</v>
      </c>
      <c r="J99" s="24">
        <f t="shared" si="35"/>
        <v>66792.871870685354</v>
      </c>
      <c r="K99" s="24">
        <f t="shared" si="35"/>
        <v>0</v>
      </c>
      <c r="L99" s="24">
        <f t="shared" si="35"/>
        <v>0</v>
      </c>
      <c r="M99" s="24">
        <f t="shared" si="35"/>
        <v>0</v>
      </c>
      <c r="N99" s="24">
        <f t="shared" si="35"/>
        <v>0</v>
      </c>
      <c r="O99" s="24">
        <f t="shared" si="35"/>
        <v>0</v>
      </c>
      <c r="P99" s="24">
        <f t="shared" si="35"/>
        <v>0</v>
      </c>
      <c r="Q99" s="24">
        <f t="shared" si="35"/>
        <v>0</v>
      </c>
      <c r="R99" s="24">
        <f t="shared" si="35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253</v>
      </c>
      <c r="D100" s="45" t="s">
        <v>22</v>
      </c>
      <c r="E100" s="47">
        <f>SUM(F100:S100)</f>
        <v>1</v>
      </c>
      <c r="F100" s="47">
        <f t="shared" ref="F100:R100" si="36">IF($E99=0,0,F99/$E99)</f>
        <v>0.76742427272199398</v>
      </c>
      <c r="G100" s="47">
        <f t="shared" si="36"/>
        <v>0.17622547074293535</v>
      </c>
      <c r="H100" s="47">
        <f t="shared" si="36"/>
        <v>4.2264559457272996E-5</v>
      </c>
      <c r="I100" s="47">
        <f t="shared" si="36"/>
        <v>5.6045149605849789E-2</v>
      </c>
      <c r="J100" s="47">
        <f t="shared" si="36"/>
        <v>2.6284236976347874E-4</v>
      </c>
      <c r="K100" s="47">
        <f t="shared" si="36"/>
        <v>0</v>
      </c>
      <c r="L100" s="47">
        <f t="shared" si="36"/>
        <v>0</v>
      </c>
      <c r="M100" s="47">
        <f t="shared" si="36"/>
        <v>0</v>
      </c>
      <c r="N100" s="47">
        <f t="shared" si="36"/>
        <v>0</v>
      </c>
      <c r="O100" s="47">
        <f t="shared" si="36"/>
        <v>0</v>
      </c>
      <c r="P100" s="47">
        <f t="shared" si="36"/>
        <v>0</v>
      </c>
      <c r="Q100" s="47">
        <f t="shared" si="36"/>
        <v>0</v>
      </c>
      <c r="R100" s="47">
        <f t="shared" si="36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165051379.62823558</v>
      </c>
      <c r="F102" s="40">
        <f>+SUM('Plant Alloc.'!J77:J79)+'Plant Alloc.'!J83-SUM('Dep.Res. Alloc.'!J77:J79)-'Dep.Res. Alloc.'!J83</f>
        <v>146915860.58911216</v>
      </c>
      <c r="G102" s="40">
        <f>+SUM('Plant Alloc.'!K77:K79)+'Plant Alloc.'!K83-SUM('Dep.Res. Alloc.'!K77:K79)-'Dep.Res. Alloc.'!K83</f>
        <v>17942274.403957613</v>
      </c>
      <c r="H102" s="40">
        <f>+SUM('Plant Alloc.'!L77:L79)+'Plant Alloc.'!L83-SUM('Dep.Res. Alloc.'!L77:L79)-'Dep.Res. Alloc.'!L83</f>
        <v>10740.168364182977</v>
      </c>
      <c r="I102" s="40">
        <f>+SUM('Plant Alloc.'!M77:M79)+'Plant Alloc.'!M83-SUM('Dep.Res. Alloc.'!M77:M79)-'Dep.Res. Alloc.'!M83</f>
        <v>115711.59493090562</v>
      </c>
      <c r="J102" s="40">
        <f>+SUM('Plant Alloc.'!N77:N79)+'Plant Alloc.'!N83-SUM('Dep.Res. Alloc.'!N77:N79)-'Dep.Res. Alloc.'!N83</f>
        <v>66792.871870685354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254</v>
      </c>
      <c r="D103" s="45" t="s">
        <v>22</v>
      </c>
      <c r="E103" s="47">
        <f>SUM(F103:S103)</f>
        <v>0.99999999999999989</v>
      </c>
      <c r="F103" s="47">
        <f t="shared" ref="F103:R103" si="37">IF($E102=0,0,F102/$E102)</f>
        <v>0.89012197850165109</v>
      </c>
      <c r="G103" s="47">
        <f t="shared" si="37"/>
        <v>0.10870720647334839</v>
      </c>
      <c r="H103" s="47">
        <f t="shared" si="37"/>
        <v>6.5071666703873099E-5</v>
      </c>
      <c r="I103" s="47">
        <f t="shared" si="37"/>
        <v>7.010640879920925E-4</v>
      </c>
      <c r="J103" s="47">
        <f t="shared" si="37"/>
        <v>4.0467927030437862E-4</v>
      </c>
      <c r="K103" s="47">
        <f t="shared" si="37"/>
        <v>0</v>
      </c>
      <c r="L103" s="47">
        <f t="shared" si="37"/>
        <v>0</v>
      </c>
      <c r="M103" s="47">
        <f t="shared" si="37"/>
        <v>0</v>
      </c>
      <c r="N103" s="47">
        <f t="shared" si="37"/>
        <v>0</v>
      </c>
      <c r="O103" s="47">
        <f t="shared" si="37"/>
        <v>0</v>
      </c>
      <c r="P103" s="47">
        <f t="shared" si="37"/>
        <v>0</v>
      </c>
      <c r="Q103" s="47">
        <f t="shared" si="37"/>
        <v>0</v>
      </c>
      <c r="R103" s="47">
        <f t="shared" si="37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89066219.185036331</v>
      </c>
      <c r="F105" s="37">
        <f>SUM('Plant Alloc.'!J348:J350)+'Plant Alloc.'!J354-SUM('Dep.Res. Alloc.'!J342:J344)-'Dep.Res. Alloc.'!J348</f>
        <v>48100152.866022475</v>
      </c>
      <c r="G105" s="37">
        <f>SUM('Plant Alloc.'!K348:K350)+'Plant Alloc.'!K354-SUM('Dep.Res. Alloc.'!K342:K344)-'Dep.Res. Alloc.'!K348</f>
        <v>26839719.070975617</v>
      </c>
      <c r="H105" s="37">
        <f>SUM('Plant Alloc.'!L348:L350)+'Plant Alloc.'!L354-SUM('Dep.Res. Alloc.'!L342:L344)-'Dep.Res. Alloc.'!L348</f>
        <v>0</v>
      </c>
      <c r="I105" s="37">
        <f>SUM('Plant Alloc.'!M348:M350)+'Plant Alloc.'!M354-SUM('Dep.Res. Alloc.'!M342:M344)-'Dep.Res. Alloc.'!M348</f>
        <v>14126347.248038236</v>
      </c>
      <c r="J105" s="37">
        <f>SUM('Plant Alloc.'!N348:N350)+'Plant Alloc.'!N354-SUM('Dep.Res. Alloc.'!N342:N344)-'Dep.Res. Alloc.'!N348</f>
        <v>0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255</v>
      </c>
      <c r="D106" s="45" t="s">
        <v>22</v>
      </c>
      <c r="E106" s="47">
        <f>SUM(F106:S106)</f>
        <v>1</v>
      </c>
      <c r="F106" s="47">
        <f t="shared" ref="F106:R106" si="38">IF($E105=0,0,F105/$E105)</f>
        <v>0.54004933976251679</v>
      </c>
      <c r="G106" s="47">
        <f t="shared" si="38"/>
        <v>0.30134566524279782</v>
      </c>
      <c r="H106" s="47">
        <f t="shared" si="38"/>
        <v>0</v>
      </c>
      <c r="I106" s="47">
        <f t="shared" si="38"/>
        <v>0.15860499499468536</v>
      </c>
      <c r="J106" s="47">
        <f t="shared" si="38"/>
        <v>0</v>
      </c>
      <c r="K106" s="47">
        <f t="shared" si="38"/>
        <v>0</v>
      </c>
      <c r="L106" s="47">
        <f t="shared" si="38"/>
        <v>0</v>
      </c>
      <c r="M106" s="47">
        <f t="shared" si="38"/>
        <v>0</v>
      </c>
      <c r="N106" s="47">
        <f t="shared" si="38"/>
        <v>0</v>
      </c>
      <c r="O106" s="47">
        <f t="shared" si="38"/>
        <v>0</v>
      </c>
      <c r="P106" s="47">
        <f t="shared" si="38"/>
        <v>0</v>
      </c>
      <c r="Q106" s="47">
        <f t="shared" si="38"/>
        <v>0</v>
      </c>
      <c r="R106" s="47">
        <f t="shared" si="38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0</v>
      </c>
      <c r="F108" s="40">
        <f>SUM('Plant Alloc.'!J619:J621)+'Plant Alloc.'!J625-SUM('Dep.Res. Alloc.'!J607:J609)-'Dep.Res. Alloc.'!I613</f>
        <v>0</v>
      </c>
      <c r="G108" s="40">
        <f>SUM('Plant Alloc.'!K619:K621)+'Plant Alloc.'!K625-SUM('Dep.Res. Alloc.'!K607:K609)-'Dep.Res. Alloc.'!J613</f>
        <v>0</v>
      </c>
      <c r="H108" s="40">
        <f>SUM('Plant Alloc.'!L619:L621)+'Plant Alloc.'!L625-SUM('Dep.Res. Alloc.'!L607:L609)-'Dep.Res. Alloc.'!K613</f>
        <v>0</v>
      </c>
      <c r="I108" s="40">
        <f>SUM('Plant Alloc.'!M619:M621)+'Plant Alloc.'!M625-SUM('Dep.Res. Alloc.'!M607:M609)-'Dep.Res. Alloc.'!L613</f>
        <v>0</v>
      </c>
      <c r="J108" s="40">
        <f>SUM('Plant Alloc.'!N619:N621)+'Plant Alloc.'!N625-SUM('Dep.Res. Alloc.'!N607:N609)-'Dep.Res. Alloc.'!M613</f>
        <v>0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256</v>
      </c>
      <c r="D109" s="45" t="s">
        <v>22</v>
      </c>
      <c r="E109" s="47">
        <f>SUM(F109:S109)</f>
        <v>0</v>
      </c>
      <c r="F109" s="47">
        <f t="shared" ref="F109:R109" si="39">IF($E108=0,0,F108/$E108)</f>
        <v>0</v>
      </c>
      <c r="G109" s="47">
        <f t="shared" si="39"/>
        <v>0</v>
      </c>
      <c r="H109" s="47">
        <f t="shared" si="39"/>
        <v>0</v>
      </c>
      <c r="I109" s="47">
        <f t="shared" si="39"/>
        <v>0</v>
      </c>
      <c r="J109" s="47">
        <f t="shared" si="39"/>
        <v>0</v>
      </c>
      <c r="K109" s="47">
        <f t="shared" si="39"/>
        <v>0</v>
      </c>
      <c r="L109" s="47">
        <f t="shared" si="39"/>
        <v>0</v>
      </c>
      <c r="M109" s="47">
        <f t="shared" si="39"/>
        <v>0</v>
      </c>
      <c r="N109" s="47">
        <f t="shared" si="39"/>
        <v>0</v>
      </c>
      <c r="O109" s="47">
        <f t="shared" si="39"/>
        <v>0</v>
      </c>
      <c r="P109" s="47">
        <f t="shared" si="39"/>
        <v>0</v>
      </c>
      <c r="Q109" s="47">
        <f t="shared" si="39"/>
        <v>0</v>
      </c>
      <c r="R109" s="47">
        <f t="shared" si="39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187848281.82176635</v>
      </c>
      <c r="F111" s="24">
        <f>+F114+F117+F120</f>
        <v>134141703.07517613</v>
      </c>
      <c r="G111" s="24">
        <f t="shared" ref="G111:R111" si="40">+G114+G117+G120</f>
        <v>38616166.158783033</v>
      </c>
      <c r="H111" s="24">
        <f t="shared" si="40"/>
        <v>6077.2434757421934</v>
      </c>
      <c r="I111" s="24">
        <f t="shared" si="40"/>
        <v>15046541.100234123</v>
      </c>
      <c r="J111" s="24">
        <f t="shared" si="40"/>
        <v>37794.244097316405</v>
      </c>
      <c r="K111" s="24">
        <f t="shared" si="40"/>
        <v>0</v>
      </c>
      <c r="L111" s="24">
        <f t="shared" si="40"/>
        <v>0</v>
      </c>
      <c r="M111" s="24">
        <f t="shared" si="40"/>
        <v>0</v>
      </c>
      <c r="N111" s="24">
        <f t="shared" si="40"/>
        <v>0</v>
      </c>
      <c r="O111" s="24">
        <f t="shared" si="40"/>
        <v>0</v>
      </c>
      <c r="P111" s="24">
        <f t="shared" si="40"/>
        <v>0</v>
      </c>
      <c r="Q111" s="24">
        <f t="shared" si="40"/>
        <v>0</v>
      </c>
      <c r="R111" s="24">
        <f t="shared" si="40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257</v>
      </c>
      <c r="D112" s="45" t="s">
        <v>22</v>
      </c>
      <c r="E112" s="47">
        <f>SUM(F112:S112)</f>
        <v>1</v>
      </c>
      <c r="F112" s="47">
        <f t="shared" ref="F112:R112" si="41">IF($E111=0,0,F111/$E111)</f>
        <v>0.71409598093876669</v>
      </c>
      <c r="G112" s="47">
        <f t="shared" si="41"/>
        <v>0.20557103735142337</v>
      </c>
      <c r="H112" s="47">
        <f t="shared" si="41"/>
        <v>3.2351871503985252E-5</v>
      </c>
      <c r="I112" s="47">
        <f t="shared" si="41"/>
        <v>8.0099434257857829E-2</v>
      </c>
      <c r="J112" s="47">
        <f t="shared" si="41"/>
        <v>2.011955804481418E-4</v>
      </c>
      <c r="K112" s="47">
        <f t="shared" si="41"/>
        <v>0</v>
      </c>
      <c r="L112" s="47">
        <f t="shared" si="41"/>
        <v>0</v>
      </c>
      <c r="M112" s="47">
        <f t="shared" si="41"/>
        <v>0</v>
      </c>
      <c r="N112" s="47">
        <f t="shared" si="41"/>
        <v>0</v>
      </c>
      <c r="O112" s="47">
        <f t="shared" si="41"/>
        <v>0</v>
      </c>
      <c r="P112" s="47">
        <f t="shared" si="41"/>
        <v>0</v>
      </c>
      <c r="Q112" s="47">
        <f t="shared" si="41"/>
        <v>0</v>
      </c>
      <c r="R112" s="47">
        <f t="shared" si="41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93393081.560341716</v>
      </c>
      <c r="F114" s="40">
        <f>+SUM('Plant Alloc.'!J69:J82)-SUM('Dep.Res. Alloc.'!J69:J82)</f>
        <v>83131234.536857456</v>
      </c>
      <c r="G114" s="40">
        <f>+SUM('Plant Alloc.'!K69:K82)-SUM('Dep.Res. Alloc.'!K69:K82)</f>
        <v>10152501.000362333</v>
      </c>
      <c r="H114" s="40">
        <f>+SUM('Plant Alloc.'!L69:L82)-SUM('Dep.Res. Alloc.'!L69:L82)</f>
        <v>6077.2434757421934</v>
      </c>
      <c r="I114" s="40">
        <f>+SUM('Plant Alloc.'!M69:M82)-SUM('Dep.Res. Alloc.'!M69:M82)</f>
        <v>65474.535548872096</v>
      </c>
      <c r="J114" s="40">
        <f>+SUM('Plant Alloc.'!N69:N82)-SUM('Dep.Res. Alloc.'!N69:N82)</f>
        <v>37794.244097316405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258</v>
      </c>
      <c r="D115" s="45" t="s">
        <v>22</v>
      </c>
      <c r="E115" s="47">
        <f>SUM(F115:S115)</f>
        <v>1</v>
      </c>
      <c r="F115" s="47">
        <f t="shared" ref="F115:R115" si="42">IF($E114=0,0,F114/$E114)</f>
        <v>0.89012197850165131</v>
      </c>
      <c r="G115" s="47">
        <f t="shared" si="42"/>
        <v>0.10870720647334839</v>
      </c>
      <c r="H115" s="47">
        <f t="shared" si="42"/>
        <v>6.5071666703873099E-5</v>
      </c>
      <c r="I115" s="47">
        <f t="shared" si="42"/>
        <v>7.0106408799209272E-4</v>
      </c>
      <c r="J115" s="47">
        <f t="shared" si="42"/>
        <v>4.0467927030437862E-4</v>
      </c>
      <c r="K115" s="47">
        <f t="shared" si="42"/>
        <v>0</v>
      </c>
      <c r="L115" s="47">
        <f t="shared" si="42"/>
        <v>0</v>
      </c>
      <c r="M115" s="47">
        <f t="shared" si="42"/>
        <v>0</v>
      </c>
      <c r="N115" s="47">
        <f t="shared" si="42"/>
        <v>0</v>
      </c>
      <c r="O115" s="47">
        <f t="shared" si="42"/>
        <v>0</v>
      </c>
      <c r="P115" s="47">
        <f t="shared" si="42"/>
        <v>0</v>
      </c>
      <c r="Q115" s="47">
        <f t="shared" si="42"/>
        <v>0</v>
      </c>
      <c r="R115" s="47">
        <f t="shared" si="42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94455200.261424631</v>
      </c>
      <c r="F117" s="37">
        <f>SUM('Plant Alloc.'!J340:J353)-SUM('Dep.Res. Alloc.'!J334:J347)</f>
        <v>51010468.538318679</v>
      </c>
      <c r="G117" s="37">
        <f>SUM('Plant Alloc.'!K340:K353)-SUM('Dep.Res. Alloc.'!K334:K347)</f>
        <v>28463665.158420697</v>
      </c>
      <c r="H117" s="37">
        <f>SUM('Plant Alloc.'!L340:L353)-SUM('Dep.Res. Alloc.'!L334:L347)</f>
        <v>0</v>
      </c>
      <c r="I117" s="37">
        <f>SUM('Plant Alloc.'!M340:M353)-SUM('Dep.Res. Alloc.'!M334:M347)</f>
        <v>14981066.564685252</v>
      </c>
      <c r="J117" s="37">
        <f>SUM('Plant Alloc.'!N340:N353)-SUM('Dep.Res. Alloc.'!N334:N347)</f>
        <v>0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259</v>
      </c>
      <c r="D118" s="45" t="s">
        <v>22</v>
      </c>
      <c r="E118" s="47">
        <f>SUM(F118:S118)</f>
        <v>0.99999999999999989</v>
      </c>
      <c r="F118" s="47">
        <f t="shared" ref="F118:R118" si="43">IF($E117=0,0,F117/$E117)</f>
        <v>0.54004933976251679</v>
      </c>
      <c r="G118" s="47">
        <f t="shared" si="43"/>
        <v>0.30134566524279782</v>
      </c>
      <c r="H118" s="47">
        <f t="shared" si="43"/>
        <v>0</v>
      </c>
      <c r="I118" s="47">
        <f t="shared" si="43"/>
        <v>0.15860499499468531</v>
      </c>
      <c r="J118" s="47">
        <f t="shared" si="43"/>
        <v>0</v>
      </c>
      <c r="K118" s="47">
        <f t="shared" si="43"/>
        <v>0</v>
      </c>
      <c r="L118" s="47">
        <f t="shared" si="43"/>
        <v>0</v>
      </c>
      <c r="M118" s="47">
        <f t="shared" si="43"/>
        <v>0</v>
      </c>
      <c r="N118" s="47">
        <f t="shared" si="43"/>
        <v>0</v>
      </c>
      <c r="O118" s="47">
        <f t="shared" si="43"/>
        <v>0</v>
      </c>
      <c r="P118" s="47">
        <f t="shared" si="43"/>
        <v>0</v>
      </c>
      <c r="Q118" s="47">
        <f t="shared" si="43"/>
        <v>0</v>
      </c>
      <c r="R118" s="47">
        <f t="shared" si="43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0</v>
      </c>
      <c r="F120" s="40">
        <f>+SUM('Plant Alloc.'!J611:J624)-SUM('Dep.Res. Alloc.'!J599:J612)</f>
        <v>0</v>
      </c>
      <c r="G120" s="40">
        <f>+SUM('Plant Alloc.'!K611:K624)-SUM('Dep.Res. Alloc.'!K599:K612)</f>
        <v>0</v>
      </c>
      <c r="H120" s="40">
        <f>+SUM('Plant Alloc.'!L611:L624)-SUM('Dep.Res. Alloc.'!L599:L612)</f>
        <v>0</v>
      </c>
      <c r="I120" s="40">
        <f>+SUM('Plant Alloc.'!M611:M624)-SUM('Dep.Res. Alloc.'!M599:M612)</f>
        <v>0</v>
      </c>
      <c r="J120" s="40">
        <f>+SUM('Plant Alloc.'!N611:N624)-SUM('Dep.Res. Alloc.'!N599:N612)</f>
        <v>0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260</v>
      </c>
      <c r="D121" s="45" t="s">
        <v>22</v>
      </c>
      <c r="E121" s="47">
        <f>SUM(F121:S121)</f>
        <v>0</v>
      </c>
      <c r="F121" s="47">
        <f t="shared" ref="F121:R121" si="44">IF($E120=0,0,F120/$E120)</f>
        <v>0</v>
      </c>
      <c r="G121" s="47">
        <f t="shared" si="44"/>
        <v>0</v>
      </c>
      <c r="H121" s="47">
        <f t="shared" si="44"/>
        <v>0</v>
      </c>
      <c r="I121" s="47">
        <f t="shared" si="44"/>
        <v>0</v>
      </c>
      <c r="J121" s="47">
        <f t="shared" si="44"/>
        <v>0</v>
      </c>
      <c r="K121" s="47">
        <f t="shared" si="44"/>
        <v>0</v>
      </c>
      <c r="L121" s="47">
        <f t="shared" si="44"/>
        <v>0</v>
      </c>
      <c r="M121" s="47">
        <f t="shared" si="44"/>
        <v>0</v>
      </c>
      <c r="N121" s="47">
        <f t="shared" si="44"/>
        <v>0</v>
      </c>
      <c r="O121" s="47">
        <f t="shared" si="44"/>
        <v>0</v>
      </c>
      <c r="P121" s="47">
        <f t="shared" si="44"/>
        <v>0</v>
      </c>
      <c r="Q121" s="47">
        <f t="shared" si="44"/>
        <v>0</v>
      </c>
      <c r="R121" s="47">
        <f t="shared" si="44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51552145.491211966</v>
      </c>
      <c r="F123" s="24">
        <f>+F126+F129+F132</f>
        <v>30807121.235328011</v>
      </c>
      <c r="G123" s="24">
        <f t="shared" ref="G123:R123" si="45">+G126+G129+G132</f>
        <v>19197141.562559798</v>
      </c>
      <c r="H123" s="24">
        <f t="shared" si="45"/>
        <v>85133.548132828422</v>
      </c>
      <c r="I123" s="24">
        <f t="shared" si="45"/>
        <v>928729.61599449208</v>
      </c>
      <c r="J123" s="24">
        <f t="shared" si="45"/>
        <v>534019.52919683303</v>
      </c>
      <c r="K123" s="24">
        <f t="shared" si="45"/>
        <v>0</v>
      </c>
      <c r="L123" s="24">
        <f t="shared" si="45"/>
        <v>0</v>
      </c>
      <c r="M123" s="24">
        <f t="shared" si="45"/>
        <v>0</v>
      </c>
      <c r="N123" s="24">
        <f t="shared" si="45"/>
        <v>0</v>
      </c>
      <c r="O123" s="24">
        <f t="shared" si="45"/>
        <v>0</v>
      </c>
      <c r="P123" s="24">
        <f t="shared" si="45"/>
        <v>0</v>
      </c>
      <c r="Q123" s="24">
        <f t="shared" si="45"/>
        <v>0</v>
      </c>
      <c r="R123" s="24">
        <f t="shared" si="45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261</v>
      </c>
      <c r="D124" s="45" t="s">
        <v>22</v>
      </c>
      <c r="E124" s="47">
        <f>SUM(F124:S124)</f>
        <v>1</v>
      </c>
      <c r="F124" s="47">
        <f t="shared" ref="F124:R124" si="46">IF($E123=0,0,F123/$E123)</f>
        <v>0.59759144729640135</v>
      </c>
      <c r="G124" s="47">
        <f t="shared" si="46"/>
        <v>0.37238297998348707</v>
      </c>
      <c r="H124" s="47">
        <f t="shared" si="46"/>
        <v>1.6514064996061325E-3</v>
      </c>
      <c r="I124" s="47">
        <f t="shared" si="46"/>
        <v>1.8015343632066905E-2</v>
      </c>
      <c r="J124" s="47">
        <f t="shared" si="46"/>
        <v>1.0358822588438472E-2</v>
      </c>
      <c r="K124" s="47">
        <f t="shared" si="46"/>
        <v>0</v>
      </c>
      <c r="L124" s="47">
        <f t="shared" si="46"/>
        <v>0</v>
      </c>
      <c r="M124" s="47">
        <f t="shared" si="46"/>
        <v>0</v>
      </c>
      <c r="N124" s="47">
        <f t="shared" si="46"/>
        <v>0</v>
      </c>
      <c r="O124" s="47">
        <f t="shared" si="46"/>
        <v>0</v>
      </c>
      <c r="P124" s="47">
        <f t="shared" si="46"/>
        <v>0</v>
      </c>
      <c r="Q124" s="47">
        <f t="shared" si="46"/>
        <v>0</v>
      </c>
      <c r="R124" s="47">
        <f t="shared" si="46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51552145.491211966</v>
      </c>
      <c r="F126" s="40">
        <f>+SUM('Plant Alloc.'!J84:J86)-SUM('Dep.Res. Alloc.'!J84:J86)</f>
        <v>30807121.235328011</v>
      </c>
      <c r="G126" s="40">
        <f>+SUM('Plant Alloc.'!K84:K86)-SUM('Dep.Res. Alloc.'!K84:K86)</f>
        <v>19197141.562559798</v>
      </c>
      <c r="H126" s="40">
        <f>+SUM('Plant Alloc.'!L84:L86)-SUM('Dep.Res. Alloc.'!L84:L86)</f>
        <v>85133.548132828422</v>
      </c>
      <c r="I126" s="40">
        <f>+SUM('Plant Alloc.'!M84:M86)-SUM('Dep.Res. Alloc.'!M84:M86)</f>
        <v>928729.61599449208</v>
      </c>
      <c r="J126" s="40">
        <f>+SUM('Plant Alloc.'!N84:N86)-SUM('Dep.Res. Alloc.'!N84:N86)</f>
        <v>534019.52919683303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262</v>
      </c>
      <c r="D127" s="45" t="s">
        <v>22</v>
      </c>
      <c r="E127" s="47">
        <f>SUM(F127:S127)</f>
        <v>1</v>
      </c>
      <c r="F127" s="47">
        <f t="shared" ref="F127:R127" si="47">IF($E126=0,0,F126/$E126)</f>
        <v>0.59759144729640135</v>
      </c>
      <c r="G127" s="47">
        <f t="shared" si="47"/>
        <v>0.37238297998348707</v>
      </c>
      <c r="H127" s="47">
        <f t="shared" si="47"/>
        <v>1.6514064996061325E-3</v>
      </c>
      <c r="I127" s="47">
        <f t="shared" si="47"/>
        <v>1.8015343632066905E-2</v>
      </c>
      <c r="J127" s="47">
        <f t="shared" si="47"/>
        <v>1.0358822588438472E-2</v>
      </c>
      <c r="K127" s="47">
        <f t="shared" si="47"/>
        <v>0</v>
      </c>
      <c r="L127" s="47">
        <f t="shared" si="47"/>
        <v>0</v>
      </c>
      <c r="M127" s="47">
        <f t="shared" si="47"/>
        <v>0</v>
      </c>
      <c r="N127" s="47">
        <f t="shared" si="47"/>
        <v>0</v>
      </c>
      <c r="O127" s="47">
        <f t="shared" si="47"/>
        <v>0</v>
      </c>
      <c r="P127" s="47">
        <f t="shared" si="47"/>
        <v>0</v>
      </c>
      <c r="Q127" s="47">
        <f t="shared" si="47"/>
        <v>0</v>
      </c>
      <c r="R127" s="47">
        <f t="shared" si="47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263</v>
      </c>
      <c r="D130" s="45" t="s">
        <v>22</v>
      </c>
      <c r="E130" s="47">
        <f>SUM(F130:S130)</f>
        <v>0</v>
      </c>
      <c r="F130" s="47">
        <f t="shared" ref="F130:R130" si="48">IF($E129=0,0,F129/$E129)</f>
        <v>0</v>
      </c>
      <c r="G130" s="47">
        <f t="shared" si="48"/>
        <v>0</v>
      </c>
      <c r="H130" s="47">
        <f t="shared" si="48"/>
        <v>0</v>
      </c>
      <c r="I130" s="47">
        <f t="shared" si="48"/>
        <v>0</v>
      </c>
      <c r="J130" s="47">
        <f t="shared" si="48"/>
        <v>0</v>
      </c>
      <c r="K130" s="47">
        <f t="shared" si="48"/>
        <v>0</v>
      </c>
      <c r="L130" s="47">
        <f t="shared" si="48"/>
        <v>0</v>
      </c>
      <c r="M130" s="47">
        <f t="shared" si="48"/>
        <v>0</v>
      </c>
      <c r="N130" s="47">
        <f t="shared" si="48"/>
        <v>0</v>
      </c>
      <c r="O130" s="47">
        <f t="shared" si="48"/>
        <v>0</v>
      </c>
      <c r="P130" s="47">
        <f t="shared" si="48"/>
        <v>0</v>
      </c>
      <c r="Q130" s="47">
        <f t="shared" si="48"/>
        <v>0</v>
      </c>
      <c r="R130" s="47">
        <f t="shared" si="48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264</v>
      </c>
      <c r="D133" s="45" t="s">
        <v>22</v>
      </c>
      <c r="E133" s="47">
        <f>SUM(F133:S133)</f>
        <v>0</v>
      </c>
      <c r="F133" s="47">
        <f t="shared" ref="F133:R133" si="49">IF($E132=0,0,F132/$E132)</f>
        <v>0</v>
      </c>
      <c r="G133" s="47">
        <f t="shared" si="49"/>
        <v>0</v>
      </c>
      <c r="H133" s="47">
        <f t="shared" si="49"/>
        <v>0</v>
      </c>
      <c r="I133" s="47">
        <f t="shared" si="49"/>
        <v>0</v>
      </c>
      <c r="J133" s="47">
        <f t="shared" si="49"/>
        <v>0</v>
      </c>
      <c r="K133" s="47">
        <f t="shared" si="49"/>
        <v>0</v>
      </c>
      <c r="L133" s="47">
        <f t="shared" si="49"/>
        <v>0</v>
      </c>
      <c r="M133" s="47">
        <f t="shared" si="49"/>
        <v>0</v>
      </c>
      <c r="N133" s="47">
        <f t="shared" si="49"/>
        <v>0</v>
      </c>
      <c r="O133" s="47">
        <f t="shared" si="49"/>
        <v>0</v>
      </c>
      <c r="P133" s="47">
        <f t="shared" si="49"/>
        <v>0</v>
      </c>
      <c r="Q133" s="47">
        <f t="shared" si="49"/>
        <v>0</v>
      </c>
      <c r="R133" s="47">
        <f t="shared" si="49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76986681.76515241</v>
      </c>
      <c r="F135" s="24">
        <f>+F138+F141+F144</f>
        <v>68527537.491074473</v>
      </c>
      <c r="G135" s="24">
        <f t="shared" ref="G135:R135" si="50">+G138+G141+G144</f>
        <v>8369007.1103423908</v>
      </c>
      <c r="H135" s="24">
        <f t="shared" si="50"/>
        <v>5009.6516964591428</v>
      </c>
      <c r="I135" s="24">
        <f t="shared" si="50"/>
        <v>53972.597839224065</v>
      </c>
      <c r="J135" s="24">
        <f t="shared" si="50"/>
        <v>31154.914199877301</v>
      </c>
      <c r="K135" s="24">
        <f t="shared" si="50"/>
        <v>0</v>
      </c>
      <c r="L135" s="24">
        <f t="shared" si="50"/>
        <v>0</v>
      </c>
      <c r="M135" s="24">
        <f t="shared" si="50"/>
        <v>0</v>
      </c>
      <c r="N135" s="24">
        <f t="shared" si="50"/>
        <v>0</v>
      </c>
      <c r="O135" s="24">
        <f t="shared" si="50"/>
        <v>0</v>
      </c>
      <c r="P135" s="24">
        <f t="shared" si="50"/>
        <v>0</v>
      </c>
      <c r="Q135" s="24">
        <f t="shared" si="50"/>
        <v>0</v>
      </c>
      <c r="R135" s="24">
        <f t="shared" si="50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265</v>
      </c>
      <c r="D136" s="45" t="s">
        <v>22</v>
      </c>
      <c r="E136" s="47">
        <f>SUM(F136:S136)</f>
        <v>1.0000000000000002</v>
      </c>
      <c r="F136" s="47">
        <f t="shared" ref="F136:R136" si="51">IF($E135=0,0,F135/$E135)</f>
        <v>0.89012197850165142</v>
      </c>
      <c r="G136" s="47">
        <f t="shared" si="51"/>
        <v>0.10870720647334842</v>
      </c>
      <c r="H136" s="47">
        <f t="shared" si="51"/>
        <v>6.5071666703873099E-5</v>
      </c>
      <c r="I136" s="47">
        <f t="shared" si="51"/>
        <v>7.0106408799209294E-4</v>
      </c>
      <c r="J136" s="47">
        <f t="shared" si="51"/>
        <v>4.0467927030437878E-4</v>
      </c>
      <c r="K136" s="47">
        <f t="shared" si="51"/>
        <v>0</v>
      </c>
      <c r="L136" s="47">
        <f t="shared" si="51"/>
        <v>0</v>
      </c>
      <c r="M136" s="47">
        <f t="shared" si="51"/>
        <v>0</v>
      </c>
      <c r="N136" s="47">
        <f t="shared" si="51"/>
        <v>0</v>
      </c>
      <c r="O136" s="47">
        <f t="shared" si="51"/>
        <v>0</v>
      </c>
      <c r="P136" s="47">
        <f t="shared" si="51"/>
        <v>0</v>
      </c>
      <c r="Q136" s="47">
        <f t="shared" si="51"/>
        <v>0</v>
      </c>
      <c r="R136" s="47">
        <f t="shared" si="51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76986681.76515241</v>
      </c>
      <c r="F138" s="40">
        <f>+'Plant Alloc.'!J83-'Dep.Res. Alloc.'!J83</f>
        <v>68527537.491074473</v>
      </c>
      <c r="G138" s="40">
        <f>+'Plant Alloc.'!K83-'Dep.Res. Alloc.'!K83</f>
        <v>8369007.1103423908</v>
      </c>
      <c r="H138" s="40">
        <f>+'Plant Alloc.'!L83-'Dep.Res. Alloc.'!L83</f>
        <v>5009.6516964591428</v>
      </c>
      <c r="I138" s="40">
        <f>+'Plant Alloc.'!M83-'Dep.Res. Alloc.'!M83</f>
        <v>53972.597839224065</v>
      </c>
      <c r="J138" s="40">
        <f>+'Plant Alloc.'!N83-'Dep.Res. Alloc.'!N83</f>
        <v>31154.914199877301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266</v>
      </c>
      <c r="D139" s="45" t="s">
        <v>22</v>
      </c>
      <c r="E139" s="47">
        <f>SUM(F139:S139)</f>
        <v>1.0000000000000002</v>
      </c>
      <c r="F139" s="47">
        <f t="shared" ref="F139:R139" si="52">IF($E138=0,0,F138/$E138)</f>
        <v>0.89012197850165142</v>
      </c>
      <c r="G139" s="47">
        <f t="shared" si="52"/>
        <v>0.10870720647334842</v>
      </c>
      <c r="H139" s="47">
        <f t="shared" si="52"/>
        <v>6.5071666703873099E-5</v>
      </c>
      <c r="I139" s="47">
        <f t="shared" si="52"/>
        <v>7.0106408799209294E-4</v>
      </c>
      <c r="J139" s="47">
        <f t="shared" si="52"/>
        <v>4.0467927030437878E-4</v>
      </c>
      <c r="K139" s="47">
        <f t="shared" si="52"/>
        <v>0</v>
      </c>
      <c r="L139" s="47">
        <f t="shared" si="52"/>
        <v>0</v>
      </c>
      <c r="M139" s="47">
        <f t="shared" si="52"/>
        <v>0</v>
      </c>
      <c r="N139" s="47">
        <f t="shared" si="52"/>
        <v>0</v>
      </c>
      <c r="O139" s="47">
        <f t="shared" si="52"/>
        <v>0</v>
      </c>
      <c r="P139" s="47">
        <f t="shared" si="52"/>
        <v>0</v>
      </c>
      <c r="Q139" s="47">
        <f t="shared" si="52"/>
        <v>0</v>
      </c>
      <c r="R139" s="47">
        <f t="shared" si="52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267</v>
      </c>
      <c r="D142" s="45" t="s">
        <v>22</v>
      </c>
      <c r="E142" s="47">
        <f>SUM(F142:S142)</f>
        <v>0</v>
      </c>
      <c r="F142" s="47">
        <f t="shared" ref="F142:R142" si="53">IF($E141=0,0,F141/$E141)</f>
        <v>0</v>
      </c>
      <c r="G142" s="47">
        <f t="shared" si="53"/>
        <v>0</v>
      </c>
      <c r="H142" s="47">
        <f t="shared" si="53"/>
        <v>0</v>
      </c>
      <c r="I142" s="47">
        <f t="shared" si="53"/>
        <v>0</v>
      </c>
      <c r="J142" s="47">
        <f t="shared" si="53"/>
        <v>0</v>
      </c>
      <c r="K142" s="47">
        <f t="shared" si="53"/>
        <v>0</v>
      </c>
      <c r="L142" s="47">
        <f t="shared" si="53"/>
        <v>0</v>
      </c>
      <c r="M142" s="47">
        <f t="shared" si="53"/>
        <v>0</v>
      </c>
      <c r="N142" s="47">
        <f t="shared" si="53"/>
        <v>0</v>
      </c>
      <c r="O142" s="47">
        <f t="shared" si="53"/>
        <v>0</v>
      </c>
      <c r="P142" s="47">
        <f t="shared" si="53"/>
        <v>0</v>
      </c>
      <c r="Q142" s="47">
        <f t="shared" si="53"/>
        <v>0</v>
      </c>
      <c r="R142" s="47">
        <f t="shared" si="53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268</v>
      </c>
      <c r="D145" s="45" t="s">
        <v>22</v>
      </c>
      <c r="E145" s="47">
        <f>SUM(F145:S145)</f>
        <v>0</v>
      </c>
      <c r="F145" s="47">
        <f t="shared" ref="F145:R145" si="54">IF($E144=0,0,F144/$E144)</f>
        <v>0</v>
      </c>
      <c r="G145" s="47">
        <f t="shared" si="54"/>
        <v>0</v>
      </c>
      <c r="H145" s="47">
        <f t="shared" si="54"/>
        <v>0</v>
      </c>
      <c r="I145" s="47">
        <f t="shared" si="54"/>
        <v>0</v>
      </c>
      <c r="J145" s="47">
        <f t="shared" si="54"/>
        <v>0</v>
      </c>
      <c r="K145" s="47">
        <f t="shared" si="54"/>
        <v>0</v>
      </c>
      <c r="L145" s="47">
        <f t="shared" si="54"/>
        <v>0</v>
      </c>
      <c r="M145" s="47">
        <f t="shared" si="54"/>
        <v>0</v>
      </c>
      <c r="N145" s="47">
        <f t="shared" si="54"/>
        <v>0</v>
      </c>
      <c r="O145" s="47">
        <f t="shared" si="54"/>
        <v>0</v>
      </c>
      <c r="P145" s="47">
        <f t="shared" si="54"/>
        <v>0</v>
      </c>
      <c r="Q145" s="47">
        <f t="shared" si="54"/>
        <v>0</v>
      </c>
      <c r="R145" s="47">
        <f t="shared" si="54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44" t="s">
        <v>23</v>
      </c>
      <c r="D147" s="45" t="s">
        <v>60</v>
      </c>
      <c r="E147" s="42">
        <f>SUM(F147:S147)</f>
        <v>54155.56620231433</v>
      </c>
      <c r="F147" s="64">
        <v>0.812635</v>
      </c>
      <c r="G147" s="64">
        <v>0.14802999999999999</v>
      </c>
      <c r="H147" s="64">
        <v>3.9335000000000002E-2</v>
      </c>
      <c r="I147" s="42">
        <f>SUM('O and M Alloc.'!M252:M262)</f>
        <v>54154.56620231433</v>
      </c>
      <c r="J147" s="42">
        <f>SUM('O and M Alloc.'!N252:N262)</f>
        <v>0</v>
      </c>
      <c r="K147" s="42">
        <f>SUM('O and M Alloc.'!O252:O262)</f>
        <v>0</v>
      </c>
      <c r="L147" s="42">
        <f>SUM('O and M Alloc.'!P252:P262)</f>
        <v>0</v>
      </c>
      <c r="M147" s="42">
        <f>SUM('O and M Alloc.'!Q252:Q262)</f>
        <v>0</v>
      </c>
      <c r="N147" s="42">
        <f>SUM('O and M Alloc.'!R252:R262)</f>
        <v>0</v>
      </c>
      <c r="O147" s="42">
        <f>SUM('O and M Alloc.'!S252:S262)</f>
        <v>0</v>
      </c>
      <c r="P147" s="42">
        <f>SUM('O and M Alloc.'!T252:T262)</f>
        <v>0</v>
      </c>
      <c r="Q147" s="42">
        <f>SUM('O and M Alloc.'!U252:U262)</f>
        <v>0</v>
      </c>
      <c r="R147" s="42">
        <f>SUM('O and M Alloc.'!V252:V262)</f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16</v>
      </c>
      <c r="B148" s="44"/>
      <c r="C148" s="49" t="s">
        <v>269</v>
      </c>
      <c r="D148" s="45" t="s">
        <v>22</v>
      </c>
      <c r="E148" s="47">
        <f>SUM(F148:S148)</f>
        <v>1</v>
      </c>
      <c r="F148" s="47">
        <f t="shared" ref="F148:M148" si="55">IF($E147=0,0,F147/$E147)</f>
        <v>1.5005567423377288E-5</v>
      </c>
      <c r="G148" s="47">
        <f t="shared" si="55"/>
        <v>2.7334217030801526E-6</v>
      </c>
      <c r="H148" s="47">
        <f t="shared" si="55"/>
        <v>7.263334640995596E-7</v>
      </c>
      <c r="I148" s="47">
        <f t="shared" si="55"/>
        <v>0.99998153467740947</v>
      </c>
      <c r="J148" s="47">
        <f t="shared" si="55"/>
        <v>0</v>
      </c>
      <c r="K148" s="47">
        <f t="shared" si="55"/>
        <v>0</v>
      </c>
      <c r="L148" s="47">
        <f t="shared" si="55"/>
        <v>0</v>
      </c>
      <c r="M148" s="47">
        <f t="shared" si="55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8877211.262196321</v>
      </c>
      <c r="F150" s="24">
        <f>+F153+F156+F159</f>
        <v>6719139.5340365348</v>
      </c>
      <c r="G150" s="24">
        <f t="shared" ref="G150:R150" si="56">+G153+G156+G159</f>
        <v>1769808.2057976814</v>
      </c>
      <c r="H150" s="24">
        <f t="shared" si="56"/>
        <v>2714.5055903067159</v>
      </c>
      <c r="I150" s="24">
        <f t="shared" si="56"/>
        <v>365734.18087211903</v>
      </c>
      <c r="J150" s="24">
        <f t="shared" si="56"/>
        <v>19814.835899681399</v>
      </c>
      <c r="K150" s="24">
        <f t="shared" si="56"/>
        <v>0</v>
      </c>
      <c r="L150" s="24">
        <f t="shared" si="56"/>
        <v>0</v>
      </c>
      <c r="M150" s="24">
        <f t="shared" si="56"/>
        <v>0</v>
      </c>
      <c r="N150" s="24">
        <f t="shared" si="56"/>
        <v>0</v>
      </c>
      <c r="O150" s="24">
        <f t="shared" si="56"/>
        <v>0</v>
      </c>
      <c r="P150" s="24">
        <f t="shared" si="56"/>
        <v>0</v>
      </c>
      <c r="Q150" s="24">
        <f t="shared" si="56"/>
        <v>0</v>
      </c>
      <c r="R150" s="24">
        <f t="shared" si="56"/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</v>
      </c>
      <c r="B151" s="44"/>
      <c r="C151" s="49" t="s">
        <v>270</v>
      </c>
      <c r="D151" s="45" t="s">
        <v>22</v>
      </c>
      <c r="E151" s="47">
        <f>SUM(F151:S151)</f>
        <v>1.0000000000000002</v>
      </c>
      <c r="F151" s="47">
        <f t="shared" ref="F151:M151" si="57">IF($E150=0,0,F150/$E150)</f>
        <v>0.75689755888203847</v>
      </c>
      <c r="G151" s="47">
        <f t="shared" si="57"/>
        <v>0.19936533597374487</v>
      </c>
      <c r="H151" s="47">
        <f t="shared" si="57"/>
        <v>3.0578359691251926E-4</v>
      </c>
      <c r="I151" s="47">
        <f t="shared" si="57"/>
        <v>4.1199220123283663E-2</v>
      </c>
      <c r="J151" s="47">
        <f t="shared" si="57"/>
        <v>2.2321014240207445E-3</v>
      </c>
      <c r="K151" s="47">
        <f t="shared" si="57"/>
        <v>0</v>
      </c>
      <c r="L151" s="47">
        <f t="shared" si="57"/>
        <v>0</v>
      </c>
      <c r="M151" s="47">
        <f t="shared" si="57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4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6753403.8720091237</v>
      </c>
      <c r="F153" s="42">
        <f>+'O and M Alloc.'!J130+'O and M Alloc.'!J133+'O and M Alloc.'!J134+'O and M Alloc.'!J137+'O and M Alloc.'!J145+'O and M Alloc.'!J152+'O and M Alloc.'!J161+'O and M Alloc.'!J165+'O and M Alloc.'!J166</f>
        <v>5575655.8298336044</v>
      </c>
      <c r="G153" s="42">
        <f>+'O and M Alloc.'!K130+'O and M Alloc.'!K133+'O and M Alloc.'!K134+'O and M Alloc.'!K137+'O and M Alloc.'!K145+'O and M Alloc.'!K152+'O and M Alloc.'!K161+'O and M Alloc.'!K165+'O and M Alloc.'!K166</f>
        <v>1131272.2086892985</v>
      </c>
      <c r="H153" s="42">
        <f>+'O and M Alloc.'!L130+'O and M Alloc.'!L133+'O and M Alloc.'!L134+'O and M Alloc.'!L137+'O and M Alloc.'!L145+'O and M Alloc.'!L152+'O and M Alloc.'!L161+'O and M Alloc.'!L165+'O and M Alloc.'!L166</f>
        <v>2560.1582306163154</v>
      </c>
      <c r="I153" s="42">
        <f>+'O and M Alloc.'!M130+'O and M Alloc.'!M133+'O and M Alloc.'!M134+'O and M Alloc.'!M137+'O and M Alloc.'!M145+'O and M Alloc.'!M152+'O and M Alloc.'!M161+'O and M Alloc.'!M165+'O and M Alloc.'!M166</f>
        <v>27877.105588839586</v>
      </c>
      <c r="J153" s="42">
        <f>+'O and M Alloc.'!N130+'O and M Alloc.'!N133+'O and M Alloc.'!N134+'O and M Alloc.'!N137+'O and M Alloc.'!N145+'O and M Alloc.'!N152+'O and M Alloc.'!N161+'O and M Alloc.'!N165+'O and M Alloc.'!N166</f>
        <v>16038.569666765043</v>
      </c>
      <c r="K153" s="42">
        <f>+'O and M Alloc.'!O130+'O and M Alloc.'!O133+'O and M Alloc.'!O134+'O and M Alloc.'!O137+'O and M Alloc.'!O145+'O and M Alloc.'!O152+'O and M Alloc.'!O161+'O and M Alloc.'!O165+'O and M Alloc.'!O166</f>
        <v>0</v>
      </c>
      <c r="L153" s="42">
        <f>+'O and M Alloc.'!P130+'O and M Alloc.'!P133+'O and M Alloc.'!P134+'O and M Alloc.'!P137+'O and M Alloc.'!P145+'O and M Alloc.'!P152+'O and M Alloc.'!P161+'O and M Alloc.'!P165+'O and M Alloc.'!P166</f>
        <v>0</v>
      </c>
      <c r="M153" s="42">
        <f>+'O and M Alloc.'!Q130+'O and M Alloc.'!Q133+'O and M Alloc.'!Q134+'O and M Alloc.'!Q137+'O and M Alloc.'!Q145+'O and M Alloc.'!Q152+'O and M Alloc.'!Q161+'O and M Alloc.'!Q165+'O and M Alloc.'!Q166</f>
        <v>0</v>
      </c>
      <c r="N153" s="42">
        <f>+'O and M Alloc.'!R130+'O and M Alloc.'!R133+'O and M Alloc.'!R134+'O and M Alloc.'!R137+'O and M Alloc.'!R145+'O and M Alloc.'!R152+'O and M Alloc.'!R161+'O and M Alloc.'!R165+'O and M Alloc.'!R166</f>
        <v>0</v>
      </c>
      <c r="O153" s="42">
        <f>+'O and M Alloc.'!S130+'O and M Alloc.'!S133+'O and M Alloc.'!S134+'O and M Alloc.'!S137+'O and M Alloc.'!S145+'O and M Alloc.'!S152+'O and M Alloc.'!S161+'O and M Alloc.'!S165+'O and M Alloc.'!S166</f>
        <v>0</v>
      </c>
      <c r="P153" s="42">
        <f>+'O and M Alloc.'!T130+'O and M Alloc.'!T133+'O and M Alloc.'!T134+'O and M Alloc.'!T137+'O and M Alloc.'!T145+'O and M Alloc.'!T152+'O and M Alloc.'!T161+'O and M Alloc.'!T165+'O and M Alloc.'!T166</f>
        <v>0</v>
      </c>
      <c r="Q153" s="42">
        <f>+'O and M Alloc.'!U130+'O and M Alloc.'!U133+'O and M Alloc.'!U134+'O and M Alloc.'!U137+'O and M Alloc.'!U145+'O and M Alloc.'!U152+'O and M Alloc.'!U161+'O and M Alloc.'!U165+'O and M Alloc.'!U166</f>
        <v>0</v>
      </c>
      <c r="R153" s="42">
        <f>+'O and M Alloc.'!V130+'O and M Alloc.'!V133+'O and M Alloc.'!V134+'O and M Alloc.'!V137+'O and M Alloc.'!V145+'O and M Alloc.'!V152+'O and M Alloc.'!V161+'O and M Alloc.'!V165+'O and M Alloc.'!V166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17.2</v>
      </c>
      <c r="B154" s="44"/>
      <c r="C154" s="49" t="s">
        <v>272</v>
      </c>
      <c r="D154" s="45" t="s">
        <v>22</v>
      </c>
      <c r="E154" s="47">
        <f>SUM(F154:S154)</f>
        <v>0.99999999999999989</v>
      </c>
      <c r="F154" s="47">
        <f t="shared" ref="F154:M154" si="58">IF($E153=0,0,F153/$E153)</f>
        <v>0.82560675112931725</v>
      </c>
      <c r="G154" s="47">
        <f t="shared" si="58"/>
        <v>0.16751141056113786</v>
      </c>
      <c r="H154" s="47">
        <f t="shared" si="58"/>
        <v>3.7909153356389946E-4</v>
      </c>
      <c r="I154" s="47">
        <f t="shared" si="58"/>
        <v>4.1278599824870546E-3</v>
      </c>
      <c r="J154" s="47">
        <f t="shared" si="58"/>
        <v>2.3748867934939009E-3</v>
      </c>
      <c r="K154" s="47">
        <f t="shared" si="58"/>
        <v>0</v>
      </c>
      <c r="L154" s="47">
        <f t="shared" si="58"/>
        <v>0</v>
      </c>
      <c r="M154" s="47">
        <f t="shared" si="58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2108346.5995136499</v>
      </c>
      <c r="F156" s="42">
        <f>+'O and M Alloc.'!J298+'O and M Alloc.'!J301+'O and M Alloc.'!J302+'O and M Alloc.'!J305+'O and M Alloc.'!J313+'O and M Alloc.'!J320+'O and M Alloc.'!J329+'O and M Alloc.'!J333+'O and M Alloc.'!J334</f>
        <v>1138611.1890578943</v>
      </c>
      <c r="G156" s="42">
        <f>+'O and M Alloc.'!K298+'O and M Alloc.'!K301+'O and M Alloc.'!K302+'O and M Alloc.'!K305+'O and M Alloc.'!K313+'O and M Alloc.'!K320+'O and M Alloc.'!K329+'O and M Alloc.'!K333+'O and M Alloc.'!K334</f>
        <v>635341.10859283153</v>
      </c>
      <c r="H156" s="42">
        <f>+'O and M Alloc.'!L298+'O and M Alloc.'!L301+'O and M Alloc.'!L302+'O and M Alloc.'!L305+'O and M Alloc.'!L313+'O and M Alloc.'!L320+'O and M Alloc.'!L329+'O and M Alloc.'!L333+'O and M Alloc.'!L334</f>
        <v>0</v>
      </c>
      <c r="I156" s="42">
        <f>+'O and M Alloc.'!M298+'O and M Alloc.'!M301+'O and M Alloc.'!M302+'O and M Alloc.'!M305+'O and M Alloc.'!M313+'O and M Alloc.'!M320+'O and M Alloc.'!M329+'O and M Alloc.'!M333+'O and M Alloc.'!M334</f>
        <v>334394.3018629243</v>
      </c>
      <c r="J156" s="42">
        <f>+'O and M Alloc.'!N298+'O and M Alloc.'!N301+'O and M Alloc.'!N302+'O and M Alloc.'!N305+'O and M Alloc.'!N313+'O and M Alloc.'!N320+'O and M Alloc.'!N329+'O and M Alloc.'!N333+'O and M Alloc.'!N334</f>
        <v>0</v>
      </c>
      <c r="K156" s="42">
        <f>+'O and M Alloc.'!O298+'O and M Alloc.'!O301+'O and M Alloc.'!O302+'O and M Alloc.'!O305+'O and M Alloc.'!O313+'O and M Alloc.'!O320+'O and M Alloc.'!O329+'O and M Alloc.'!O333+'O and M Alloc.'!O334</f>
        <v>0</v>
      </c>
      <c r="L156" s="42">
        <f>+'O and M Alloc.'!P298+'O and M Alloc.'!P301+'O and M Alloc.'!P302+'O and M Alloc.'!P305+'O and M Alloc.'!P313+'O and M Alloc.'!P320+'O and M Alloc.'!P329+'O and M Alloc.'!P333+'O and M Alloc.'!P334</f>
        <v>0</v>
      </c>
      <c r="M156" s="42">
        <f>+'O and M Alloc.'!Q298+'O and M Alloc.'!Q301+'O and M Alloc.'!Q302+'O and M Alloc.'!Q305+'O and M Alloc.'!Q313+'O and M Alloc.'!Q320+'O and M Alloc.'!Q329+'O and M Alloc.'!Q333+'O and M Alloc.'!Q334</f>
        <v>0</v>
      </c>
      <c r="N156" s="42">
        <f>+'O and M Alloc.'!R298+'O and M Alloc.'!R301+'O and M Alloc.'!R302+'O and M Alloc.'!R305+'O and M Alloc.'!R313+'O and M Alloc.'!R320+'O and M Alloc.'!R329+'O and M Alloc.'!R333+'O and M Alloc.'!R334</f>
        <v>0</v>
      </c>
      <c r="O156" s="42">
        <f>+'O and M Alloc.'!S298+'O and M Alloc.'!S301+'O and M Alloc.'!S302+'O and M Alloc.'!S305+'O and M Alloc.'!S313+'O and M Alloc.'!S320+'O and M Alloc.'!S329+'O and M Alloc.'!S333+'O and M Alloc.'!S334</f>
        <v>0</v>
      </c>
      <c r="P156" s="42">
        <f>+'O and M Alloc.'!T298+'O and M Alloc.'!T301+'O and M Alloc.'!T302+'O and M Alloc.'!T305+'O and M Alloc.'!T313+'O and M Alloc.'!T320+'O and M Alloc.'!T329+'O and M Alloc.'!T333+'O and M Alloc.'!T334</f>
        <v>0</v>
      </c>
      <c r="Q156" s="42">
        <f>+'O and M Alloc.'!U298+'O and M Alloc.'!U301+'O and M Alloc.'!U302+'O and M Alloc.'!U305+'O and M Alloc.'!U313+'O and M Alloc.'!U320+'O and M Alloc.'!U329+'O and M Alloc.'!U333+'O and M Alloc.'!U334</f>
        <v>0</v>
      </c>
      <c r="R156" s="42">
        <f>+'O and M Alloc.'!V298+'O and M Alloc.'!V301+'O and M Alloc.'!V302+'O and M Alloc.'!V305+'O and M Alloc.'!V313+'O and M Alloc.'!V320+'O and M Alloc.'!V329+'O and M Alloc.'!V333+'O and M Alloc.'!V334</f>
        <v>0</v>
      </c>
      <c r="S156" s="42"/>
      <c r="T156" s="42"/>
      <c r="U156" s="42"/>
      <c r="V156" s="42"/>
      <c r="W156" s="42"/>
      <c r="X156" s="42"/>
    </row>
    <row r="157" spans="1:24" s="29" customFormat="1">
      <c r="A157" s="43">
        <v>17.399999999999999</v>
      </c>
      <c r="B157" s="44"/>
      <c r="C157" s="49" t="s">
        <v>273</v>
      </c>
      <c r="D157" s="45" t="s">
        <v>22</v>
      </c>
      <c r="E157" s="47">
        <f>SUM(F157:S157)</f>
        <v>1</v>
      </c>
      <c r="F157" s="47">
        <f t="shared" ref="F157:M157" si="59">IF($E156=0,0,F156/$E156)</f>
        <v>0.5400493397625169</v>
      </c>
      <c r="G157" s="47">
        <f t="shared" si="59"/>
        <v>0.30134566524279782</v>
      </c>
      <c r="H157" s="47">
        <f t="shared" si="59"/>
        <v>0</v>
      </c>
      <c r="I157" s="47">
        <f t="shared" si="59"/>
        <v>0.15860499499468533</v>
      </c>
      <c r="J157" s="47">
        <f t="shared" si="59"/>
        <v>0</v>
      </c>
      <c r="K157" s="47">
        <f t="shared" si="59"/>
        <v>0</v>
      </c>
      <c r="L157" s="47">
        <f t="shared" si="59"/>
        <v>0</v>
      </c>
      <c r="M157" s="47">
        <f t="shared" si="59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>
      <c r="A158" s="43"/>
      <c r="B158" s="44"/>
      <c r="C158" s="38"/>
      <c r="D158" s="45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15460.790673549538</v>
      </c>
      <c r="F159" s="24">
        <f>'O and M Alloc.'!J466+'O and M Alloc.'!J469+'O and M Alloc.'!J470+'O and M Alloc.'!J473+'O and M Alloc.'!J481+'O and M Alloc.'!J488+'O and M Alloc.'!J497+'O and M Alloc.'!J501+'O and M Alloc.'!J502</f>
        <v>4872.5151450363328</v>
      </c>
      <c r="G159" s="24">
        <f>'O and M Alloc.'!K466+'O and M Alloc.'!K469+'O and M Alloc.'!K470+'O and M Alloc.'!K473+'O and M Alloc.'!K481+'O and M Alloc.'!K488+'O and M Alloc.'!K497+'O and M Alloc.'!K501+'O and M Alloc.'!K502</f>
        <v>3194.8885155512912</v>
      </c>
      <c r="H159" s="24">
        <f>'O and M Alloc.'!L466+'O and M Alloc.'!L469+'O and M Alloc.'!L470+'O and M Alloc.'!L473+'O and M Alloc.'!L481+'O and M Alloc.'!L488+'O and M Alloc.'!L497+'O and M Alloc.'!L501+'O and M Alloc.'!L502</f>
        <v>154.34735969040051</v>
      </c>
      <c r="I159" s="24">
        <f>'O and M Alloc.'!M466+'O and M Alloc.'!M469+'O and M Alloc.'!M470+'O and M Alloc.'!M473+'O and M Alloc.'!M481+'O and M Alloc.'!M488+'O and M Alloc.'!M497+'O and M Alloc.'!M501+'O and M Alloc.'!M502</f>
        <v>3462.7734203551599</v>
      </c>
      <c r="J159" s="24">
        <f>'O and M Alloc.'!N466+'O and M Alloc.'!N469+'O and M Alloc.'!N470+'O and M Alloc.'!N473+'O and M Alloc.'!N481+'O and M Alloc.'!N488+'O and M Alloc.'!N497+'O and M Alloc.'!N501+'O and M Alloc.'!N502</f>
        <v>3776.266232916355</v>
      </c>
      <c r="K159" s="24">
        <f>'O and M Alloc.'!O466+'O and M Alloc.'!O469+'O and M Alloc.'!O470+'O and M Alloc.'!O473+'O and M Alloc.'!O481+'O and M Alloc.'!O488+'O and M Alloc.'!O497+'O and M Alloc.'!O501+'O and M Alloc.'!O502</f>
        <v>0</v>
      </c>
      <c r="L159" s="24">
        <f>'O and M Alloc.'!P466+'O and M Alloc.'!P469+'O and M Alloc.'!P470+'O and M Alloc.'!P473+'O and M Alloc.'!P481+'O and M Alloc.'!P488+'O and M Alloc.'!P497+'O and M Alloc.'!P501+'O and M Alloc.'!P502</f>
        <v>0</v>
      </c>
      <c r="M159" s="24">
        <f>'O and M Alloc.'!Q466+'O and M Alloc.'!Q469+'O and M Alloc.'!Q470+'O and M Alloc.'!Q473+'O and M Alloc.'!Q481+'O and M Alloc.'!Q488+'O and M Alloc.'!Q497+'O and M Alloc.'!Q501+'O and M Alloc.'!Q502</f>
        <v>0</v>
      </c>
      <c r="N159" s="24">
        <f>'O and M Alloc.'!R466+'O and M Alloc.'!R469+'O and M Alloc.'!R470+'O and M Alloc.'!R473+'O and M Alloc.'!R481+'O and M Alloc.'!R488+'O and M Alloc.'!R497+'O and M Alloc.'!R501+'O and M Alloc.'!R502</f>
        <v>0</v>
      </c>
      <c r="O159" s="24">
        <f>'O and M Alloc.'!S466+'O and M Alloc.'!S469+'O and M Alloc.'!S470+'O and M Alloc.'!S473+'O and M Alloc.'!S481+'O and M Alloc.'!S488+'O and M Alloc.'!S497+'O and M Alloc.'!S501+'O and M Alloc.'!S502</f>
        <v>0</v>
      </c>
      <c r="P159" s="24">
        <f>'O and M Alloc.'!T466+'O and M Alloc.'!T469+'O and M Alloc.'!T470+'O and M Alloc.'!T473+'O and M Alloc.'!T481+'O and M Alloc.'!T488+'O and M Alloc.'!T497+'O and M Alloc.'!T501+'O and M Alloc.'!T502</f>
        <v>0</v>
      </c>
      <c r="Q159" s="24">
        <f>'O and M Alloc.'!U466+'O and M Alloc.'!U469+'O and M Alloc.'!U470+'O and M Alloc.'!U473+'O and M Alloc.'!U481+'O and M Alloc.'!U488+'O and M Alloc.'!U497+'O and M Alloc.'!U501+'O and M Alloc.'!U502</f>
        <v>0</v>
      </c>
      <c r="R159" s="24">
        <f>'O and M Alloc.'!V466+'O and M Alloc.'!V469+'O and M Alloc.'!V470+'O and M Alloc.'!V473+'O and M Alloc.'!V481+'O and M Alloc.'!V488+'O and M Alloc.'!V497+'O and M Alloc.'!V501+'O and M Alloc.'!V502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17.600000000000001</v>
      </c>
      <c r="B160" s="44"/>
      <c r="C160" s="49" t="s">
        <v>274</v>
      </c>
      <c r="D160" s="45" t="s">
        <v>22</v>
      </c>
      <c r="E160" s="47">
        <f>SUM(F160:S160)</f>
        <v>1</v>
      </c>
      <c r="F160" s="47">
        <f t="shared" ref="F160:M160" si="60">IF($E159=0,0,F159/$E159)</f>
        <v>0.31515303763683161</v>
      </c>
      <c r="G160" s="47">
        <f t="shared" si="60"/>
        <v>0.20664457484811147</v>
      </c>
      <c r="H160" s="47">
        <f t="shared" si="60"/>
        <v>9.9831478835334976E-3</v>
      </c>
      <c r="I160" s="47">
        <f t="shared" si="60"/>
        <v>0.22397130221026176</v>
      </c>
      <c r="J160" s="47">
        <f t="shared" si="60"/>
        <v>0.24424793742126175</v>
      </c>
      <c r="K160" s="47">
        <f t="shared" si="60"/>
        <v>0</v>
      </c>
      <c r="L160" s="47">
        <f t="shared" si="60"/>
        <v>0</v>
      </c>
      <c r="M160" s="47">
        <f t="shared" si="60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 ht="13.5" customHeight="1">
      <c r="A161" s="43"/>
      <c r="B161" s="44"/>
      <c r="C161" s="38"/>
      <c r="D161" s="44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1494127760.4348273</v>
      </c>
      <c r="F162" s="24">
        <v>961319271</v>
      </c>
      <c r="G162" s="24">
        <v>488286164</v>
      </c>
      <c r="H162" s="24">
        <v>44490351</v>
      </c>
      <c r="I162" s="24">
        <f>SUM('O and M Alloc.'!M108:M118)</f>
        <v>20297.968263782208</v>
      </c>
      <c r="J162" s="24">
        <f>SUM('O and M Alloc.'!N108:N118)</f>
        <v>11676.466563452985</v>
      </c>
      <c r="K162" s="24">
        <f>SUM('O and M Alloc.'!O108:O118)</f>
        <v>0</v>
      </c>
      <c r="L162" s="24">
        <f>SUM('O and M Alloc.'!P108:P118)</f>
        <v>0</v>
      </c>
      <c r="M162" s="24">
        <f>SUM('O and M Alloc.'!Q108:Q118)</f>
        <v>0</v>
      </c>
      <c r="N162" s="24">
        <f>SUM('O and M Alloc.'!R108:R118)</f>
        <v>0</v>
      </c>
      <c r="O162" s="24">
        <f>SUM('O and M Alloc.'!S108:S118)</f>
        <v>0</v>
      </c>
      <c r="P162" s="24">
        <f>SUM('O and M Alloc.'!T108:T118)</f>
        <v>0</v>
      </c>
      <c r="Q162" s="24">
        <f>SUM('O and M Alloc.'!U108:U118)</f>
        <v>0</v>
      </c>
      <c r="R162" s="24">
        <f>SUM('O and M Alloc.'!V108:V118)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</v>
      </c>
      <c r="B163" s="44"/>
      <c r="C163" s="46" t="s">
        <v>271</v>
      </c>
      <c r="D163" s="45" t="s">
        <v>22</v>
      </c>
      <c r="E163" s="47">
        <f>SUM(F163:S163)</f>
        <v>1</v>
      </c>
      <c r="F163" s="47">
        <f t="shared" ref="F163:M163" si="61">IF($E162=0,0,F162/$E162)</f>
        <v>0.64339830666169595</v>
      </c>
      <c r="G163" s="47">
        <f t="shared" si="61"/>
        <v>0.32680348824915545</v>
      </c>
      <c r="H163" s="47">
        <f t="shared" si="61"/>
        <v>2.97768050217153E-2</v>
      </c>
      <c r="I163" s="47">
        <f t="shared" si="61"/>
        <v>1.3585162394596703E-5</v>
      </c>
      <c r="J163" s="47">
        <f t="shared" si="61"/>
        <v>7.814905038679457E-6</v>
      </c>
      <c r="K163" s="47">
        <f t="shared" si="61"/>
        <v>0</v>
      </c>
      <c r="L163" s="47">
        <f t="shared" si="61"/>
        <v>0</v>
      </c>
      <c r="M163" s="47">
        <f t="shared" si="61"/>
        <v>0</v>
      </c>
      <c r="N163" s="47">
        <f>IF($E162=0,0,N162/$E162)</f>
        <v>0</v>
      </c>
      <c r="O163" s="47">
        <f>IF($E162=0,0,O162/$E162)</f>
        <v>0</v>
      </c>
      <c r="P163" s="47">
        <f>IF($E162=0,0,P162/$E162)</f>
        <v>0</v>
      </c>
      <c r="Q163" s="47">
        <f>IF($E162=0,0,Q162/$E162)</f>
        <v>0</v>
      </c>
      <c r="R163" s="47">
        <f>IF($E162=0,0,R162/$E162)</f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82773704.902883396</v>
      </c>
      <c r="F165" s="24">
        <f>'Rev. Alloc.'!J16</f>
        <v>48574306.238078319</v>
      </c>
      <c r="G165" s="24">
        <f>'Rev. Alloc.'!K16</f>
        <v>19489660.872103117</v>
      </c>
      <c r="H165" s="24">
        <f>'Rev. Alloc.'!L16</f>
        <v>313469.42120840005</v>
      </c>
      <c r="I165" s="24">
        <f>'Rev. Alloc.'!M16</f>
        <v>7691062.1939499993</v>
      </c>
      <c r="J165" s="24">
        <f>'Rev. Alloc.'!N16</f>
        <v>6705206.17754356</v>
      </c>
      <c r="K165" s="24">
        <f>'Rev. Alloc.'!O16</f>
        <v>0</v>
      </c>
      <c r="L165" s="24">
        <f>'Rev. Alloc.'!P16</f>
        <v>0</v>
      </c>
      <c r="M165" s="24">
        <f>'Rev. Alloc.'!Q16</f>
        <v>0</v>
      </c>
      <c r="N165" s="24">
        <f>'Rev. Alloc.'!R16</f>
        <v>0</v>
      </c>
      <c r="O165" s="24">
        <f>'Rev. Alloc.'!S16</f>
        <v>0</v>
      </c>
      <c r="P165" s="24">
        <f>'Rev. Alloc.'!T16</f>
        <v>0</v>
      </c>
      <c r="Q165" s="24">
        <f>'Rev. Alloc.'!U16</f>
        <v>0</v>
      </c>
      <c r="R165" s="24">
        <f>'Rev. Alloc.'!V16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18.2</v>
      </c>
      <c r="B166" s="44"/>
      <c r="C166" s="46" t="s">
        <v>275</v>
      </c>
      <c r="D166" s="45" t="s">
        <v>22</v>
      </c>
      <c r="E166" s="47">
        <f>SUM(F166:S166)</f>
        <v>1</v>
      </c>
      <c r="F166" s="47">
        <f t="shared" ref="F166:R166" si="62">IF($E165=0,0,F165/$E165)</f>
        <v>0.58683257315918746</v>
      </c>
      <c r="G166" s="47">
        <f t="shared" si="62"/>
        <v>0.23545715266665804</v>
      </c>
      <c r="H166" s="47">
        <f t="shared" si="62"/>
        <v>3.7870652470635086E-3</v>
      </c>
      <c r="I166" s="47">
        <f t="shared" si="62"/>
        <v>9.2916732469251639E-2</v>
      </c>
      <c r="J166" s="47">
        <f t="shared" si="62"/>
        <v>8.1006476457839288E-2</v>
      </c>
      <c r="K166" s="47">
        <f t="shared" si="62"/>
        <v>0</v>
      </c>
      <c r="L166" s="47">
        <f t="shared" si="62"/>
        <v>0</v>
      </c>
      <c r="M166" s="47">
        <f t="shared" si="62"/>
        <v>0</v>
      </c>
      <c r="N166" s="47">
        <f t="shared" si="62"/>
        <v>0</v>
      </c>
      <c r="O166" s="47">
        <f t="shared" si="62"/>
        <v>0</v>
      </c>
      <c r="P166" s="47">
        <f t="shared" si="62"/>
        <v>0</v>
      </c>
      <c r="Q166" s="47">
        <f t="shared" si="62"/>
        <v>0</v>
      </c>
      <c r="R166" s="47">
        <f t="shared" si="62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46"/>
      <c r="D167" s="45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79378176.690454632</v>
      </c>
      <c r="F168" s="24">
        <f>+'Rev. Alloc.'!J18</f>
        <v>47248723.58727511</v>
      </c>
      <c r="G168" s="24">
        <f>+'Rev. Alloc.'!K18</f>
        <v>31034767.759063404</v>
      </c>
      <c r="H168" s="24">
        <f>+'Rev. Alloc.'!L18</f>
        <v>1094685.3441161278</v>
      </c>
      <c r="I168" s="24">
        <f>+'Rev. Alloc.'!M18</f>
        <v>0</v>
      </c>
      <c r="J168" s="24">
        <f>+'Rev. Alloc.'!N18</f>
        <v>0</v>
      </c>
      <c r="K168" s="24">
        <f>+'Rev. Alloc.'!O18</f>
        <v>0</v>
      </c>
      <c r="L168" s="24">
        <f>+'Rev. Alloc.'!P18</f>
        <v>0</v>
      </c>
      <c r="M168" s="24">
        <f>+'Rev. Alloc.'!Q18</f>
        <v>0</v>
      </c>
      <c r="N168" s="24">
        <f>+'Rev. Alloc.'!R18</f>
        <v>0</v>
      </c>
      <c r="O168" s="24">
        <f>+'Rev. Alloc.'!S18</f>
        <v>0</v>
      </c>
      <c r="P168" s="24">
        <f>+'Rev. Alloc.'!T18</f>
        <v>0</v>
      </c>
      <c r="Q168" s="24">
        <f>+'Rev. Alloc.'!U18</f>
        <v>0</v>
      </c>
      <c r="R168" s="24">
        <f>+'Rev. Alloc.'!V18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18.399999999999999</v>
      </c>
      <c r="B169" s="44"/>
      <c r="C169" s="81" t="s">
        <v>460</v>
      </c>
      <c r="D169" s="45" t="s">
        <v>22</v>
      </c>
      <c r="E169" s="47">
        <f>SUM(F169:S169)</f>
        <v>1</v>
      </c>
      <c r="F169" s="47">
        <f t="shared" ref="F169:R169" si="63">IF($E168=0,0,F168/$E168)</f>
        <v>0.59523568765666612</v>
      </c>
      <c r="G169" s="47">
        <f t="shared" si="63"/>
        <v>0.39097355284548113</v>
      </c>
      <c r="H169" s="47">
        <f t="shared" si="63"/>
        <v>1.3790759497852837E-2</v>
      </c>
      <c r="I169" s="47">
        <f t="shared" si="63"/>
        <v>0</v>
      </c>
      <c r="J169" s="47">
        <f t="shared" si="63"/>
        <v>0</v>
      </c>
      <c r="K169" s="47">
        <f t="shared" si="63"/>
        <v>0</v>
      </c>
      <c r="L169" s="47">
        <f t="shared" si="63"/>
        <v>0</v>
      </c>
      <c r="M169" s="47">
        <f t="shared" si="63"/>
        <v>0</v>
      </c>
      <c r="N169" s="47">
        <f t="shared" si="63"/>
        <v>0</v>
      </c>
      <c r="O169" s="47">
        <f t="shared" si="63"/>
        <v>0</v>
      </c>
      <c r="P169" s="47">
        <f t="shared" si="63"/>
        <v>0</v>
      </c>
      <c r="Q169" s="47">
        <f t="shared" si="63"/>
        <v>0</v>
      </c>
      <c r="R169" s="47">
        <f t="shared" si="63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162151881.59333804</v>
      </c>
      <c r="F171" s="24">
        <f>+'Rev. Alloc.'!J21</f>
        <v>95823029.825353429</v>
      </c>
      <c r="G171" s="24">
        <f>+'Rev. Alloc.'!K21</f>
        <v>50524428.631166518</v>
      </c>
      <c r="H171" s="24">
        <f>+'Rev. Alloc.'!L21</f>
        <v>1408154.7653245279</v>
      </c>
      <c r="I171" s="24">
        <f>+'Rev. Alloc.'!M21</f>
        <v>7691062.1939499993</v>
      </c>
      <c r="J171" s="24">
        <f>+'Rev. Alloc.'!N21</f>
        <v>6705206.17754356</v>
      </c>
      <c r="K171" s="24">
        <f>+'Rev. Alloc.'!O21</f>
        <v>0</v>
      </c>
      <c r="L171" s="24">
        <f>+'Rev. Alloc.'!P21</f>
        <v>0</v>
      </c>
      <c r="M171" s="24">
        <f>+'Rev. Alloc.'!Q21</f>
        <v>0</v>
      </c>
      <c r="N171" s="24">
        <f>+'Rev. Alloc.'!R21</f>
        <v>0</v>
      </c>
      <c r="O171" s="24">
        <f>+'Rev. Alloc.'!S21</f>
        <v>0</v>
      </c>
      <c r="P171" s="24">
        <f>+'Rev. Alloc.'!T21</f>
        <v>0</v>
      </c>
      <c r="Q171" s="24">
        <f>+'Rev. Alloc.'!U21</f>
        <v>0</v>
      </c>
      <c r="R171" s="24">
        <f>+'Rev. Alloc.'!V21</f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18.600000000000001</v>
      </c>
      <c r="B172" s="44"/>
      <c r="C172" s="81" t="s">
        <v>461</v>
      </c>
      <c r="D172" s="45" t="s">
        <v>22</v>
      </c>
      <c r="E172" s="47">
        <f>SUM(F172:S172)</f>
        <v>0.99999999999999989</v>
      </c>
      <c r="F172" s="47">
        <f t="shared" ref="F172:R172" si="64">IF($E171=0,0,F171/$E171)</f>
        <v>0.59094614804204826</v>
      </c>
      <c r="G172" s="47">
        <f t="shared" si="64"/>
        <v>0.31158706352774324</v>
      </c>
      <c r="H172" s="47">
        <f t="shared" si="64"/>
        <v>8.6841716018815629E-3</v>
      </c>
      <c r="I172" s="47">
        <f t="shared" si="64"/>
        <v>4.7431223852452561E-2</v>
      </c>
      <c r="J172" s="47">
        <f t="shared" si="64"/>
        <v>4.1351392975874299E-2</v>
      </c>
      <c r="K172" s="47">
        <f t="shared" si="64"/>
        <v>0</v>
      </c>
      <c r="L172" s="47">
        <f t="shared" si="64"/>
        <v>0</v>
      </c>
      <c r="M172" s="47">
        <f t="shared" si="64"/>
        <v>0</v>
      </c>
      <c r="N172" s="47">
        <f t="shared" si="64"/>
        <v>0</v>
      </c>
      <c r="O172" s="47">
        <f t="shared" si="64"/>
        <v>0</v>
      </c>
      <c r="P172" s="47">
        <f t="shared" si="64"/>
        <v>0</v>
      </c>
      <c r="Q172" s="47">
        <f t="shared" si="64"/>
        <v>0</v>
      </c>
      <c r="R172" s="47">
        <f t="shared" si="64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8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335832639.48914081</v>
      </c>
      <c r="F174" s="24">
        <f>+F177+F180+F183</f>
        <v>237190240.69619137</v>
      </c>
      <c r="G174" s="24">
        <f t="shared" ref="G174:R174" si="65">+G177+G180+G183</f>
        <v>75142668.62489967</v>
      </c>
      <c r="H174" s="24">
        <f t="shared" si="65"/>
        <v>254728.26147009645</v>
      </c>
      <c r="I174" s="24">
        <f t="shared" si="65"/>
        <v>20202682.624977093</v>
      </c>
      <c r="J174" s="24">
        <f t="shared" si="65"/>
        <v>3042319.2816025582</v>
      </c>
      <c r="K174" s="24">
        <f t="shared" si="65"/>
        <v>0</v>
      </c>
      <c r="L174" s="24">
        <f t="shared" si="65"/>
        <v>0</v>
      </c>
      <c r="M174" s="24">
        <f t="shared" si="65"/>
        <v>0</v>
      </c>
      <c r="N174" s="24">
        <f t="shared" si="65"/>
        <v>0</v>
      </c>
      <c r="O174" s="24">
        <f t="shared" si="65"/>
        <v>0</v>
      </c>
      <c r="P174" s="24">
        <f t="shared" si="65"/>
        <v>0</v>
      </c>
      <c r="Q174" s="24">
        <f t="shared" si="65"/>
        <v>0</v>
      </c>
      <c r="R174" s="24">
        <f t="shared" si="65"/>
        <v>0</v>
      </c>
      <c r="S174" s="24"/>
      <c r="T174" s="42"/>
      <c r="U174" s="42"/>
      <c r="V174" s="42"/>
      <c r="W174" s="42"/>
      <c r="X174" s="42"/>
    </row>
    <row r="175" spans="1:24" s="29" customFormat="1">
      <c r="A175" s="43">
        <v>19</v>
      </c>
      <c r="B175" s="44"/>
      <c r="C175" s="46" t="s">
        <v>12</v>
      </c>
      <c r="D175" s="45" t="s">
        <v>22</v>
      </c>
      <c r="E175" s="47">
        <f>SUM(F175:S175)</f>
        <v>0.99999999999999989</v>
      </c>
      <c r="F175" s="47">
        <f t="shared" ref="F175:R175" si="66">IF($E174=0,0,F174/$E174)</f>
        <v>0.70627512875758147</v>
      </c>
      <c r="G175" s="47">
        <f t="shared" si="66"/>
        <v>0.22375034403804403</v>
      </c>
      <c r="H175" s="47">
        <f t="shared" si="66"/>
        <v>7.5849763101520429E-4</v>
      </c>
      <c r="I175" s="47">
        <f t="shared" si="66"/>
        <v>6.0156995626478853E-2</v>
      </c>
      <c r="J175" s="47">
        <f t="shared" si="66"/>
        <v>9.059033946880353E-3</v>
      </c>
      <c r="K175" s="47">
        <f t="shared" si="66"/>
        <v>0</v>
      </c>
      <c r="L175" s="47">
        <f t="shared" si="66"/>
        <v>0</v>
      </c>
      <c r="M175" s="47">
        <f t="shared" si="66"/>
        <v>0</v>
      </c>
      <c r="N175" s="47">
        <f t="shared" si="66"/>
        <v>0</v>
      </c>
      <c r="O175" s="47">
        <f t="shared" si="66"/>
        <v>0</v>
      </c>
      <c r="P175" s="47">
        <f t="shared" si="66"/>
        <v>0</v>
      </c>
      <c r="Q175" s="47">
        <f t="shared" si="66"/>
        <v>0</v>
      </c>
      <c r="R175" s="47">
        <f t="shared" si="66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214215257.27108917</v>
      </c>
      <c r="F177" s="40">
        <f>+'Plant Alloc.'!J274+'Plant Alloc.'!J276-'Dep.Res. Alloc.'!J270+'Oth. RB Alloc.'!I44</f>
        <v>173434927.63855922</v>
      </c>
      <c r="G177" s="40">
        <f>+'Plant Alloc.'!K274+'Plant Alloc.'!K276-'Dep.Res. Alloc.'!K270+'Oth. RB Alloc.'!J44</f>
        <v>39036028.052053563</v>
      </c>
      <c r="H177" s="40">
        <f>+'Plant Alloc.'!L274+'Plant Alloc.'!L276-'Dep.Res. Alloc.'!L270+'Oth. RB Alloc.'!K44</f>
        <v>96061.646828320547</v>
      </c>
      <c r="I177" s="40">
        <f>+'Plant Alloc.'!M274+'Plant Alloc.'!M276-'Dep.Res. Alloc.'!M270+'Oth. RB Alloc.'!L44</f>
        <v>1046317.6642813708</v>
      </c>
      <c r="J177" s="40">
        <f>+'Plant Alloc.'!N274+'Plant Alloc.'!N276-'Dep.Res. Alloc.'!N270+'Oth. RB Alloc.'!M44</f>
        <v>601922.26936669566</v>
      </c>
      <c r="K177" s="40">
        <f>+'Plant Alloc.'!O274+'Plant Alloc.'!O276-'Dep.Res. Alloc.'!O270+'Oth. RB Alloc.'!N44</f>
        <v>0</v>
      </c>
      <c r="L177" s="40">
        <f>+'Plant Alloc.'!P274+'Plant Alloc.'!P276-'Dep.Res. Alloc.'!P270+'Oth. RB Alloc.'!O44</f>
        <v>0</v>
      </c>
      <c r="M177" s="40">
        <f>+'Plant Alloc.'!Q274+'Plant Alloc.'!Q276-'Dep.Res. Alloc.'!Q270+'Oth. RB Alloc.'!P44</f>
        <v>0</v>
      </c>
      <c r="N177" s="40">
        <f>+'Plant Alloc.'!R274+'Plant Alloc.'!R276-'Dep.Res. Alloc.'!R270+'Oth. RB Alloc.'!Q44</f>
        <v>0</v>
      </c>
      <c r="O177" s="40">
        <f>+'Plant Alloc.'!S274+'Plant Alloc.'!S276-'Dep.Res. Alloc.'!S270+'Oth. RB Alloc.'!R44</f>
        <v>0</v>
      </c>
      <c r="P177" s="40">
        <f>+'Plant Alloc.'!T274+'Plant Alloc.'!T276-'Dep.Res. Alloc.'!T270+'Oth. RB Alloc.'!S44</f>
        <v>0</v>
      </c>
      <c r="Q177" s="40">
        <f>+'Plant Alloc.'!U274+'Plant Alloc.'!U276-'Dep.Res. Alloc.'!U270+'Oth. RB Alloc.'!T44</f>
        <v>0</v>
      </c>
      <c r="R177" s="40">
        <f>+'Plant Alloc.'!V274+'Plant Alloc.'!V276-'Dep.Res. Alloc.'!V270+'Oth. RB Alloc.'!U44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19.2</v>
      </c>
      <c r="B178" s="44"/>
      <c r="C178" s="38" t="s">
        <v>277</v>
      </c>
      <c r="D178" s="45" t="s">
        <v>22</v>
      </c>
      <c r="E178" s="47">
        <f>SUM(F178:S178)</f>
        <v>0.99999999999999989</v>
      </c>
      <c r="F178" s="47">
        <f t="shared" ref="F178:R178" si="67">IF($E177=0,0,F177/$E177)</f>
        <v>0.80962920124348337</v>
      </c>
      <c r="G178" s="47">
        <f t="shared" si="67"/>
        <v>0.18222804738251447</v>
      </c>
      <c r="H178" s="47">
        <f t="shared" si="67"/>
        <v>4.4843513040135439E-4</v>
      </c>
      <c r="I178" s="47">
        <f t="shared" si="67"/>
        <v>4.8844217615986937E-3</v>
      </c>
      <c r="J178" s="47">
        <f t="shared" si="67"/>
        <v>2.8098944820021091E-3</v>
      </c>
      <c r="K178" s="47">
        <f t="shared" si="67"/>
        <v>0</v>
      </c>
      <c r="L178" s="47">
        <f t="shared" si="67"/>
        <v>0</v>
      </c>
      <c r="M178" s="47">
        <f t="shared" si="67"/>
        <v>0</v>
      </c>
      <c r="N178" s="47">
        <f t="shared" si="67"/>
        <v>0</v>
      </c>
      <c r="O178" s="47">
        <f t="shared" si="67"/>
        <v>0</v>
      </c>
      <c r="P178" s="47">
        <f t="shared" si="67"/>
        <v>0</v>
      </c>
      <c r="Q178" s="47">
        <f t="shared" si="67"/>
        <v>0</v>
      </c>
      <c r="R178" s="47">
        <f t="shared" si="67"/>
        <v>0</v>
      </c>
      <c r="S178" s="47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9"/>
      <c r="D179" s="44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106071789.2874359</v>
      </c>
      <c r="F180" s="37">
        <f>+'Plant Alloc.'!J545+'Plant Alloc.'!J547-'Dep.Res. Alloc.'!J535+'Oth. RB Alloc.'!I85</f>
        <v>57283999.77210857</v>
      </c>
      <c r="G180" s="37">
        <f>+'Plant Alloc.'!K545+'Plant Alloc.'!K547-'Dep.Res. Alloc.'!K535+'Oth. RB Alloc.'!J85</f>
        <v>31964273.906316251</v>
      </c>
      <c r="H180" s="37">
        <f>+'Plant Alloc.'!L545+'Plant Alloc.'!L547-'Dep.Res. Alloc.'!L535+'Oth. RB Alloc.'!K85</f>
        <v>0</v>
      </c>
      <c r="I180" s="37">
        <f>+'Plant Alloc.'!M545+'Plant Alloc.'!M547-'Dep.Res. Alloc.'!M535+'Oth. RB Alloc.'!L85</f>
        <v>16823515.609011084</v>
      </c>
      <c r="J180" s="37">
        <f>+'Plant Alloc.'!N545+'Plant Alloc.'!N547-'Dep.Res. Alloc.'!N535+'Oth. RB Alloc.'!M85</f>
        <v>0</v>
      </c>
      <c r="K180" s="37">
        <f>+'Plant Alloc.'!O545+'Plant Alloc.'!O547-'Dep.Res. Alloc.'!O535+'Oth. RB Alloc.'!N85</f>
        <v>0</v>
      </c>
      <c r="L180" s="37">
        <f>+'Plant Alloc.'!P545+'Plant Alloc.'!P547-'Dep.Res. Alloc.'!P535+'Oth. RB Alloc.'!O85</f>
        <v>0</v>
      </c>
      <c r="M180" s="37">
        <f>+'Plant Alloc.'!Q545+'Plant Alloc.'!Q547-'Dep.Res. Alloc.'!Q535+'Oth. RB Alloc.'!P85</f>
        <v>0</v>
      </c>
      <c r="N180" s="37">
        <f>+'Plant Alloc.'!R545+'Plant Alloc.'!R547-'Dep.Res. Alloc.'!R535+'Oth. RB Alloc.'!Q85</f>
        <v>0</v>
      </c>
      <c r="O180" s="37">
        <f>+'Plant Alloc.'!S545+'Plant Alloc.'!S547-'Dep.Res. Alloc.'!S535+'Oth. RB Alloc.'!R85</f>
        <v>0</v>
      </c>
      <c r="P180" s="37">
        <f>+'Plant Alloc.'!T545+'Plant Alloc.'!T547-'Dep.Res. Alloc.'!T535+'Oth. RB Alloc.'!S85</f>
        <v>0</v>
      </c>
      <c r="Q180" s="37">
        <f>+'Plant Alloc.'!U545+'Plant Alloc.'!U547-'Dep.Res. Alloc.'!U535+'Oth. RB Alloc.'!T85</f>
        <v>0</v>
      </c>
      <c r="R180" s="37">
        <f>+'Plant Alloc.'!V545+'Plant Alloc.'!V547-'Dep.Res. Alloc.'!V535+'Oth. RB Alloc.'!U85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19.399999999999999</v>
      </c>
      <c r="B181" s="44"/>
      <c r="C181" s="38" t="s">
        <v>278</v>
      </c>
      <c r="D181" s="45" t="s">
        <v>22</v>
      </c>
      <c r="E181" s="47">
        <f>SUM(F181:S181)</f>
        <v>1</v>
      </c>
      <c r="F181" s="47">
        <f t="shared" ref="F181:R181" si="68">IF($E180=0,0,F180/$E180)</f>
        <v>0.5400493397625169</v>
      </c>
      <c r="G181" s="47">
        <f t="shared" si="68"/>
        <v>0.30134566524279782</v>
      </c>
      <c r="H181" s="47">
        <f t="shared" si="68"/>
        <v>0</v>
      </c>
      <c r="I181" s="47">
        <f t="shared" si="68"/>
        <v>0.15860499499468528</v>
      </c>
      <c r="J181" s="47">
        <f t="shared" si="68"/>
        <v>0</v>
      </c>
      <c r="K181" s="47">
        <f t="shared" si="68"/>
        <v>0</v>
      </c>
      <c r="L181" s="47">
        <f t="shared" si="68"/>
        <v>0</v>
      </c>
      <c r="M181" s="47">
        <f t="shared" si="68"/>
        <v>0</v>
      </c>
      <c r="N181" s="47">
        <f t="shared" si="68"/>
        <v>0</v>
      </c>
      <c r="O181" s="47">
        <f t="shared" si="68"/>
        <v>0</v>
      </c>
      <c r="P181" s="47">
        <f t="shared" si="68"/>
        <v>0</v>
      </c>
      <c r="Q181" s="47">
        <f t="shared" si="68"/>
        <v>0</v>
      </c>
      <c r="R181" s="47">
        <f t="shared" si="68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37"/>
      <c r="D182" s="44"/>
      <c r="E182" s="42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37" t="s">
        <v>146</v>
      </c>
      <c r="D183" s="45" t="s">
        <v>60</v>
      </c>
      <c r="E183" s="42">
        <f>SUM(F183:S183)</f>
        <v>15545592.930615732</v>
      </c>
      <c r="F183" s="40">
        <f>+'Plant Alloc.'!J816+'Plant Alloc.'!J818-'Dep.Res. Alloc.'!J800+'Oth. RB Alloc.'!I126</f>
        <v>6471313.2855236065</v>
      </c>
      <c r="G183" s="40">
        <f>+'Plant Alloc.'!K816+'Plant Alloc.'!K818-'Dep.Res. Alloc.'!K800+'Oth. RB Alloc.'!J126</f>
        <v>4142366.6665298492</v>
      </c>
      <c r="H183" s="40">
        <f>+'Plant Alloc.'!L816+'Plant Alloc.'!L818-'Dep.Res. Alloc.'!L800+'Oth. RB Alloc.'!K126</f>
        <v>158666.6146417759</v>
      </c>
      <c r="I183" s="40">
        <f>+'Plant Alloc.'!M816+'Plant Alloc.'!M818-'Dep.Res. Alloc.'!M800+'Oth. RB Alloc.'!L126</f>
        <v>2332849.3516846378</v>
      </c>
      <c r="J183" s="40">
        <f>+'Plant Alloc.'!N816+'Plant Alloc.'!N818-'Dep.Res. Alloc.'!N800+'Oth. RB Alloc.'!M126</f>
        <v>2440397.0122358627</v>
      </c>
      <c r="K183" s="40">
        <f>+'Plant Alloc.'!O816+'Plant Alloc.'!O818-'Dep.Res. Alloc.'!O800+'Oth. RB Alloc.'!N126</f>
        <v>0</v>
      </c>
      <c r="L183" s="40">
        <f>+'Plant Alloc.'!P816+'Plant Alloc.'!P818-'Dep.Res. Alloc.'!P800+'Oth. RB Alloc.'!O126</f>
        <v>0</v>
      </c>
      <c r="M183" s="40">
        <f>+'Plant Alloc.'!Q816+'Plant Alloc.'!Q818-'Dep.Res. Alloc.'!Q800+'Oth. RB Alloc.'!P126</f>
        <v>0</v>
      </c>
      <c r="N183" s="40">
        <f>+'Plant Alloc.'!R816+'Plant Alloc.'!R818-'Dep.Res. Alloc.'!R800+'Oth. RB Alloc.'!Q126</f>
        <v>0</v>
      </c>
      <c r="O183" s="40">
        <f>+'Plant Alloc.'!S816+'Plant Alloc.'!S818-'Dep.Res. Alloc.'!S800+'Oth. RB Alloc.'!R126</f>
        <v>0</v>
      </c>
      <c r="P183" s="40">
        <f>+'Plant Alloc.'!T816+'Plant Alloc.'!T818-'Dep.Res. Alloc.'!T800+'Oth. RB Alloc.'!S126</f>
        <v>0</v>
      </c>
      <c r="Q183" s="40">
        <f>+'Plant Alloc.'!U816+'Plant Alloc.'!U818-'Dep.Res. Alloc.'!U800+'Oth. RB Alloc.'!T126</f>
        <v>0</v>
      </c>
      <c r="R183" s="40">
        <f>+'Plant Alloc.'!V816+'Plant Alloc.'!V818-'Dep.Res. Alloc.'!V800+'Oth. RB Alloc.'!U126</f>
        <v>0</v>
      </c>
      <c r="S183" s="37"/>
      <c r="T183" s="42"/>
      <c r="U183" s="42"/>
      <c r="V183" s="42"/>
      <c r="W183" s="42"/>
      <c r="X183" s="42"/>
    </row>
    <row r="184" spans="1:26" s="29" customFormat="1">
      <c r="A184" s="43">
        <v>19.600000000000001</v>
      </c>
      <c r="B184" s="44"/>
      <c r="C184" s="38" t="s">
        <v>279</v>
      </c>
      <c r="D184" s="45" t="s">
        <v>22</v>
      </c>
      <c r="E184" s="47">
        <f>SUM(F184:S184)</f>
        <v>0.99999999999999989</v>
      </c>
      <c r="F184" s="47">
        <f t="shared" ref="F184:R184" si="69">IF($E183=0,0,F183/$E183)</f>
        <v>0.41627960505635664</v>
      </c>
      <c r="G184" s="47">
        <f t="shared" si="69"/>
        <v>0.26646565911113035</v>
      </c>
      <c r="H184" s="47">
        <f t="shared" si="69"/>
        <v>1.0206533475432475E-2</v>
      </c>
      <c r="I184" s="47">
        <f t="shared" si="69"/>
        <v>0.15006499669049536</v>
      </c>
      <c r="J184" s="47">
        <f t="shared" si="69"/>
        <v>0.15698320566658522</v>
      </c>
      <c r="K184" s="47">
        <f t="shared" si="69"/>
        <v>0</v>
      </c>
      <c r="L184" s="47">
        <f t="shared" si="69"/>
        <v>0</v>
      </c>
      <c r="M184" s="47">
        <f t="shared" si="69"/>
        <v>0</v>
      </c>
      <c r="N184" s="47">
        <f t="shared" si="69"/>
        <v>0</v>
      </c>
      <c r="O184" s="47">
        <f t="shared" si="69"/>
        <v>0</v>
      </c>
      <c r="P184" s="47">
        <f t="shared" si="69"/>
        <v>0</v>
      </c>
      <c r="Q184" s="47">
        <f t="shared" si="69"/>
        <v>0</v>
      </c>
      <c r="R184" s="47">
        <f t="shared" si="69"/>
        <v>0</v>
      </c>
      <c r="S184" s="50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9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 s="29" customFormat="1">
      <c r="A186" s="43"/>
      <c r="B186" s="44"/>
      <c r="C186" s="44"/>
      <c r="D186" s="45" t="s">
        <v>60</v>
      </c>
      <c r="E186" s="42">
        <f>SUM(F186:S186)</f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42">
        <v>0</v>
      </c>
      <c r="R186" s="42">
        <v>0</v>
      </c>
      <c r="S186" s="42"/>
      <c r="T186" s="42"/>
      <c r="U186" s="42"/>
      <c r="V186" s="42"/>
      <c r="W186" s="42"/>
      <c r="X186" s="42"/>
    </row>
    <row r="187" spans="1:26" s="29" customFormat="1">
      <c r="A187" s="43">
        <v>99</v>
      </c>
      <c r="B187" s="44"/>
      <c r="C187" s="44" t="s">
        <v>58</v>
      </c>
      <c r="D187" s="45" t="s">
        <v>22</v>
      </c>
      <c r="E187" s="47">
        <f>SUM(F187:S187)</f>
        <v>0</v>
      </c>
      <c r="F187" s="47">
        <f t="shared" ref="F187:O187" si="70">IF($E186=0,0,F186/$E186)</f>
        <v>0</v>
      </c>
      <c r="G187" s="47">
        <f t="shared" si="70"/>
        <v>0</v>
      </c>
      <c r="H187" s="47">
        <f t="shared" si="70"/>
        <v>0</v>
      </c>
      <c r="I187" s="47">
        <f t="shared" si="70"/>
        <v>0</v>
      </c>
      <c r="J187" s="47">
        <f t="shared" si="70"/>
        <v>0</v>
      </c>
      <c r="K187" s="47">
        <f t="shared" si="70"/>
        <v>0</v>
      </c>
      <c r="L187" s="47">
        <f t="shared" si="70"/>
        <v>0</v>
      </c>
      <c r="M187" s="47">
        <f t="shared" si="70"/>
        <v>0</v>
      </c>
      <c r="N187" s="47">
        <f t="shared" si="70"/>
        <v>0</v>
      </c>
      <c r="O187" s="47">
        <f t="shared" si="70"/>
        <v>0</v>
      </c>
      <c r="P187" s="47">
        <f>IF($E186=0,0,P186/$E186)</f>
        <v>0</v>
      </c>
      <c r="Q187" s="47">
        <f>IF($E186=0,0,Q186/$E186)</f>
        <v>0</v>
      </c>
      <c r="R187" s="47">
        <f>IF($E186=0,0,R186/$E186)</f>
        <v>0</v>
      </c>
      <c r="S187" s="47"/>
      <c r="T187" s="42"/>
      <c r="U187" s="42"/>
      <c r="V187" s="42"/>
      <c r="W187" s="42"/>
      <c r="X187" s="42"/>
    </row>
    <row r="188" spans="1:26" s="29" customFormat="1">
      <c r="A188" s="43"/>
      <c r="B188" s="44"/>
      <c r="C188" s="44"/>
      <c r="D188" s="44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</row>
    <row r="189" spans="1:26">
      <c r="A189" s="88"/>
      <c r="B189" s="76"/>
      <c r="C189" s="76" t="s">
        <v>430</v>
      </c>
      <c r="D189" s="89">
        <f>E189/E$192</f>
        <v>0.48935335692845106</v>
      </c>
      <c r="E189" s="79">
        <f>SUM(F189:O189)</f>
        <v>12362318.436730715</v>
      </c>
      <c r="F189" s="90">
        <f>Summary!H40*'Cust. Summ.'!H13</f>
        <v>7945961.4351006988</v>
      </c>
      <c r="G189" s="90">
        <f>Summary!I40*'Cust. Summ.'!I13</f>
        <v>3338488.3541535018</v>
      </c>
      <c r="H189" s="90">
        <f>Summary!J40*'Cust. Summ.'!J13</f>
        <v>71418.500395649549</v>
      </c>
      <c r="I189" s="90">
        <f>Summary!K40*'Cust. Summ.'!K13</f>
        <v>188919.6868440473</v>
      </c>
      <c r="J189" s="90">
        <f>Summary!L40*'Cust. Summ.'!L13</f>
        <v>817530.4602368176</v>
      </c>
      <c r="K189" s="90">
        <f>Summary!M40*'Cust. Summ.'!M13</f>
        <v>0</v>
      </c>
      <c r="L189" s="90">
        <f>Summary!N40*'Cust. Summ.'!N13</f>
        <v>0</v>
      </c>
      <c r="M189" s="90">
        <f>Summary!O40*'Cust. Summ.'!O13</f>
        <v>0</v>
      </c>
      <c r="N189" s="90">
        <f>Summary!P40*'Cust. Summ.'!P13</f>
        <v>0</v>
      </c>
      <c r="O189" s="90">
        <f>Summary!Q40*'Cust. Summ.'!Q13</f>
        <v>0</v>
      </c>
      <c r="P189" s="90">
        <f>Summary!R40*'Cust. Summ.'!R13</f>
        <v>0</v>
      </c>
      <c r="Q189" s="90">
        <f>Summary!S40*'Cust. Summ.'!S13</f>
        <v>0</v>
      </c>
      <c r="R189" s="90">
        <f>Summary!T40*'Cust. Summ.'!T13</f>
        <v>0</v>
      </c>
      <c r="S189" s="79"/>
      <c r="T189" s="79"/>
      <c r="U189" s="79"/>
      <c r="V189" s="79"/>
      <c r="W189" s="79"/>
      <c r="X189" s="79"/>
      <c r="Y189" s="79"/>
      <c r="Z189" s="79"/>
    </row>
    <row r="190" spans="1:26">
      <c r="A190" s="88"/>
      <c r="B190" s="76"/>
      <c r="C190" s="76" t="s">
        <v>431</v>
      </c>
      <c r="D190" s="89">
        <f>E190/E$192</f>
        <v>0.33234032948740599</v>
      </c>
      <c r="E190" s="79">
        <f>SUM(F190:O190)</f>
        <v>8395767.4435490333</v>
      </c>
      <c r="F190" s="91">
        <f>Summary!H40*'Demand Summ.'!H13</f>
        <v>2624479.735627912</v>
      </c>
      <c r="G190" s="91">
        <f>Summary!I40*'Demand Summ.'!I13</f>
        <v>2733688.8897331259</v>
      </c>
      <c r="H190" s="91">
        <f>Summary!J40*'Demand Summ.'!J13</f>
        <v>0</v>
      </c>
      <c r="I190" s="91">
        <f>Summary!K40*'Demand Summ.'!K13</f>
        <v>3037598.8181879953</v>
      </c>
      <c r="J190" s="91">
        <f>Summary!L40*'Demand Summ.'!L13</f>
        <v>0</v>
      </c>
      <c r="K190" s="91">
        <f>Summary!M40*'Demand Summ.'!M13</f>
        <v>0</v>
      </c>
      <c r="L190" s="91">
        <f>Summary!N40*'Demand Summ.'!N13</f>
        <v>0</v>
      </c>
      <c r="M190" s="91">
        <f>Summary!O40*'Demand Summ.'!O13</f>
        <v>0</v>
      </c>
      <c r="N190" s="91">
        <f>Summary!P40*'Demand Summ.'!P13</f>
        <v>0</v>
      </c>
      <c r="O190" s="91">
        <f>Summary!Q40*'Demand Summ.'!Q13</f>
        <v>0</v>
      </c>
      <c r="P190" s="91">
        <f>Summary!R40*'Demand Summ.'!R13</f>
        <v>0</v>
      </c>
      <c r="Q190" s="91">
        <f>Summary!S40*'Demand Summ.'!S13</f>
        <v>0</v>
      </c>
      <c r="R190" s="91">
        <f>Summary!T40*'Demand Summ.'!T13</f>
        <v>0</v>
      </c>
      <c r="S190" s="79"/>
      <c r="T190" s="79"/>
      <c r="U190" s="79"/>
      <c r="V190" s="79"/>
      <c r="W190" s="79"/>
      <c r="X190" s="79"/>
      <c r="Y190" s="79"/>
      <c r="Z190" s="79"/>
    </row>
    <row r="191" spans="1:26">
      <c r="A191" s="88"/>
      <c r="B191" s="76"/>
      <c r="C191" s="76" t="s">
        <v>432</v>
      </c>
      <c r="D191" s="89">
        <f>E191/E$192</f>
        <v>0.17830631358414295</v>
      </c>
      <c r="E191" s="79">
        <f>SUM(F191:O191)</f>
        <v>4504473.9074489046</v>
      </c>
      <c r="F191" s="91">
        <f>Summary!H40*'Commodity Summ.'!H13</f>
        <v>296484.71908949647</v>
      </c>
      <c r="G191" s="91">
        <f>Summary!I40*'Commodity Summ.'!I13</f>
        <v>354268.69906955224</v>
      </c>
      <c r="H191" s="91">
        <f>Summary!J40*'Commodity Summ.'!J13</f>
        <v>117963.12112805946</v>
      </c>
      <c r="I191" s="91">
        <f>Summary!K40*'Commodity Summ.'!K13</f>
        <v>421211.63010021008</v>
      </c>
      <c r="J191" s="91">
        <f>Summary!L40*'Commodity Summ.'!L13</f>
        <v>3314545.7380615864</v>
      </c>
      <c r="K191" s="91">
        <f>Summary!M40*'Commodity Summ.'!M13</f>
        <v>0</v>
      </c>
      <c r="L191" s="91">
        <f>Summary!N40*'Commodity Summ.'!N13</f>
        <v>0</v>
      </c>
      <c r="M191" s="91">
        <f>Summary!O40*'Commodity Summ.'!O13</f>
        <v>0</v>
      </c>
      <c r="N191" s="91">
        <f>Summary!P40*'Commodity Summ.'!P13</f>
        <v>0</v>
      </c>
      <c r="O191" s="91">
        <f>Summary!Q40*'Commodity Summ.'!Q13</f>
        <v>0</v>
      </c>
      <c r="P191" s="91">
        <f>Summary!R40*'Commodity Summ.'!R13</f>
        <v>0</v>
      </c>
      <c r="Q191" s="91">
        <f>Summary!S40*'Commodity Summ.'!S13</f>
        <v>0</v>
      </c>
      <c r="R191" s="91">
        <f>Summary!T40*'Commodity Summ.'!T13</f>
        <v>0</v>
      </c>
      <c r="S191" s="79"/>
      <c r="T191" s="79"/>
      <c r="U191" s="79"/>
      <c r="V191" s="79"/>
      <c r="W191" s="79"/>
      <c r="X191" s="79"/>
      <c r="Y191" s="79"/>
      <c r="Z191" s="79"/>
    </row>
    <row r="192" spans="1:26" ht="15.75">
      <c r="A192" s="88"/>
      <c r="B192" s="76"/>
      <c r="C192" s="76" t="s">
        <v>433</v>
      </c>
      <c r="D192" s="89">
        <f>E192/E$192</f>
        <v>1</v>
      </c>
      <c r="E192" s="92">
        <f t="shared" ref="E192:R192" si="71">SUM(E189:E191)</f>
        <v>25262559.787728652</v>
      </c>
      <c r="F192" s="92">
        <f t="shared" si="71"/>
        <v>10866925.889818108</v>
      </c>
      <c r="G192" s="92">
        <f t="shared" si="71"/>
        <v>6426445.9429561794</v>
      </c>
      <c r="H192" s="92">
        <f t="shared" si="71"/>
        <v>189381.62152370901</v>
      </c>
      <c r="I192" s="92">
        <f t="shared" si="71"/>
        <v>3647730.1351322527</v>
      </c>
      <c r="J192" s="92">
        <f t="shared" si="71"/>
        <v>4132076.198298404</v>
      </c>
      <c r="K192" s="92">
        <f t="shared" si="71"/>
        <v>0</v>
      </c>
      <c r="L192" s="92">
        <f t="shared" si="71"/>
        <v>0</v>
      </c>
      <c r="M192" s="92">
        <f t="shared" si="71"/>
        <v>0</v>
      </c>
      <c r="N192" s="92">
        <f t="shared" si="71"/>
        <v>0</v>
      </c>
      <c r="O192" s="92">
        <f t="shared" si="71"/>
        <v>0</v>
      </c>
      <c r="P192" s="92">
        <f t="shared" si="71"/>
        <v>0</v>
      </c>
      <c r="Q192" s="92">
        <f t="shared" si="71"/>
        <v>0</v>
      </c>
      <c r="R192" s="92">
        <f t="shared" si="71"/>
        <v>0</v>
      </c>
      <c r="S192" s="79"/>
      <c r="T192" s="79"/>
      <c r="U192" s="79"/>
      <c r="V192" s="79"/>
      <c r="W192" s="79"/>
      <c r="X192" s="79"/>
      <c r="Y192" s="79"/>
      <c r="Z192" s="79"/>
    </row>
    <row r="193" spans="1:26">
      <c r="A193" s="88"/>
      <c r="B193" s="76"/>
      <c r="C193" s="76"/>
      <c r="D193" s="76"/>
      <c r="E193" s="79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15.75">
      <c r="A194" s="88"/>
      <c r="B194" s="76"/>
      <c r="C194" s="76" t="s">
        <v>434</v>
      </c>
      <c r="D194" s="89">
        <f>E194/E$192</f>
        <v>0.63786312610039131</v>
      </c>
      <c r="E194" s="93">
        <f>SUM(F194:O194)</f>
        <v>16114055.359498635</v>
      </c>
      <c r="F194" s="90">
        <f>Summary!$G$40*'Cust. Summ.'!H13</f>
        <v>13046409.769504152</v>
      </c>
      <c r="G194" s="90">
        <f>Summary!$G$40*'Cust. Summ.'!I13</f>
        <v>2936432.8435751782</v>
      </c>
      <c r="H194" s="90">
        <f>Summary!$G$40*'Cust. Summ.'!J13</f>
        <v>7226.1085164314136</v>
      </c>
      <c r="I194" s="90">
        <f>Summary!$G$40*'Cust. Summ.'!K13</f>
        <v>78707.842665541189</v>
      </c>
      <c r="J194" s="90">
        <f>Summary!$G$40*'Cust. Summ.'!L13</f>
        <v>45278.795237331724</v>
      </c>
      <c r="K194" s="90">
        <f>Summary!$G$40*'Cust. Summ.'!M13</f>
        <v>0</v>
      </c>
      <c r="L194" s="90">
        <f>Summary!$G$40*'Cust. Summ.'!N13</f>
        <v>0</v>
      </c>
      <c r="M194" s="90">
        <f>Summary!$G$40*'Cust. Summ.'!O13</f>
        <v>0</v>
      </c>
      <c r="N194" s="90">
        <f>Summary!$G$40*'Cust. Summ.'!P13</f>
        <v>0</v>
      </c>
      <c r="O194" s="90">
        <f>Summary!$G$40*'Cust. Summ.'!Q13</f>
        <v>0</v>
      </c>
      <c r="P194" s="90">
        <f>Summary!$G$40*'Cust. Summ.'!R13</f>
        <v>0</v>
      </c>
      <c r="Q194" s="90">
        <f>Summary!$G$40*'Cust. Summ.'!S13</f>
        <v>0</v>
      </c>
      <c r="R194" s="90">
        <f>Summary!$G$40*'Cust. Summ.'!T13</f>
        <v>0</v>
      </c>
      <c r="S194" s="79"/>
      <c r="T194" s="79"/>
      <c r="U194" s="79"/>
      <c r="V194" s="79"/>
      <c r="W194" s="79"/>
      <c r="X194" s="79"/>
      <c r="Y194" s="79"/>
      <c r="Z194" s="79"/>
    </row>
    <row r="195" spans="1:26" ht="15.75">
      <c r="A195" s="88"/>
      <c r="B195" s="76"/>
      <c r="C195" s="76" t="s">
        <v>435</v>
      </c>
      <c r="D195" s="89">
        <f>E195/E$192</f>
        <v>0.31584717152206904</v>
      </c>
      <c r="E195" s="93">
        <f>SUM(F195:O195)</f>
        <v>7979108.0543612558</v>
      </c>
      <c r="F195" s="90">
        <f>Summary!$G$40*'Demand Summ.'!H13</f>
        <v>4309112.0366515769</v>
      </c>
      <c r="G195" s="90">
        <f>Summary!$G$40*'Demand Summ.'!I13</f>
        <v>2404469.6246856591</v>
      </c>
      <c r="H195" s="90">
        <f>Summary!$G$40*'Demand Summ.'!J13</f>
        <v>0</v>
      </c>
      <c r="I195" s="90">
        <f>Summary!$G$40*'Demand Summ.'!K13</f>
        <v>1265526.3930240201</v>
      </c>
      <c r="J195" s="90">
        <f>Summary!$G$40*'Demand Summ.'!L13</f>
        <v>0</v>
      </c>
      <c r="K195" s="90">
        <f>Summary!$G$40*'Demand Summ.'!M13</f>
        <v>0</v>
      </c>
      <c r="L195" s="90">
        <f>Summary!$G$40*'Demand Summ.'!N13</f>
        <v>0</v>
      </c>
      <c r="M195" s="90">
        <f>Summary!$G$40*'Demand Summ.'!O13</f>
        <v>0</v>
      </c>
      <c r="N195" s="90">
        <f>Summary!$G$40*'Demand Summ.'!P13</f>
        <v>0</v>
      </c>
      <c r="O195" s="90">
        <f>Summary!$G$40*'Demand Summ.'!Q13</f>
        <v>0</v>
      </c>
      <c r="P195" s="90">
        <f>Summary!$G$40*'Demand Summ.'!R13</f>
        <v>0</v>
      </c>
      <c r="Q195" s="90">
        <f>Summary!$G$40*'Demand Summ.'!S13</f>
        <v>0</v>
      </c>
      <c r="R195" s="90">
        <f>Summary!$G$40*'Demand Summ.'!T13</f>
        <v>0</v>
      </c>
      <c r="S195" s="79"/>
      <c r="T195" s="79"/>
      <c r="U195" s="79"/>
      <c r="V195" s="79"/>
      <c r="W195" s="79"/>
      <c r="X195" s="79"/>
      <c r="Y195" s="79"/>
      <c r="Z195" s="79"/>
    </row>
    <row r="196" spans="1:26" ht="15.75">
      <c r="A196" s="88"/>
      <c r="B196" s="76"/>
      <c r="C196" s="76" t="s">
        <v>436</v>
      </c>
      <c r="D196" s="89">
        <f>E196/E$192</f>
        <v>4.6289702377539141E-2</v>
      </c>
      <c r="E196" s="93">
        <f>SUM(F196:O196)</f>
        <v>1169396.3738687476</v>
      </c>
      <c r="F196" s="90">
        <f>Summary!$G$40*'Commodity Summ.'!H13</f>
        <v>486795.86066841776</v>
      </c>
      <c r="G196" s="90">
        <f>Summary!$G$40*'Commodity Summ.'!I13</f>
        <v>311603.97552510159</v>
      </c>
      <c r="H196" s="90">
        <f>Summary!$G$40*'Commodity Summ.'!J13</f>
        <v>11935.483235940721</v>
      </c>
      <c r="I196" s="90">
        <f>Summary!$G$40*'Commodity Summ.'!K13</f>
        <v>175485.46297449086</v>
      </c>
      <c r="J196" s="90">
        <f>Summary!$G$40*'Commodity Summ.'!L13</f>
        <v>183575.59146479657</v>
      </c>
      <c r="K196" s="90">
        <f>Summary!$G$40*'Commodity Summ.'!M13</f>
        <v>0</v>
      </c>
      <c r="L196" s="90">
        <f>Summary!$G$40*'Commodity Summ.'!N13</f>
        <v>0</v>
      </c>
      <c r="M196" s="90">
        <f>Summary!$G$40*'Commodity Summ.'!O13</f>
        <v>0</v>
      </c>
      <c r="N196" s="90">
        <f>Summary!$G$40*'Commodity Summ.'!P13</f>
        <v>0</v>
      </c>
      <c r="O196" s="90">
        <f>Summary!$G$40*'Commodity Summ.'!Q13</f>
        <v>0</v>
      </c>
      <c r="P196" s="90">
        <f>Summary!$G$40*'Commodity Summ.'!R13</f>
        <v>0</v>
      </c>
      <c r="Q196" s="90">
        <f>Summary!$G$40*'Commodity Summ.'!S13</f>
        <v>0</v>
      </c>
      <c r="R196" s="90">
        <f>Summary!$G$40*'Commodity Summ.'!T13</f>
        <v>0</v>
      </c>
      <c r="S196" s="79"/>
      <c r="T196" s="79"/>
      <c r="U196" s="79"/>
      <c r="V196" s="79"/>
      <c r="W196" s="79"/>
      <c r="X196" s="79"/>
      <c r="Y196" s="79"/>
      <c r="Z196" s="79"/>
    </row>
    <row r="197" spans="1:26" ht="15.75">
      <c r="A197" s="88"/>
      <c r="B197" s="76"/>
      <c r="C197" s="76" t="s">
        <v>433</v>
      </c>
      <c r="D197" s="89">
        <f>E197/E$192</f>
        <v>0.99999999999999944</v>
      </c>
      <c r="E197" s="92">
        <f>SUM(E194:E196)</f>
        <v>25262559.787728637</v>
      </c>
      <c r="F197" s="91">
        <f>SUM(F194:F196)</f>
        <v>17842317.666824147</v>
      </c>
      <c r="G197" s="91">
        <f t="shared" ref="G197:R197" si="72">SUM(G194:G196)</f>
        <v>5652506.4437859394</v>
      </c>
      <c r="H197" s="91">
        <f t="shared" si="72"/>
        <v>19161.591752372136</v>
      </c>
      <c r="I197" s="91">
        <f t="shared" si="72"/>
        <v>1519719.6986640522</v>
      </c>
      <c r="J197" s="91">
        <f t="shared" si="72"/>
        <v>228854.38670212828</v>
      </c>
      <c r="K197" s="91">
        <f t="shared" si="72"/>
        <v>0</v>
      </c>
      <c r="L197" s="91">
        <f t="shared" si="72"/>
        <v>0</v>
      </c>
      <c r="M197" s="91">
        <f t="shared" si="72"/>
        <v>0</v>
      </c>
      <c r="N197" s="91">
        <f t="shared" si="72"/>
        <v>0</v>
      </c>
      <c r="O197" s="91">
        <f t="shared" si="72"/>
        <v>0</v>
      </c>
      <c r="P197" s="91">
        <f t="shared" si="72"/>
        <v>0</v>
      </c>
      <c r="Q197" s="91">
        <f t="shared" si="72"/>
        <v>0</v>
      </c>
      <c r="R197" s="91">
        <f t="shared" si="72"/>
        <v>0</v>
      </c>
      <c r="S197" s="79"/>
      <c r="T197" s="79"/>
      <c r="U197" s="79"/>
      <c r="V197" s="79"/>
      <c r="W197" s="79"/>
      <c r="X197" s="79"/>
      <c r="Y197" s="79"/>
      <c r="Z197" s="79"/>
    </row>
    <row r="198" spans="1:26">
      <c r="A198" s="88"/>
      <c r="B198" s="76"/>
      <c r="C198" s="76"/>
      <c r="D198" s="76"/>
      <c r="E198" s="79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>
      <c r="A199" s="88"/>
      <c r="B199" s="76"/>
      <c r="C199" s="76" t="s">
        <v>437</v>
      </c>
      <c r="D199" s="76"/>
      <c r="E199" s="79">
        <f>SUM(F199:O199)</f>
        <v>-3751736.9227679204</v>
      </c>
      <c r="F199" s="91">
        <f>F189-F194</f>
        <v>-5100448.3344034534</v>
      </c>
      <c r="G199" s="91">
        <f t="shared" ref="F199:I201" si="73">G189-G194</f>
        <v>402055.51057832362</v>
      </c>
      <c r="H199" s="91">
        <f t="shared" si="73"/>
        <v>64192.391879218136</v>
      </c>
      <c r="I199" s="91">
        <f t="shared" si="73"/>
        <v>110211.84417850611</v>
      </c>
      <c r="J199" s="91">
        <f t="shared" ref="J199:R199" si="74">J189-J194</f>
        <v>772251.66499948583</v>
      </c>
      <c r="K199" s="91">
        <f t="shared" si="74"/>
        <v>0</v>
      </c>
      <c r="L199" s="91">
        <f t="shared" si="74"/>
        <v>0</v>
      </c>
      <c r="M199" s="91">
        <f t="shared" si="74"/>
        <v>0</v>
      </c>
      <c r="N199" s="91">
        <f t="shared" si="74"/>
        <v>0</v>
      </c>
      <c r="O199" s="91">
        <f t="shared" si="74"/>
        <v>0</v>
      </c>
      <c r="P199" s="91">
        <f t="shared" si="74"/>
        <v>0</v>
      </c>
      <c r="Q199" s="91">
        <f t="shared" si="74"/>
        <v>0</v>
      </c>
      <c r="R199" s="91">
        <f t="shared" si="74"/>
        <v>0</v>
      </c>
      <c r="S199" s="79"/>
      <c r="T199" s="79"/>
      <c r="U199" s="79"/>
      <c r="V199" s="79"/>
      <c r="W199" s="79"/>
      <c r="X199" s="79"/>
      <c r="Y199" s="79"/>
      <c r="Z199" s="79"/>
    </row>
    <row r="200" spans="1:26">
      <c r="A200" s="88"/>
      <c r="B200" s="76"/>
      <c r="C200" s="76" t="s">
        <v>438</v>
      </c>
      <c r="D200" s="76"/>
      <c r="E200" s="79">
        <f>SUM(F200:O200)</f>
        <v>416659.38918777718</v>
      </c>
      <c r="F200" s="91">
        <f t="shared" si="73"/>
        <v>-1684632.3010236649</v>
      </c>
      <c r="G200" s="91">
        <f t="shared" si="73"/>
        <v>329219.26504746685</v>
      </c>
      <c r="H200" s="91">
        <f t="shared" si="73"/>
        <v>0</v>
      </c>
      <c r="I200" s="91">
        <f t="shared" si="73"/>
        <v>1772072.4251639752</v>
      </c>
      <c r="J200" s="91">
        <f t="shared" ref="J200:R200" si="75">J190-J195</f>
        <v>0</v>
      </c>
      <c r="K200" s="91">
        <f t="shared" si="75"/>
        <v>0</v>
      </c>
      <c r="L200" s="91">
        <f t="shared" si="75"/>
        <v>0</v>
      </c>
      <c r="M200" s="91">
        <f t="shared" si="75"/>
        <v>0</v>
      </c>
      <c r="N200" s="91">
        <f t="shared" si="75"/>
        <v>0</v>
      </c>
      <c r="O200" s="91">
        <f t="shared" si="75"/>
        <v>0</v>
      </c>
      <c r="P200" s="91">
        <f t="shared" si="75"/>
        <v>0</v>
      </c>
      <c r="Q200" s="91">
        <f t="shared" si="75"/>
        <v>0</v>
      </c>
      <c r="R200" s="91">
        <f t="shared" si="75"/>
        <v>0</v>
      </c>
      <c r="S200" s="79"/>
      <c r="T200" s="79"/>
      <c r="U200" s="79"/>
      <c r="V200" s="79"/>
      <c r="W200" s="79"/>
      <c r="X200" s="79"/>
      <c r="Y200" s="79"/>
      <c r="Z200" s="79"/>
    </row>
    <row r="201" spans="1:26">
      <c r="A201" s="88"/>
      <c r="B201" s="76"/>
      <c r="C201" s="76" t="s">
        <v>439</v>
      </c>
      <c r="D201" s="76"/>
      <c r="E201" s="79">
        <f>SUM(F201:O201)</f>
        <v>3335077.533580157</v>
      </c>
      <c r="F201" s="91">
        <f t="shared" si="73"/>
        <v>-190311.14157892129</v>
      </c>
      <c r="G201" s="91">
        <f t="shared" si="73"/>
        <v>42664.723544450651</v>
      </c>
      <c r="H201" s="91">
        <f t="shared" si="73"/>
        <v>106027.63789211874</v>
      </c>
      <c r="I201" s="91">
        <f t="shared" si="73"/>
        <v>245726.16712571922</v>
      </c>
      <c r="J201" s="91">
        <f t="shared" ref="J201:R201" si="76">J191-J196</f>
        <v>3130970.1465967898</v>
      </c>
      <c r="K201" s="91">
        <f t="shared" si="76"/>
        <v>0</v>
      </c>
      <c r="L201" s="91">
        <f t="shared" si="76"/>
        <v>0</v>
      </c>
      <c r="M201" s="91">
        <f t="shared" si="76"/>
        <v>0</v>
      </c>
      <c r="N201" s="91">
        <f t="shared" si="76"/>
        <v>0</v>
      </c>
      <c r="O201" s="91">
        <f t="shared" si="76"/>
        <v>0</v>
      </c>
      <c r="P201" s="91">
        <f t="shared" si="76"/>
        <v>0</v>
      </c>
      <c r="Q201" s="91">
        <f t="shared" si="76"/>
        <v>0</v>
      </c>
      <c r="R201" s="91">
        <f t="shared" si="76"/>
        <v>0</v>
      </c>
      <c r="S201" s="79"/>
      <c r="T201" s="79"/>
      <c r="U201" s="79"/>
      <c r="V201" s="79"/>
      <c r="W201" s="79"/>
      <c r="X201" s="79"/>
      <c r="Y201" s="79"/>
      <c r="Z201" s="79"/>
    </row>
    <row r="202" spans="1:26">
      <c r="A202" s="88"/>
      <c r="B202" s="76"/>
      <c r="C202" s="76" t="s">
        <v>440</v>
      </c>
      <c r="D202" s="76"/>
      <c r="E202" s="79">
        <f>SUM(F202:O202)</f>
        <v>1.5366822481155396E-8</v>
      </c>
      <c r="F202" s="79">
        <f>SUM(F199:F201)</f>
        <v>-6975391.7770060394</v>
      </c>
      <c r="G202" s="79">
        <f>SUM(G199:G201)</f>
        <v>773939.49917024118</v>
      </c>
      <c r="H202" s="79">
        <f>SUM(H199:H201)</f>
        <v>170220.02977133688</v>
      </c>
      <c r="I202" s="79">
        <f>SUM(I199:I201)</f>
        <v>2128010.4364682008</v>
      </c>
      <c r="J202" s="79">
        <f t="shared" ref="J202:R202" si="77">SUM(J199:J201)</f>
        <v>3903221.8115962758</v>
      </c>
      <c r="K202" s="79">
        <f t="shared" si="77"/>
        <v>0</v>
      </c>
      <c r="L202" s="79">
        <f t="shared" si="77"/>
        <v>0</v>
      </c>
      <c r="M202" s="79">
        <f t="shared" si="77"/>
        <v>0</v>
      </c>
      <c r="N202" s="79">
        <f t="shared" si="77"/>
        <v>0</v>
      </c>
      <c r="O202" s="79">
        <f t="shared" si="77"/>
        <v>0</v>
      </c>
      <c r="P202" s="79">
        <f t="shared" si="77"/>
        <v>0</v>
      </c>
      <c r="Q202" s="79">
        <f t="shared" si="77"/>
        <v>0</v>
      </c>
      <c r="R202" s="79">
        <f t="shared" si="77"/>
        <v>0</v>
      </c>
      <c r="S202" s="79"/>
      <c r="T202" s="79"/>
      <c r="U202" s="79"/>
      <c r="V202" s="79"/>
      <c r="W202" s="79"/>
      <c r="X202" s="79"/>
      <c r="Y202" s="79"/>
      <c r="Z202" s="79"/>
    </row>
    <row r="203" spans="1:26" s="97" customFormat="1">
      <c r="A203" s="94"/>
      <c r="B203" s="95"/>
      <c r="C203" s="95"/>
      <c r="D203" s="95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s="97" customFormat="1">
      <c r="A204" s="94"/>
      <c r="B204" s="95"/>
      <c r="C204" s="95" t="s">
        <v>441</v>
      </c>
      <c r="D204" s="95"/>
      <c r="E204" s="96">
        <f>SUM(F204:O204)</f>
        <v>16114055.359498644</v>
      </c>
      <c r="F204" s="98">
        <f>F194+$D194*F202</f>
        <v>8597064.5648481175</v>
      </c>
      <c r="G204" s="98">
        <f t="shared" ref="G204:R204" si="78">G194+$D194*G202</f>
        <v>3430100.3119284795</v>
      </c>
      <c r="H204" s="98">
        <f t="shared" si="78"/>
        <v>115803.18883127804</v>
      </c>
      <c r="I204" s="98">
        <f t="shared" si="78"/>
        <v>1436087.232045406</v>
      </c>
      <c r="J204" s="98">
        <f t="shared" si="78"/>
        <v>2535000.0618453645</v>
      </c>
      <c r="K204" s="98">
        <f t="shared" si="78"/>
        <v>0</v>
      </c>
      <c r="L204" s="98">
        <f t="shared" si="78"/>
        <v>0</v>
      </c>
      <c r="M204" s="98">
        <f t="shared" si="78"/>
        <v>0</v>
      </c>
      <c r="N204" s="98">
        <f t="shared" si="78"/>
        <v>0</v>
      </c>
      <c r="O204" s="98">
        <f t="shared" si="78"/>
        <v>0</v>
      </c>
      <c r="P204" s="98">
        <f t="shared" si="78"/>
        <v>0</v>
      </c>
      <c r="Q204" s="98">
        <f t="shared" si="78"/>
        <v>0</v>
      </c>
      <c r="R204" s="98">
        <f t="shared" si="78"/>
        <v>0</v>
      </c>
      <c r="S204" s="96"/>
      <c r="T204" s="96"/>
      <c r="U204" s="96"/>
      <c r="V204" s="96"/>
      <c r="W204" s="96"/>
      <c r="X204" s="96"/>
      <c r="Y204" s="96"/>
      <c r="Z204" s="96"/>
    </row>
    <row r="205" spans="1:26" s="97" customFormat="1">
      <c r="A205" s="94"/>
      <c r="B205" s="95"/>
      <c r="C205" s="95" t="s">
        <v>442</v>
      </c>
      <c r="D205" s="95"/>
      <c r="E205" s="96">
        <f>SUM(F205:O205)</f>
        <v>7979108.0543612614</v>
      </c>
      <c r="F205" s="98">
        <f>F195+$D195*F202</f>
        <v>2105954.2736259205</v>
      </c>
      <c r="G205" s="98">
        <f t="shared" ref="G205:R205" si="79">G195+$D195*G202</f>
        <v>2648916.2264277865</v>
      </c>
      <c r="H205" s="98">
        <f>H195+$D195*H202</f>
        <v>53763.514939679138</v>
      </c>
      <c r="I205" s="98">
        <f t="shared" si="79"/>
        <v>1937652.4703519449</v>
      </c>
      <c r="J205" s="98">
        <f t="shared" si="79"/>
        <v>1232821.5690159299</v>
      </c>
      <c r="K205" s="98">
        <f t="shared" si="79"/>
        <v>0</v>
      </c>
      <c r="L205" s="98">
        <f t="shared" si="79"/>
        <v>0</v>
      </c>
      <c r="M205" s="98">
        <f t="shared" si="79"/>
        <v>0</v>
      </c>
      <c r="N205" s="98">
        <f t="shared" si="79"/>
        <v>0</v>
      </c>
      <c r="O205" s="98">
        <f t="shared" si="79"/>
        <v>0</v>
      </c>
      <c r="P205" s="98">
        <f t="shared" si="79"/>
        <v>0</v>
      </c>
      <c r="Q205" s="98">
        <f t="shared" si="79"/>
        <v>0</v>
      </c>
      <c r="R205" s="98">
        <f t="shared" si="79"/>
        <v>0</v>
      </c>
      <c r="S205" s="96"/>
      <c r="T205" s="96"/>
      <c r="U205" s="96"/>
      <c r="V205" s="96"/>
      <c r="W205" s="96"/>
      <c r="X205" s="96"/>
      <c r="Y205" s="96"/>
      <c r="Z205" s="96"/>
    </row>
    <row r="206" spans="1:26" s="97" customFormat="1">
      <c r="A206" s="94"/>
      <c r="B206" s="95"/>
      <c r="C206" s="95" t="s">
        <v>443</v>
      </c>
      <c r="D206" s="95"/>
      <c r="E206" s="96">
        <f>SUM(F206:O206)</f>
        <v>1169396.3738687481</v>
      </c>
      <c r="F206" s="98">
        <f>F196+$D196*F202</f>
        <v>163907.05134407431</v>
      </c>
      <c r="G206" s="98">
        <f t="shared" ref="G206:R206" si="80">G196+$D196*G202</f>
        <v>347429.40459991375</v>
      </c>
      <c r="H206" s="98">
        <f t="shared" si="80"/>
        <v>19814.917752751757</v>
      </c>
      <c r="I206" s="98">
        <f t="shared" si="80"/>
        <v>273990.43273490103</v>
      </c>
      <c r="J206" s="98">
        <f t="shared" si="80"/>
        <v>364254.56743710733</v>
      </c>
      <c r="K206" s="98">
        <f t="shared" si="80"/>
        <v>0</v>
      </c>
      <c r="L206" s="98">
        <f t="shared" si="80"/>
        <v>0</v>
      </c>
      <c r="M206" s="98">
        <f t="shared" si="80"/>
        <v>0</v>
      </c>
      <c r="N206" s="98">
        <f t="shared" si="80"/>
        <v>0</v>
      </c>
      <c r="O206" s="98">
        <f t="shared" si="80"/>
        <v>0</v>
      </c>
      <c r="P206" s="98">
        <f t="shared" si="80"/>
        <v>0</v>
      </c>
      <c r="Q206" s="98">
        <f t="shared" si="80"/>
        <v>0</v>
      </c>
      <c r="R206" s="98">
        <f t="shared" si="80"/>
        <v>0</v>
      </c>
      <c r="S206" s="96"/>
      <c r="T206" s="96"/>
      <c r="U206" s="96"/>
      <c r="V206" s="96"/>
      <c r="W206" s="96"/>
      <c r="X206" s="96"/>
      <c r="Y206" s="96"/>
      <c r="Z206" s="96"/>
    </row>
    <row r="207" spans="1:26" s="97" customFormat="1">
      <c r="A207" s="94"/>
      <c r="B207" s="95"/>
      <c r="C207" s="100" t="s">
        <v>433</v>
      </c>
      <c r="D207" s="95"/>
      <c r="E207" s="91">
        <f>SUM(E204:E206)</f>
        <v>25262559.787728652</v>
      </c>
      <c r="F207" s="96">
        <f>SUM(F204:F206)</f>
        <v>10866925.889818113</v>
      </c>
      <c r="G207" s="96">
        <f t="shared" ref="G207:R207" si="81">SUM(G204:G206)</f>
        <v>6426445.9429561794</v>
      </c>
      <c r="H207" s="96">
        <f t="shared" si="81"/>
        <v>189381.62152370895</v>
      </c>
      <c r="I207" s="96">
        <f t="shared" si="81"/>
        <v>3647730.1351322522</v>
      </c>
      <c r="J207" s="96">
        <f t="shared" si="81"/>
        <v>4132076.1982984017</v>
      </c>
      <c r="K207" s="96">
        <f t="shared" si="81"/>
        <v>0</v>
      </c>
      <c r="L207" s="96">
        <f t="shared" si="81"/>
        <v>0</v>
      </c>
      <c r="M207" s="96">
        <f t="shared" si="81"/>
        <v>0</v>
      </c>
      <c r="N207" s="96">
        <f t="shared" si="81"/>
        <v>0</v>
      </c>
      <c r="O207" s="96">
        <f t="shared" si="81"/>
        <v>0</v>
      </c>
      <c r="P207" s="96">
        <f t="shared" si="81"/>
        <v>0</v>
      </c>
      <c r="Q207" s="96">
        <f t="shared" si="81"/>
        <v>0</v>
      </c>
      <c r="R207" s="96">
        <f t="shared" si="81"/>
        <v>0</v>
      </c>
      <c r="S207" s="96"/>
      <c r="T207" s="96"/>
      <c r="U207" s="96"/>
      <c r="V207" s="96"/>
      <c r="W207" s="96"/>
      <c r="X207" s="96"/>
      <c r="Y207" s="96"/>
      <c r="Z207" s="96"/>
    </row>
    <row r="208" spans="1:26">
      <c r="A208" s="99"/>
      <c r="B208" s="100"/>
      <c r="C208" s="100"/>
      <c r="D208" s="100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s="106" customFormat="1" ht="15.75">
      <c r="A209" s="99"/>
      <c r="B209" s="100"/>
      <c r="C209" s="100" t="s">
        <v>444</v>
      </c>
      <c r="D209" s="102">
        <f>E209/E$217</f>
        <v>0.63786312610039131</v>
      </c>
      <c r="E209" s="103">
        <f>SUM(F209:O209)</f>
        <v>17394262.462747574</v>
      </c>
      <c r="F209" s="104">
        <f>Summary!$G$61*'Cust. Summ.'!H13</f>
        <v>14082902.823933823</v>
      </c>
      <c r="G209" s="104">
        <f>Summary!$G$61*'Cust. Summ.'!I13</f>
        <v>3169722.4842454577</v>
      </c>
      <c r="H209" s="104">
        <f>Summary!$G$61*'Cust. Summ.'!J13</f>
        <v>7800.1983557175918</v>
      </c>
      <c r="I209" s="104">
        <f>Summary!$G$61*'Cust. Summ.'!K13</f>
        <v>84960.914100003545</v>
      </c>
      <c r="J209" s="104">
        <f>Summary!$G$61*'Cust. Summ.'!L13</f>
        <v>48876.042112570824</v>
      </c>
      <c r="K209" s="104">
        <f>Summary!$G$61*'Cust. Summ.'!M13</f>
        <v>0</v>
      </c>
      <c r="L209" s="104">
        <f>Summary!$G$61*'Cust. Summ.'!N13</f>
        <v>0</v>
      </c>
      <c r="M209" s="104">
        <f>Summary!$G$61*'Cust. Summ.'!O13</f>
        <v>0</v>
      </c>
      <c r="N209" s="104">
        <f>Summary!$G$61*'Cust. Summ.'!P13</f>
        <v>0</v>
      </c>
      <c r="O209" s="104">
        <f>Summary!$G$61*'Cust. Summ.'!Q13</f>
        <v>0</v>
      </c>
      <c r="P209" s="104">
        <f>Summary!$G$61*'Cust. Summ.'!R13</f>
        <v>0</v>
      </c>
      <c r="Q209" s="104">
        <f>Summary!$G$61*'Cust. Summ.'!S13</f>
        <v>0</v>
      </c>
      <c r="R209" s="104">
        <f>Summary!$G$61*'Cust. Summ.'!T13</f>
        <v>0</v>
      </c>
      <c r="S209" s="105"/>
      <c r="T209" s="105"/>
      <c r="U209" s="105"/>
      <c r="V209" s="105"/>
      <c r="W209" s="105"/>
      <c r="X209" s="105"/>
      <c r="Y209" s="105"/>
      <c r="Z209" s="105"/>
    </row>
    <row r="210" spans="1:26" s="106" customFormat="1" ht="15.75">
      <c r="A210" s="99"/>
      <c r="B210" s="100"/>
      <c r="C210" s="100" t="s">
        <v>445</v>
      </c>
      <c r="D210" s="102">
        <f>E210/E$217</f>
        <v>0.31584717152206909</v>
      </c>
      <c r="E210" s="103">
        <f>SUM(F210:O210)</f>
        <v>8613021.1557434481</v>
      </c>
      <c r="F210" s="107">
        <f>Summary!$G$61*'Demand Summ.'!H13</f>
        <v>4651456.3885198394</v>
      </c>
      <c r="G210" s="107">
        <f>Summary!$G$61*'Demand Summ.'!I13</f>
        <v>2595496.5899278009</v>
      </c>
      <c r="H210" s="107">
        <f>Summary!$G$61*'Demand Summ.'!J13</f>
        <v>0</v>
      </c>
      <c r="I210" s="107">
        <f>Summary!$G$61*'Demand Summ.'!K13</f>
        <v>1366068.177295808</v>
      </c>
      <c r="J210" s="107">
        <f>Summary!$G$61*'Demand Summ.'!L13</f>
        <v>0</v>
      </c>
      <c r="K210" s="107">
        <f>Summary!$G$61*'Demand Summ.'!M13</f>
        <v>0</v>
      </c>
      <c r="L210" s="107">
        <f>Summary!$G$61*'Demand Summ.'!N13</f>
        <v>0</v>
      </c>
      <c r="M210" s="107">
        <f>Summary!$G$61*'Demand Summ.'!O13</f>
        <v>0</v>
      </c>
      <c r="N210" s="107">
        <f>Summary!$G$61*'Demand Summ.'!P13</f>
        <v>0</v>
      </c>
      <c r="O210" s="107">
        <f>Summary!$G$61*'Demand Summ.'!Q13</f>
        <v>0</v>
      </c>
      <c r="P210" s="107">
        <f>Summary!$G$61*'Demand Summ.'!R13</f>
        <v>0</v>
      </c>
      <c r="Q210" s="107">
        <f>Summary!$G$61*'Demand Summ.'!S13</f>
        <v>0</v>
      </c>
      <c r="R210" s="107">
        <f>Summary!$G$61*'Demand Summ.'!T13</f>
        <v>0</v>
      </c>
      <c r="S210" s="105"/>
      <c r="T210" s="105"/>
      <c r="U210" s="105"/>
      <c r="V210" s="105"/>
      <c r="W210" s="105"/>
      <c r="X210" s="105"/>
      <c r="Y210" s="105"/>
      <c r="Z210" s="105"/>
    </row>
    <row r="211" spans="1:26" s="106" customFormat="1" ht="15.75">
      <c r="A211" s="99"/>
      <c r="B211" s="100"/>
      <c r="C211" s="100" t="s">
        <v>446</v>
      </c>
      <c r="D211" s="102">
        <f>E211/E$217</f>
        <v>4.6289702377539141E-2</v>
      </c>
      <c r="E211" s="103">
        <f>SUM(F211:O211)</f>
        <v>1262300.9538109938</v>
      </c>
      <c r="F211" s="107">
        <f>Summary!$G$61*'Commodity Summ.'!H13</f>
        <v>525470.14251470275</v>
      </c>
      <c r="G211" s="107">
        <f>Summary!$G$61*'Commodity Summ.'!I13</f>
        <v>336359.8556538549</v>
      </c>
      <c r="H211" s="107">
        <f>Summary!$G$61*'Commodity Summ.'!J13</f>
        <v>12883.716941142249</v>
      </c>
      <c r="I211" s="107">
        <f>Summary!$G$61*'Commodity Summ.'!K13</f>
        <v>189427.18845605591</v>
      </c>
      <c r="J211" s="107">
        <f>Summary!$G$61*'Commodity Summ.'!L13</f>
        <v>198160.05024523792</v>
      </c>
      <c r="K211" s="107">
        <f>Summary!$G$61*'Commodity Summ.'!M13</f>
        <v>0</v>
      </c>
      <c r="L211" s="107">
        <f>Summary!$G$61*'Commodity Summ.'!N13</f>
        <v>0</v>
      </c>
      <c r="M211" s="107">
        <f>Summary!$G$61*'Commodity Summ.'!O13</f>
        <v>0</v>
      </c>
      <c r="N211" s="107">
        <f>Summary!$G$61*'Commodity Summ.'!P13</f>
        <v>0</v>
      </c>
      <c r="O211" s="107">
        <f>Summary!$G$61*'Commodity Summ.'!Q13</f>
        <v>0</v>
      </c>
      <c r="P211" s="107">
        <f>Summary!$G$61*'Commodity Summ.'!R13</f>
        <v>0</v>
      </c>
      <c r="Q211" s="107">
        <f>Summary!$G$61*'Commodity Summ.'!S13</f>
        <v>0</v>
      </c>
      <c r="R211" s="107">
        <f>Summary!$G$61*'Commodity Summ.'!T13</f>
        <v>0</v>
      </c>
      <c r="S211" s="105"/>
      <c r="T211" s="105"/>
      <c r="U211" s="105"/>
      <c r="V211" s="105"/>
      <c r="W211" s="105"/>
      <c r="X211" s="105"/>
      <c r="Y211" s="105"/>
      <c r="Z211" s="105"/>
    </row>
    <row r="212" spans="1:26" s="106" customFormat="1" ht="15.75">
      <c r="A212" s="99"/>
      <c r="B212" s="100"/>
      <c r="C212" s="100" t="s">
        <v>433</v>
      </c>
      <c r="D212" s="108">
        <f t="shared" ref="D212:R212" si="82">SUM(D209:D211)</f>
        <v>0.99999999999999956</v>
      </c>
      <c r="E212" s="109">
        <f t="shared" si="82"/>
        <v>27269584.572302017</v>
      </c>
      <c r="F212" s="107">
        <f t="shared" si="82"/>
        <v>19259829.354968365</v>
      </c>
      <c r="G212" s="107">
        <f t="shared" si="82"/>
        <v>6101578.9298271136</v>
      </c>
      <c r="H212" s="107">
        <f t="shared" si="82"/>
        <v>20683.915296859843</v>
      </c>
      <c r="I212" s="107">
        <f t="shared" si="82"/>
        <v>1640456.2798518676</v>
      </c>
      <c r="J212" s="107">
        <f t="shared" si="82"/>
        <v>247036.09235780872</v>
      </c>
      <c r="K212" s="107">
        <f t="shared" si="82"/>
        <v>0</v>
      </c>
      <c r="L212" s="107">
        <f t="shared" si="82"/>
        <v>0</v>
      </c>
      <c r="M212" s="107">
        <f t="shared" si="82"/>
        <v>0</v>
      </c>
      <c r="N212" s="107">
        <f t="shared" si="82"/>
        <v>0</v>
      </c>
      <c r="O212" s="107">
        <f t="shared" si="82"/>
        <v>0</v>
      </c>
      <c r="P212" s="107">
        <f t="shared" si="82"/>
        <v>0</v>
      </c>
      <c r="Q212" s="107">
        <f t="shared" si="82"/>
        <v>0</v>
      </c>
      <c r="R212" s="107">
        <f t="shared" si="82"/>
        <v>0</v>
      </c>
      <c r="S212" s="105"/>
      <c r="T212" s="105"/>
      <c r="U212" s="105"/>
      <c r="V212" s="105"/>
      <c r="W212" s="105"/>
      <c r="X212" s="105"/>
      <c r="Y212" s="105"/>
      <c r="Z212" s="105"/>
    </row>
    <row r="213" spans="1:26" s="106" customFormat="1">
      <c r="A213" s="99"/>
      <c r="B213" s="100"/>
      <c r="C213" s="100"/>
      <c r="D213" s="100"/>
      <c r="E213" s="101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s="106" customFormat="1">
      <c r="A214" s="99"/>
      <c r="B214" s="100"/>
      <c r="C214" s="100" t="s">
        <v>444</v>
      </c>
      <c r="D214" s="102">
        <f>E214/E$217</f>
        <v>0.49627918949658811</v>
      </c>
      <c r="E214" s="101">
        <f>SUM(F214:O214)</f>
        <v>13533327.329450713</v>
      </c>
      <c r="F214" s="104">
        <f>Summary!H61*'Cust. Summ.'!H13</f>
        <v>8824880.9643358309</v>
      </c>
      <c r="G214" s="104">
        <f>Summary!I61*'Cust. Summ.'!I13</f>
        <v>3602491.9652896887</v>
      </c>
      <c r="H214" s="104">
        <f>Summary!J61*'Cust. Summ.'!J13</f>
        <v>76896.70416141348</v>
      </c>
      <c r="I214" s="104">
        <f>Summary!K61*'Cust. Summ.'!K13</f>
        <v>200707.43163648574</v>
      </c>
      <c r="J214" s="104">
        <f>Summary!L61*'Cust. Summ.'!L13</f>
        <v>828350.2640272961</v>
      </c>
      <c r="K214" s="104">
        <f>Summary!M61*'Cust. Summ.'!M13</f>
        <v>0</v>
      </c>
      <c r="L214" s="104">
        <f>Summary!N61*'Cust. Summ.'!N13</f>
        <v>0</v>
      </c>
      <c r="M214" s="104">
        <f>Summary!O61*'Cust. Summ.'!O13</f>
        <v>0</v>
      </c>
      <c r="N214" s="104">
        <f>Summary!P61*'Cust. Summ.'!P13</f>
        <v>0</v>
      </c>
      <c r="O214" s="104">
        <f>Summary!Q61*'Cust. Summ.'!Q13</f>
        <v>0</v>
      </c>
      <c r="P214" s="104">
        <f>Summary!R61*'Cust. Summ.'!R13</f>
        <v>0</v>
      </c>
      <c r="Q214" s="104">
        <f>Summary!S61*'Cust. Summ.'!S13</f>
        <v>0</v>
      </c>
      <c r="R214" s="104">
        <f>Summary!T61*'Cust. Summ.'!T13</f>
        <v>0</v>
      </c>
      <c r="S214" s="105"/>
      <c r="T214" s="105"/>
      <c r="U214" s="105"/>
      <c r="V214" s="105"/>
      <c r="W214" s="105"/>
      <c r="X214" s="105"/>
      <c r="Y214" s="105"/>
      <c r="Z214" s="105"/>
    </row>
    <row r="215" spans="1:26" s="106" customFormat="1">
      <c r="A215" s="99"/>
      <c r="B215" s="100"/>
      <c r="C215" s="100" t="s">
        <v>445</v>
      </c>
      <c r="D215" s="102">
        <f>E215/E$217</f>
        <v>0.33340354174876857</v>
      </c>
      <c r="E215" s="101">
        <f>SUM(F215:O215)</f>
        <v>9091776.0784230754</v>
      </c>
      <c r="F215" s="107">
        <f>Summary!H61*'Demand Summ.'!H13</f>
        <v>2914778.9665725175</v>
      </c>
      <c r="G215" s="107">
        <f>Summary!I61*'Demand Summ.'!I13</f>
        <v>2949865.6925410577</v>
      </c>
      <c r="H215" s="107">
        <f>Summary!J61*'Demand Summ.'!J13</f>
        <v>0</v>
      </c>
      <c r="I215" s="107">
        <f>Summary!K61*'Demand Summ.'!K13</f>
        <v>3227131.4193095015</v>
      </c>
      <c r="J215" s="107">
        <f>Summary!L61*'Demand Summ.'!L13</f>
        <v>0</v>
      </c>
      <c r="K215" s="107">
        <f>Summary!M61*'Demand Summ.'!M13</f>
        <v>0</v>
      </c>
      <c r="L215" s="107">
        <f>Summary!N61*'Demand Summ.'!N13</f>
        <v>0</v>
      </c>
      <c r="M215" s="107">
        <f>Summary!O61*'Demand Summ.'!O13</f>
        <v>0</v>
      </c>
      <c r="N215" s="107">
        <f>Summary!P61*'Demand Summ.'!P13</f>
        <v>0</v>
      </c>
      <c r="O215" s="107">
        <f>Summary!Q61*'Demand Summ.'!Q13</f>
        <v>0</v>
      </c>
      <c r="P215" s="107">
        <f>Summary!R61*'Demand Summ.'!R13</f>
        <v>0</v>
      </c>
      <c r="Q215" s="107">
        <f>Summary!S61*'Demand Summ.'!S13</f>
        <v>0</v>
      </c>
      <c r="R215" s="107">
        <f>Summary!T61*'Demand Summ.'!T13</f>
        <v>0</v>
      </c>
      <c r="S215" s="105"/>
      <c r="T215" s="105"/>
      <c r="U215" s="105"/>
      <c r="V215" s="105"/>
      <c r="W215" s="105"/>
      <c r="X215" s="105"/>
      <c r="Y215" s="105"/>
      <c r="Z215" s="105"/>
    </row>
    <row r="216" spans="1:26" s="106" customFormat="1">
      <c r="A216" s="99"/>
      <c r="B216" s="100"/>
      <c r="C216" s="100" t="s">
        <v>446</v>
      </c>
      <c r="D216" s="102">
        <f>E216/E$217</f>
        <v>0.17031726875464342</v>
      </c>
      <c r="E216" s="101">
        <f>SUM(F216:O216)</f>
        <v>4644481.1644282425</v>
      </c>
      <c r="F216" s="107">
        <f>Summary!H61*'Commodity Summ.'!H13</f>
        <v>329279.51829106698</v>
      </c>
      <c r="G216" s="107">
        <f>Summary!I61*'Commodity Summ.'!I13</f>
        <v>382283.83824190253</v>
      </c>
      <c r="H216" s="107">
        <f>Summary!J61*'Commodity Summ.'!J13</f>
        <v>127011.5611093667</v>
      </c>
      <c r="I216" s="107">
        <f>Summary!K61*'Commodity Summ.'!K13</f>
        <v>447493.3547958844</v>
      </c>
      <c r="J216" s="107">
        <f>Summary!L61*'Commodity Summ.'!L13</f>
        <v>3358412.8919900218</v>
      </c>
      <c r="K216" s="107">
        <f>Summary!M61*'Commodity Summ.'!M13</f>
        <v>0</v>
      </c>
      <c r="L216" s="107">
        <f>Summary!N61*'Commodity Summ.'!N13</f>
        <v>0</v>
      </c>
      <c r="M216" s="107">
        <f>Summary!O61*'Commodity Summ.'!O13</f>
        <v>0</v>
      </c>
      <c r="N216" s="107">
        <f>Summary!P61*'Commodity Summ.'!P13</f>
        <v>0</v>
      </c>
      <c r="O216" s="107">
        <f>Summary!Q61*'Commodity Summ.'!Q13</f>
        <v>0</v>
      </c>
      <c r="P216" s="107">
        <f>Summary!R61*'Commodity Summ.'!R13</f>
        <v>0</v>
      </c>
      <c r="Q216" s="107">
        <f>Summary!S61*'Commodity Summ.'!S13</f>
        <v>0</v>
      </c>
      <c r="R216" s="107">
        <f>Summary!T61*'Commodity Summ.'!T13</f>
        <v>0</v>
      </c>
      <c r="S216" s="105"/>
      <c r="T216" s="105"/>
      <c r="U216" s="105"/>
      <c r="V216" s="105"/>
      <c r="W216" s="105"/>
      <c r="X216" s="105"/>
      <c r="Y216" s="105"/>
      <c r="Z216" s="105"/>
    </row>
    <row r="217" spans="1:26" s="106" customFormat="1" ht="15.75">
      <c r="A217" s="99"/>
      <c r="B217" s="100"/>
      <c r="C217" s="100" t="s">
        <v>433</v>
      </c>
      <c r="D217" s="108">
        <f>SUM(D214:D216)</f>
        <v>1.0000000000000002</v>
      </c>
      <c r="E217" s="109">
        <f>SUM(E214:E216)</f>
        <v>27269584.572302029</v>
      </c>
      <c r="F217" s="109">
        <f t="shared" ref="F217:R217" si="83">SUM(F214:F216)</f>
        <v>12068939.449199416</v>
      </c>
      <c r="G217" s="109">
        <f t="shared" si="83"/>
        <v>6934641.496072649</v>
      </c>
      <c r="H217" s="109">
        <f t="shared" si="83"/>
        <v>203908.26527078019</v>
      </c>
      <c r="I217" s="109">
        <f t="shared" si="83"/>
        <v>3875332.2057418716</v>
      </c>
      <c r="J217" s="109">
        <f t="shared" si="83"/>
        <v>4186763.1560173179</v>
      </c>
      <c r="K217" s="109">
        <f t="shared" si="83"/>
        <v>0</v>
      </c>
      <c r="L217" s="109">
        <f t="shared" si="83"/>
        <v>0</v>
      </c>
      <c r="M217" s="109">
        <f t="shared" si="83"/>
        <v>0</v>
      </c>
      <c r="N217" s="109">
        <f t="shared" si="83"/>
        <v>0</v>
      </c>
      <c r="O217" s="109">
        <f t="shared" si="83"/>
        <v>0</v>
      </c>
      <c r="P217" s="109">
        <f t="shared" si="83"/>
        <v>0</v>
      </c>
      <c r="Q217" s="109">
        <f t="shared" si="83"/>
        <v>0</v>
      </c>
      <c r="R217" s="109">
        <f t="shared" si="83"/>
        <v>0</v>
      </c>
      <c r="S217" s="105"/>
      <c r="T217" s="105"/>
      <c r="U217" s="105"/>
      <c r="V217" s="105"/>
      <c r="W217" s="105"/>
      <c r="X217" s="105"/>
      <c r="Y217" s="105"/>
      <c r="Z217" s="105"/>
    </row>
    <row r="218" spans="1:26" s="106" customFormat="1">
      <c r="A218" s="99"/>
      <c r="B218" s="100"/>
      <c r="C218" s="100"/>
      <c r="D218" s="100"/>
      <c r="E218" s="101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5"/>
      <c r="T218" s="105"/>
      <c r="U218" s="105"/>
      <c r="V218" s="105"/>
      <c r="W218" s="105"/>
      <c r="X218" s="105"/>
      <c r="Y218" s="105"/>
      <c r="Z218" s="105"/>
    </row>
    <row r="219" spans="1:26" s="106" customFormat="1">
      <c r="A219" s="99"/>
      <c r="B219" s="100"/>
      <c r="C219" s="100" t="s">
        <v>437</v>
      </c>
      <c r="D219" s="102"/>
      <c r="E219" s="101">
        <f>SUM(F219:O219)</f>
        <v>-3860935.1332968585</v>
      </c>
      <c r="F219" s="107">
        <f>+F214-F209</f>
        <v>-5258021.8595979922</v>
      </c>
      <c r="G219" s="107">
        <f t="shared" ref="G219:R219" si="84">+G214-G209</f>
        <v>432769.48104423098</v>
      </c>
      <c r="H219" s="107">
        <f t="shared" si="84"/>
        <v>69096.505805695895</v>
      </c>
      <c r="I219" s="107">
        <f t="shared" si="84"/>
        <v>115746.51753648219</v>
      </c>
      <c r="J219" s="107">
        <f t="shared" si="84"/>
        <v>779474.22191472526</v>
      </c>
      <c r="K219" s="107">
        <f t="shared" si="84"/>
        <v>0</v>
      </c>
      <c r="L219" s="107">
        <f t="shared" si="84"/>
        <v>0</v>
      </c>
      <c r="M219" s="107">
        <f t="shared" si="84"/>
        <v>0</v>
      </c>
      <c r="N219" s="107">
        <f t="shared" si="84"/>
        <v>0</v>
      </c>
      <c r="O219" s="107">
        <f t="shared" si="84"/>
        <v>0</v>
      </c>
      <c r="P219" s="107">
        <f t="shared" si="84"/>
        <v>0</v>
      </c>
      <c r="Q219" s="107">
        <f t="shared" si="84"/>
        <v>0</v>
      </c>
      <c r="R219" s="107">
        <f t="shared" si="84"/>
        <v>0</v>
      </c>
      <c r="S219" s="105"/>
      <c r="T219" s="105"/>
      <c r="U219" s="105"/>
      <c r="V219" s="105"/>
      <c r="W219" s="105"/>
      <c r="X219" s="105"/>
      <c r="Y219" s="105"/>
      <c r="Z219" s="105"/>
    </row>
    <row r="220" spans="1:26" s="106" customFormat="1">
      <c r="A220" s="99"/>
      <c r="B220" s="100"/>
      <c r="C220" s="100" t="s">
        <v>438</v>
      </c>
      <c r="D220" s="102"/>
      <c r="E220" s="101">
        <f>SUM(F220:O220)</f>
        <v>478754.92267962848</v>
      </c>
      <c r="F220" s="107">
        <f t="shared" ref="F220:R220" si="85">+F215-F210</f>
        <v>-1736677.4219473219</v>
      </c>
      <c r="G220" s="107">
        <f t="shared" si="85"/>
        <v>354369.10261325678</v>
      </c>
      <c r="H220" s="107">
        <f t="shared" si="85"/>
        <v>0</v>
      </c>
      <c r="I220" s="107">
        <f t="shared" si="85"/>
        <v>1861063.2420136936</v>
      </c>
      <c r="J220" s="107">
        <f t="shared" si="85"/>
        <v>0</v>
      </c>
      <c r="K220" s="107">
        <f t="shared" si="85"/>
        <v>0</v>
      </c>
      <c r="L220" s="107">
        <f t="shared" si="85"/>
        <v>0</v>
      </c>
      <c r="M220" s="107">
        <f t="shared" si="85"/>
        <v>0</v>
      </c>
      <c r="N220" s="107">
        <f t="shared" si="85"/>
        <v>0</v>
      </c>
      <c r="O220" s="107">
        <f t="shared" si="85"/>
        <v>0</v>
      </c>
      <c r="P220" s="107">
        <f t="shared" si="85"/>
        <v>0</v>
      </c>
      <c r="Q220" s="107">
        <f t="shared" si="85"/>
        <v>0</v>
      </c>
      <c r="R220" s="107">
        <f t="shared" si="85"/>
        <v>0</v>
      </c>
      <c r="S220" s="105"/>
      <c r="T220" s="105"/>
      <c r="U220" s="105"/>
      <c r="V220" s="105"/>
      <c r="W220" s="105"/>
      <c r="X220" s="105"/>
      <c r="Y220" s="105"/>
      <c r="Z220" s="105"/>
    </row>
    <row r="221" spans="1:26" s="106" customFormat="1">
      <c r="A221" s="99"/>
      <c r="B221" s="100"/>
      <c r="C221" s="100" t="s">
        <v>439</v>
      </c>
      <c r="D221" s="102"/>
      <c r="E221" s="101">
        <f>SUM(F221:O221)</f>
        <v>3382180.2106172484</v>
      </c>
      <c r="F221" s="107">
        <f t="shared" ref="F221:R221" si="86">+F216-F211</f>
        <v>-196190.62422363576</v>
      </c>
      <c r="G221" s="107">
        <f t="shared" si="86"/>
        <v>45923.982588047627</v>
      </c>
      <c r="H221" s="107">
        <f t="shared" si="86"/>
        <v>114127.84416822444</v>
      </c>
      <c r="I221" s="107">
        <f t="shared" si="86"/>
        <v>258066.16633982849</v>
      </c>
      <c r="J221" s="107">
        <f t="shared" si="86"/>
        <v>3160252.8417447838</v>
      </c>
      <c r="K221" s="107">
        <f t="shared" si="86"/>
        <v>0</v>
      </c>
      <c r="L221" s="107">
        <f t="shared" si="86"/>
        <v>0</v>
      </c>
      <c r="M221" s="107">
        <f t="shared" si="86"/>
        <v>0</v>
      </c>
      <c r="N221" s="107">
        <f t="shared" si="86"/>
        <v>0</v>
      </c>
      <c r="O221" s="107">
        <f t="shared" si="86"/>
        <v>0</v>
      </c>
      <c r="P221" s="107">
        <f t="shared" si="86"/>
        <v>0</v>
      </c>
      <c r="Q221" s="107">
        <f t="shared" si="86"/>
        <v>0</v>
      </c>
      <c r="R221" s="107">
        <f t="shared" si="86"/>
        <v>0</v>
      </c>
      <c r="S221" s="105"/>
      <c r="T221" s="105"/>
      <c r="U221" s="105"/>
      <c r="V221" s="105"/>
      <c r="W221" s="105"/>
      <c r="X221" s="105"/>
      <c r="Y221" s="105"/>
      <c r="Z221" s="105"/>
    </row>
    <row r="222" spans="1:26" s="106" customFormat="1">
      <c r="A222" s="99"/>
      <c r="B222" s="100"/>
      <c r="C222" s="100" t="s">
        <v>440</v>
      </c>
      <c r="D222" s="108"/>
      <c r="E222" s="101">
        <f>SUM(F222:O222)</f>
        <v>2.0023435354232788E-8</v>
      </c>
      <c r="F222" s="101">
        <f>SUM(F219:F221)</f>
        <v>-7190889.9057689495</v>
      </c>
      <c r="G222" s="101">
        <f t="shared" ref="G222:O222" si="87">SUM(G219:G221)</f>
        <v>833062.56624553539</v>
      </c>
      <c r="H222" s="101">
        <f t="shared" si="87"/>
        <v>183224.34997392033</v>
      </c>
      <c r="I222" s="101">
        <f t="shared" si="87"/>
        <v>2234875.9258900043</v>
      </c>
      <c r="J222" s="101">
        <f t="shared" si="87"/>
        <v>3939727.0636595092</v>
      </c>
      <c r="K222" s="101">
        <f t="shared" si="87"/>
        <v>0</v>
      </c>
      <c r="L222" s="101">
        <f t="shared" si="87"/>
        <v>0</v>
      </c>
      <c r="M222" s="101">
        <f t="shared" si="87"/>
        <v>0</v>
      </c>
      <c r="N222" s="101">
        <f t="shared" si="87"/>
        <v>0</v>
      </c>
      <c r="O222" s="101">
        <f t="shared" si="87"/>
        <v>0</v>
      </c>
      <c r="P222" s="101">
        <f>SUM(P219:P221)</f>
        <v>0</v>
      </c>
      <c r="Q222" s="101">
        <f>SUM(Q219:Q221)</f>
        <v>0</v>
      </c>
      <c r="R222" s="101">
        <f>SUM(R219:R221)</f>
        <v>0</v>
      </c>
      <c r="S222" s="105"/>
      <c r="T222" s="105"/>
      <c r="U222" s="105"/>
      <c r="V222" s="105"/>
      <c r="W222" s="105"/>
      <c r="X222" s="105"/>
      <c r="Y222" s="105"/>
      <c r="Z222" s="105"/>
    </row>
    <row r="223" spans="1:26" s="106" customFormat="1">
      <c r="A223" s="99"/>
      <c r="B223" s="100"/>
      <c r="C223" s="100"/>
      <c r="D223" s="100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5"/>
      <c r="T223" s="105"/>
      <c r="U223" s="105"/>
      <c r="V223" s="105"/>
      <c r="W223" s="105"/>
      <c r="X223" s="105"/>
      <c r="Y223" s="105"/>
      <c r="Z223" s="105"/>
    </row>
    <row r="224" spans="1:26" s="106" customFormat="1">
      <c r="A224" s="99"/>
      <c r="B224" s="100"/>
      <c r="C224" s="100" t="s">
        <v>441</v>
      </c>
      <c r="D224" s="100"/>
      <c r="E224" s="101">
        <f>SUM(F224:O224)</f>
        <v>17394262.462747585</v>
      </c>
      <c r="F224" s="107">
        <f>F209+$D209*F$222</f>
        <v>9496099.3091962934</v>
      </c>
      <c r="G224" s="107">
        <f t="shared" ref="G224:R224" si="88">G209+$D209*G$222</f>
        <v>3701102.3769880491</v>
      </c>
      <c r="H224" s="107">
        <f t="shared" si="88"/>
        <v>124672.25500779456</v>
      </c>
      <c r="I224" s="107">
        <f t="shared" si="88"/>
        <v>1510505.858634708</v>
      </c>
      <c r="J224" s="107">
        <f t="shared" si="88"/>
        <v>2561882.6629207404</v>
      </c>
      <c r="K224" s="107">
        <f t="shared" si="88"/>
        <v>0</v>
      </c>
      <c r="L224" s="107">
        <f t="shared" si="88"/>
        <v>0</v>
      </c>
      <c r="M224" s="107">
        <f t="shared" si="88"/>
        <v>0</v>
      </c>
      <c r="N224" s="107">
        <f t="shared" si="88"/>
        <v>0</v>
      </c>
      <c r="O224" s="107">
        <f t="shared" si="88"/>
        <v>0</v>
      </c>
      <c r="P224" s="107">
        <f t="shared" si="88"/>
        <v>0</v>
      </c>
      <c r="Q224" s="107">
        <f t="shared" si="88"/>
        <v>0</v>
      </c>
      <c r="R224" s="107">
        <f t="shared" si="88"/>
        <v>0</v>
      </c>
      <c r="S224" s="105"/>
      <c r="T224" s="105"/>
      <c r="U224" s="105"/>
      <c r="V224" s="105"/>
      <c r="W224" s="105"/>
      <c r="X224" s="105"/>
      <c r="Y224" s="105"/>
      <c r="Z224" s="105"/>
    </row>
    <row r="225" spans="1:26" s="106" customFormat="1">
      <c r="A225" s="99"/>
      <c r="B225" s="100"/>
      <c r="C225" s="100" t="s">
        <v>442</v>
      </c>
      <c r="D225" s="100"/>
      <c r="E225" s="101">
        <f>SUM(F225:O225)</f>
        <v>8613021.1557434555</v>
      </c>
      <c r="F225" s="107">
        <f t="shared" ref="F225:F226" si="89">F210+$D210*F$222</f>
        <v>2380234.1510561188</v>
      </c>
      <c r="G225" s="107">
        <f t="shared" ref="G225:R225" si="90">G210+$D210*G$222</f>
        <v>2858617.0451773694</v>
      </c>
      <c r="H225" s="107">
        <f t="shared" si="90"/>
        <v>57870.892693232432</v>
      </c>
      <c r="I225" s="107">
        <f t="shared" si="90"/>
        <v>2071947.4171909313</v>
      </c>
      <c r="J225" s="107">
        <f t="shared" si="90"/>
        <v>1244351.6496258026</v>
      </c>
      <c r="K225" s="107">
        <f t="shared" si="90"/>
        <v>0</v>
      </c>
      <c r="L225" s="107">
        <f t="shared" si="90"/>
        <v>0</v>
      </c>
      <c r="M225" s="107">
        <f t="shared" si="90"/>
        <v>0</v>
      </c>
      <c r="N225" s="107">
        <f t="shared" si="90"/>
        <v>0</v>
      </c>
      <c r="O225" s="107">
        <f t="shared" si="90"/>
        <v>0</v>
      </c>
      <c r="P225" s="107">
        <f t="shared" si="90"/>
        <v>0</v>
      </c>
      <c r="Q225" s="107">
        <f t="shared" si="90"/>
        <v>0</v>
      </c>
      <c r="R225" s="107">
        <f t="shared" si="90"/>
        <v>0</v>
      </c>
      <c r="S225" s="105"/>
      <c r="T225" s="105"/>
      <c r="U225" s="105"/>
      <c r="V225" s="105"/>
      <c r="W225" s="105"/>
      <c r="X225" s="105"/>
      <c r="Y225" s="105"/>
      <c r="Z225" s="105"/>
    </row>
    <row r="226" spans="1:26" s="106" customFormat="1">
      <c r="A226" s="99"/>
      <c r="B226" s="100"/>
      <c r="C226" s="100" t="s">
        <v>443</v>
      </c>
      <c r="D226" s="100"/>
      <c r="E226" s="101">
        <f>SUM(F226:O226)</f>
        <v>1262300.9538109945</v>
      </c>
      <c r="F226" s="107">
        <f t="shared" si="89"/>
        <v>192605.98894700757</v>
      </c>
      <c r="G226" s="107">
        <f t="shared" ref="G226:R226" si="91">G211+$D211*G$222</f>
        <v>374922.0739072297</v>
      </c>
      <c r="H226" s="107">
        <f t="shared" si="91"/>
        <v>21365.117569753093</v>
      </c>
      <c r="I226" s="107">
        <f t="shared" si="91"/>
        <v>292878.92991623143</v>
      </c>
      <c r="J226" s="107">
        <f t="shared" si="91"/>
        <v>380528.84347077279</v>
      </c>
      <c r="K226" s="107">
        <f t="shared" si="91"/>
        <v>0</v>
      </c>
      <c r="L226" s="107">
        <f t="shared" si="91"/>
        <v>0</v>
      </c>
      <c r="M226" s="107">
        <f t="shared" si="91"/>
        <v>0</v>
      </c>
      <c r="N226" s="107">
        <f t="shared" si="91"/>
        <v>0</v>
      </c>
      <c r="O226" s="107">
        <f t="shared" si="91"/>
        <v>0</v>
      </c>
      <c r="P226" s="107">
        <f t="shared" si="91"/>
        <v>0</v>
      </c>
      <c r="Q226" s="107">
        <f t="shared" si="91"/>
        <v>0</v>
      </c>
      <c r="R226" s="107">
        <f t="shared" si="91"/>
        <v>0</v>
      </c>
      <c r="S226" s="105"/>
      <c r="T226" s="105"/>
      <c r="U226" s="105"/>
      <c r="V226" s="105"/>
      <c r="W226" s="105"/>
      <c r="X226" s="105"/>
      <c r="Y226" s="105"/>
      <c r="Z226" s="105"/>
    </row>
    <row r="227" spans="1:26" s="106" customFormat="1">
      <c r="A227" s="99"/>
      <c r="B227" s="100"/>
      <c r="C227" s="100" t="s">
        <v>433</v>
      </c>
      <c r="D227" s="100"/>
      <c r="E227" s="101">
        <f>SUM(F227:O227)</f>
        <v>27269584.572302032</v>
      </c>
      <c r="F227" s="101">
        <f>SUM(F224:F226)</f>
        <v>12068939.449199419</v>
      </c>
      <c r="G227" s="101">
        <f t="shared" ref="G227:R227" si="92">SUM(G224:G226)</f>
        <v>6934641.4960726481</v>
      </c>
      <c r="H227" s="101">
        <f>SUM(H224:H226)</f>
        <v>203908.26527078007</v>
      </c>
      <c r="I227" s="101">
        <f t="shared" si="92"/>
        <v>3875332.2057418707</v>
      </c>
      <c r="J227" s="101">
        <f t="shared" si="92"/>
        <v>4186763.1560173156</v>
      </c>
      <c r="K227" s="101">
        <f t="shared" si="92"/>
        <v>0</v>
      </c>
      <c r="L227" s="101">
        <f t="shared" si="92"/>
        <v>0</v>
      </c>
      <c r="M227" s="101">
        <f t="shared" si="92"/>
        <v>0</v>
      </c>
      <c r="N227" s="101">
        <f t="shared" si="92"/>
        <v>0</v>
      </c>
      <c r="O227" s="101">
        <f t="shared" si="92"/>
        <v>0</v>
      </c>
      <c r="P227" s="101">
        <f t="shared" si="92"/>
        <v>0</v>
      </c>
      <c r="Q227" s="101">
        <f t="shared" si="92"/>
        <v>0</v>
      </c>
      <c r="R227" s="101">
        <f t="shared" si="92"/>
        <v>0</v>
      </c>
      <c r="S227" s="105"/>
      <c r="T227" s="105"/>
      <c r="U227" s="105"/>
      <c r="V227" s="105"/>
      <c r="W227" s="105"/>
      <c r="X227" s="105"/>
      <c r="Y227" s="105"/>
      <c r="Z227" s="105"/>
    </row>
    <row r="228" spans="1:26">
      <c r="A228" s="88"/>
      <c r="B228" s="76"/>
      <c r="C228" s="76"/>
      <c r="D228" s="110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  <row r="1337" spans="1:1" s="29" customFormat="1">
      <c r="A1337" s="41"/>
    </row>
    <row r="1338" spans="1:1" s="29" customFormat="1">
      <c r="A1338" s="41"/>
    </row>
    <row r="1339" spans="1:1" s="29" customFormat="1">
      <c r="A1339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PHR-2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A2" sqref="A2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106071789.28743586</v>
      </c>
      <c r="H13" s="2">
        <f>+'Plant Alloc.'!J545+'Plant Alloc.'!J547-'Dep.Res. Alloc.'!J535+'Oth. RB Alloc.'!I85</f>
        <v>57283999.77210857</v>
      </c>
      <c r="I13" s="2">
        <f>+'Plant Alloc.'!K545+'Plant Alloc.'!K547-'Dep.Res. Alloc.'!K535+'Oth. RB Alloc.'!J85</f>
        <v>31964273.906316251</v>
      </c>
      <c r="J13" s="2">
        <f>+'Plant Alloc.'!L545+'Plant Alloc.'!L547-'Dep.Res. Alloc.'!L535+'Oth. RB Alloc.'!K85</f>
        <v>0</v>
      </c>
      <c r="K13" s="2">
        <f>+'Plant Alloc.'!M545+'Plant Alloc.'!M547-'Dep.Res. Alloc.'!M535+'Oth. RB Alloc.'!L85</f>
        <v>16823515.609011084</v>
      </c>
      <c r="L13" s="2">
        <f>+'Plant Alloc.'!N545+'Plant Alloc.'!N547-'Dep.Res. Alloc.'!N535+'Oth. RB Alloc.'!M85</f>
        <v>0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Summary'!J35</f>
        <v>7979108.054361253</v>
      </c>
      <c r="H15" s="2">
        <f>+'Alloc. Factors'!F205</f>
        <v>2105954.2736259205</v>
      </c>
      <c r="I15" s="2">
        <f>+'Alloc. Factors'!G205</f>
        <v>2648916.2264277865</v>
      </c>
      <c r="J15" s="2">
        <f>+'Alloc. Factors'!H205</f>
        <v>53763.514939679138</v>
      </c>
      <c r="K15" s="2">
        <f>+'Alloc. Factors'!I205</f>
        <v>1937652.4703519449</v>
      </c>
      <c r="L15" s="2">
        <f>+'Alloc. Factors'!J205</f>
        <v>1232821.5690159299</v>
      </c>
      <c r="M15" s="2">
        <f>+'Alloc. Factors'!K205</f>
        <v>0</v>
      </c>
      <c r="N15" s="2">
        <f>+'Alloc. Factors'!L205</f>
        <v>0</v>
      </c>
      <c r="O15" s="2">
        <f>+'Alloc. Factors'!M205</f>
        <v>0</v>
      </c>
      <c r="P15" s="2">
        <f>+'Alloc. Factors'!N205</f>
        <v>0</v>
      </c>
      <c r="Q15" s="2">
        <f>+'Alloc. Factors'!O205</f>
        <v>0</v>
      </c>
      <c r="R15" s="2">
        <f>+'Alloc. Factors'!P205</f>
        <v>0</v>
      </c>
      <c r="S15" s="2">
        <f>+'Alloc. Factors'!Q205</f>
        <v>0</v>
      </c>
      <c r="T15" s="2">
        <f>+'Alloc. Factors'!R205</f>
        <v>0</v>
      </c>
      <c r="U15" s="2">
        <f>+'Alloc. Factors'!S205</f>
        <v>0</v>
      </c>
      <c r="V15" s="2">
        <f>+'Alloc. Factors'!T205</f>
        <v>0</v>
      </c>
      <c r="W15" s="2">
        <f>SUM(H15:V15)-G15</f>
        <v>8.3819031715393066E-9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6247947.4962679874</v>
      </c>
      <c r="H16" s="2">
        <f>'O and M Alloc.'!J341</f>
        <v>3374199.920230397</v>
      </c>
      <c r="I16" s="2">
        <f>'O and M Alloc.'!K341</f>
        <v>1882791.8946649497</v>
      </c>
      <c r="J16" s="2">
        <f>'O and M Alloc.'!L341</f>
        <v>0</v>
      </c>
      <c r="K16" s="2">
        <f>'O and M Alloc.'!M341</f>
        <v>990955.68137264089</v>
      </c>
      <c r="L16" s="2">
        <f>'O and M Alloc.'!N341</f>
        <v>0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4677303.703763607</v>
      </c>
      <c r="H17" s="2">
        <f>'Dep.Exp. Alloc.'!J533</f>
        <v>2525974.7770863106</v>
      </c>
      <c r="I17" s="2">
        <f>'Dep.Exp. Alloc.'!K533</f>
        <v>1409485.1961532468</v>
      </c>
      <c r="J17" s="2">
        <f>'Dep.Exp. Alloc.'!L533</f>
        <v>0</v>
      </c>
      <c r="K17" s="2">
        <f>'Dep.Exp. Alloc.'!M533</f>
        <v>741843.73052405007</v>
      </c>
      <c r="L17" s="2">
        <f>'Dep.Exp. Alloc.'!N533</f>
        <v>0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1634247.3303791003</v>
      </c>
      <c r="H18" s="2">
        <f>'Taxes Alloc.'!I44</f>
        <v>882574.1917798887</v>
      </c>
      <c r="I18" s="2">
        <f>'Taxes Alloc.'!J44</f>
        <v>492473.34894435632</v>
      </c>
      <c r="J18" s="2">
        <f>'Taxes Alloc.'!K44</f>
        <v>0</v>
      </c>
      <c r="K18" s="2">
        <f>'Taxes Alloc.'!L44</f>
        <v>259199.78965485501</v>
      </c>
      <c r="L18" s="2">
        <f>'Taxes Alloc.'!M44</f>
        <v>0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G20" s="2">
        <f>'Class. Summary'!J24</f>
        <v>2450258.3325397689</v>
      </c>
      <c r="H20" s="2">
        <f>'Taxes Alloc.'!I55</f>
        <v>1323260.3947357077</v>
      </c>
      <c r="I20" s="2">
        <f>'Taxes Alloc.'!J55</f>
        <v>738374.72723590513</v>
      </c>
      <c r="J20" s="2">
        <f>'Taxes Alloc.'!K55</f>
        <v>0</v>
      </c>
      <c r="K20" s="2">
        <f>'Taxes Alloc.'!L55</f>
        <v>388623.21056815592</v>
      </c>
      <c r="L20" s="2">
        <f>'Taxes Alloc.'!M55</f>
        <v>0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Summary'!J28</f>
        <v>542931.2329120934</v>
      </c>
      <c r="H24" s="2">
        <f>(H$15-H20)/(1-$F$24-$F$25+$F$24*$F$25)*$F$24</f>
        <v>76860.282706076541</v>
      </c>
      <c r="I24" s="2">
        <f t="shared" ref="I24:V24" si="1">(I$15-I20)/(1-$F$24-$F$25+$F$24*$F$25)*$F$24</f>
        <v>187614.54983880994</v>
      </c>
      <c r="J24" s="2">
        <f t="shared" si="1"/>
        <v>5279.559568544596</v>
      </c>
      <c r="K24" s="2">
        <f t="shared" si="1"/>
        <v>152114.1662635472</v>
      </c>
      <c r="L24" s="2">
        <f t="shared" si="1"/>
        <v>121062.67453511588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Summary'!J29</f>
        <v>2977072.9271346452</v>
      </c>
      <c r="H25" s="2">
        <f>(((H$15-H20)/(1-$F$24-$F$25+$F$24*$F$25))-H$24)*$F$25</f>
        <v>421450.55017165304</v>
      </c>
      <c r="I25" s="2">
        <f t="shared" ref="I25:V25" si="2">(((I$15-I20)/(1-$F$24-$F$25+$F$24*$F$25))-I$24)*$F$25</f>
        <v>1028753.1149494746</v>
      </c>
      <c r="J25" s="2">
        <f t="shared" si="2"/>
        <v>28949.584967519535</v>
      </c>
      <c r="K25" s="2">
        <f t="shared" si="2"/>
        <v>834092.67834511714</v>
      </c>
      <c r="L25" s="2">
        <f t="shared" si="2"/>
        <v>663826.99870088533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4.6566128730773926E-9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3520004.1600467386</v>
      </c>
      <c r="H29" s="2">
        <f t="shared" ref="H29:V29" si="3">SUM(H24:H27)</f>
        <v>498310.83287772955</v>
      </c>
      <c r="I29" s="2">
        <f t="shared" si="3"/>
        <v>1216367.6647882846</v>
      </c>
      <c r="J29" s="2">
        <f t="shared" si="3"/>
        <v>34229.14453606413</v>
      </c>
      <c r="K29" s="2">
        <f t="shared" si="3"/>
        <v>986206.84460866428</v>
      </c>
      <c r="L29" s="2">
        <f t="shared" si="3"/>
        <v>784889.67323600117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5.5879354476928711E-9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191</v>
      </c>
      <c r="D31" s="2"/>
      <c r="G31" s="54">
        <f>'Class. Summary'!J12</f>
        <v>24058610.744818687</v>
      </c>
      <c r="H31" s="54">
        <f t="shared" ref="H31:V31" si="4">SUM(H15:H18)+H29</f>
        <v>9387013.9956002459</v>
      </c>
      <c r="I31" s="54">
        <f t="shared" si="4"/>
        <v>7650034.3309786245</v>
      </c>
      <c r="J31" s="54">
        <f t="shared" si="4"/>
        <v>87992.659475743276</v>
      </c>
      <c r="K31" s="54">
        <f t="shared" si="4"/>
        <v>4915858.5165121555</v>
      </c>
      <c r="L31" s="54">
        <f t="shared" si="4"/>
        <v>2017711.2422519312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182</v>
      </c>
      <c r="D34" s="2"/>
      <c r="E34" s="57"/>
      <c r="F34" s="125"/>
      <c r="G34" s="2">
        <f>Summary!$G$50*'Demand Summ.'!G13-'Demand Summ.'!G15</f>
        <v>633921.23577853758</v>
      </c>
      <c r="H34" s="2">
        <f>Summary!$G$50*'Demand Summ.'!H13-'Demand Summ.'!H15</f>
        <v>2545506.5078692948</v>
      </c>
      <c r="I34" s="2">
        <f>Summary!$G$50*'Demand Summ.'!I13-'Demand Summ.'!I15</f>
        <v>-53417.185234907083</v>
      </c>
      <c r="J34" s="2">
        <f>Summary!$G$50*'Demand Summ.'!J13-'Demand Summ.'!J15</f>
        <v>-53763.514939679138</v>
      </c>
      <c r="K34" s="2">
        <f>Summary!$G$50*'Demand Summ.'!K13-'Demand Summ.'!K15</f>
        <v>-571583.0029002449</v>
      </c>
      <c r="L34" s="2">
        <f>Summary!$G$50*'Demand Summ.'!L13-'Demand Summ.'!L15</f>
        <v>-1232821.5690159299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-3.9581209421157837E-9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20"/>
      <c r="G35" s="2">
        <f>(G$34/(1-$F$24-$F$25+$F$24*$F$25)*$F$24)*(1-$F$25)+G$34/(1-$F$24-$F$25+$F$24*$F$25)*$F$25</f>
        <v>403593.06173134386</v>
      </c>
      <c r="H35" s="2">
        <f t="shared" ref="H35:V35" si="6">(H$34/(1-$F$24-$F$25+$F$24*$F$25)*$F$24)*(1-$F$25)+H$34/(1-$F$24-$F$25+$F$24*$F$25)*$F$25</f>
        <v>1620625.2562375707</v>
      </c>
      <c r="I35" s="2">
        <f t="shared" si="6"/>
        <v>-34008.6498467739</v>
      </c>
      <c r="J35" s="2">
        <f t="shared" si="6"/>
        <v>-34229.14453606413</v>
      </c>
      <c r="K35" s="2">
        <f t="shared" si="6"/>
        <v>-363904.72688738996</v>
      </c>
      <c r="L35" s="2">
        <f t="shared" si="6"/>
        <v>-784889.67323600117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-2.4447217583656311E-9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8" t="s">
        <v>459</v>
      </c>
      <c r="D36" s="1"/>
      <c r="F36" s="128">
        <f>Summary!F46</f>
        <v>6.901E-3</v>
      </c>
      <c r="G36" s="2">
        <f>$F$36*G$34/(1-$F$25*(1-$F$36)-$F$24*(1-$F$36)+$F$24*$F$25*(1-$F$36)-$F$36)</f>
        <v>7209.6398920104548</v>
      </c>
      <c r="H36" s="2">
        <f>$F$36*H$34/(1-$F$25*(1-$F$36)-$F$24*(1-$F$36)+$F$24*$F$25*(1-$F$36)-$F$36)</f>
        <v>28950.26105564649</v>
      </c>
      <c r="I36" s="2">
        <f>$F$36*I$34/(1-$F$25*(1-$F$36)-$F$24*(1-$F$36)+$F$24*$F$25*(1-$F$36)-$F$36)</f>
        <v>-607.51817079533896</v>
      </c>
      <c r="J36" s="2">
        <f>$F$36*J$34/(1-$F$25*(1-$F$36)-$F$24*(1-$F$36)+$F$24*$F$25*(1-$F$36)-$F$36)</f>
        <v>-611.45700785329973</v>
      </c>
      <c r="K36" s="2">
        <f>$F$36*K$34/(1-$F$25*(1-$F$36)-$F$24*(1-$F$36)+$F$24*$F$25*(1-$F$36)-$F$36)</f>
        <v>-6500.6618909740791</v>
      </c>
      <c r="L36" s="2">
        <f t="shared" ref="L36:T36" si="7">$F$36*L$34/(1-$F$25*(1-$F$36)-$F$24*(1-$F$36)+$F$24*$F$25*(1-$F$36)-$F$36)</f>
        <v>-14020.984094013362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-4.3655745685100555E-11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20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189</v>
      </c>
      <c r="D38" s="2"/>
      <c r="G38" s="54">
        <f>G34+G35+G31+G36</f>
        <v>25103334.682220582</v>
      </c>
      <c r="H38" s="54">
        <f t="shared" ref="H38:U38" si="8">H34+H35+H31+H36</f>
        <v>13582096.020762758</v>
      </c>
      <c r="I38" s="54">
        <f t="shared" si="8"/>
        <v>7562000.9777261484</v>
      </c>
      <c r="J38" s="54">
        <f t="shared" si="8"/>
        <v>-611.45700785329973</v>
      </c>
      <c r="K38" s="54">
        <f t="shared" si="8"/>
        <v>3973870.1248335466</v>
      </c>
      <c r="L38" s="54">
        <f t="shared" si="8"/>
        <v>-14020.984094013362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186</v>
      </c>
      <c r="D41" s="2"/>
      <c r="E41" s="57"/>
      <c r="F41" s="125"/>
      <c r="G41" s="2">
        <f>Summary!$G$61*'Demand Summ.'!G13-'Demand Summ.'!G15</f>
        <v>633913.10138219129</v>
      </c>
      <c r="H41" s="53">
        <f>+'Alloc. Factors'!F225-'Demand Summ.'!H15</f>
        <v>274279.87743019825</v>
      </c>
      <c r="I41" s="53">
        <f>+'Alloc. Factors'!G225-'Demand Summ.'!I15</f>
        <v>209700.81874958286</v>
      </c>
      <c r="J41" s="53">
        <f>+'Alloc. Factors'!H225-'Demand Summ.'!J15</f>
        <v>4107.3777535532936</v>
      </c>
      <c r="K41" s="53">
        <f>+'Alloc. Factors'!I225-'Demand Summ.'!K15</f>
        <v>134294.94683898636</v>
      </c>
      <c r="L41" s="53">
        <f>+'Alloc. Factors'!J225-'Demand Summ.'!L15</f>
        <v>11530.080609872704</v>
      </c>
      <c r="M41" s="53">
        <f>+'Alloc. Factors'!K225-'Demand Summ.'!M15</f>
        <v>0</v>
      </c>
      <c r="N41" s="53">
        <f>+'Alloc. Factors'!L225-'Demand Summ.'!N15</f>
        <v>0</v>
      </c>
      <c r="O41" s="53">
        <f>+'Alloc. Factors'!M225-'Demand Summ.'!O15</f>
        <v>0</v>
      </c>
      <c r="P41" s="53">
        <f>+'Alloc. Factors'!N225-'Demand Summ.'!P15</f>
        <v>0</v>
      </c>
      <c r="Q41" s="53">
        <f>+'Alloc. Factors'!O225-'Demand Summ.'!Q15</f>
        <v>0</v>
      </c>
      <c r="R41" s="53">
        <f>+'Alloc. Factors'!P225-'Demand Summ.'!R15</f>
        <v>0</v>
      </c>
      <c r="S41" s="53">
        <f>+'Alloc. Factors'!Q225-'Demand Summ.'!S15</f>
        <v>0</v>
      </c>
      <c r="T41" s="53">
        <f>+'Alloc. Factors'!R225-'Demand Summ.'!T15</f>
        <v>0</v>
      </c>
      <c r="U41" s="53">
        <f>+'Alloc. Factors'!S225-'Demand Summ.'!U15</f>
        <v>0</v>
      </c>
      <c r="V41" s="53">
        <f>+'Alloc. Factors'!T225-'Demand Summ.'!V15</f>
        <v>0</v>
      </c>
      <c r="W41" s="2">
        <f>SUM(H41:V41)-G41</f>
        <v>2.0954757928848267E-9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20"/>
      <c r="G42" s="2">
        <f>(G$41/(1-$F$24-$F$25+$F$24*$F$25)*$F$24)*(1-$F$25)+G$41/(1-$F$24-$F$25+$F$24*$F$25)*$F$25</f>
        <v>403587.88287671423</v>
      </c>
      <c r="H42" s="2">
        <f t="shared" ref="H42:V42" si="9">(H$41/(1-$F$24-$F$25+$F$24*$F$25)*$F$24)*(1-$F$25)+H$41/(1-$F$24-$F$25+$F$24*$F$25)*$F$25</f>
        <v>174623.35895310494</v>
      </c>
      <c r="I42" s="2">
        <f t="shared" si="9"/>
        <v>133508.37723991444</v>
      </c>
      <c r="J42" s="2">
        <f t="shared" si="9"/>
        <v>2615.0080951427676</v>
      </c>
      <c r="K42" s="2">
        <f t="shared" si="9"/>
        <v>85500.383503053512</v>
      </c>
      <c r="L42" s="2">
        <f t="shared" si="9"/>
        <v>7340.7550854999699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1.3969838619232178E-9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8" t="s">
        <v>459</v>
      </c>
      <c r="D43" s="1"/>
      <c r="F43" s="128">
        <f>Summary!F53</f>
        <v>0</v>
      </c>
      <c r="G43" s="2">
        <f>$F$36*G$41/(1-$F$25*(1-$F$36)-$F$24*(1-$F$36)+$F$24*$F$25*(1-$F$36)-$F$36)</f>
        <v>7209.5473788320251</v>
      </c>
      <c r="H43" s="2">
        <f>$F$36*H$41/(1-$F$25*(1-$F$36)-$F$24*(1-$F$36)+$F$24*$F$25*(1-$F$36)-$F$36)</f>
        <v>3119.4082707576731</v>
      </c>
      <c r="I43" s="2">
        <f t="shared" ref="I43:V43" si="10">$F$36*I$41/(1-$F$25*(1-$F$36)-$F$24*(1-$F$36)+$F$24*$F$25*(1-$F$36)-$F$36)</f>
        <v>2384.9451681287774</v>
      </c>
      <c r="J43" s="2">
        <f t="shared" si="10"/>
        <v>46.713554984801625</v>
      </c>
      <c r="K43" s="2">
        <f t="shared" si="10"/>
        <v>1527.3478018711296</v>
      </c>
      <c r="L43" s="2">
        <f t="shared" si="10"/>
        <v>131.1325830896686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2.4556356947869062E-11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20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190</v>
      </c>
      <c r="D45" s="2"/>
      <c r="G45" s="54">
        <f>G31+G41+G42+G43</f>
        <v>25103321.276456423</v>
      </c>
      <c r="H45" s="54">
        <f t="shared" ref="H45:V45" si="11">H31+H41+H42+H43</f>
        <v>9839036.6402543075</v>
      </c>
      <c r="I45" s="54">
        <f t="shared" si="11"/>
        <v>7995628.4721362507</v>
      </c>
      <c r="J45" s="54">
        <f t="shared" si="11"/>
        <v>94761.758879424146</v>
      </c>
      <c r="K45" s="54">
        <f t="shared" si="11"/>
        <v>5137181.1946560657</v>
      </c>
      <c r="L45" s="54">
        <f t="shared" si="11"/>
        <v>2036713.2105303935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15545592.930615727</v>
      </c>
      <c r="H13" s="2">
        <f>+'Plant Alloc.'!J816+'Plant Alloc.'!J818-'Dep.Res. Alloc.'!J800+'Oth. RB Alloc.'!I126</f>
        <v>6471313.2855236065</v>
      </c>
      <c r="I13" s="2">
        <f>+'Plant Alloc.'!K816+'Plant Alloc.'!K818-'Dep.Res. Alloc.'!K800+'Oth. RB Alloc.'!J126</f>
        <v>4142366.6665298492</v>
      </c>
      <c r="J13" s="2">
        <f>+'Plant Alloc.'!L816+'Plant Alloc.'!L818-'Dep.Res. Alloc.'!L800+'Oth. RB Alloc.'!K126</f>
        <v>158666.6146417759</v>
      </c>
      <c r="K13" s="2">
        <f>+'Plant Alloc.'!M816+'Plant Alloc.'!M818-'Dep.Res. Alloc.'!M800+'Oth. RB Alloc.'!L126</f>
        <v>2332849.3516846378</v>
      </c>
      <c r="L13" s="2">
        <f>+'Plant Alloc.'!N816+'Plant Alloc.'!N818-'Dep.Res. Alloc.'!N800+'Oth. RB Alloc.'!M126</f>
        <v>2440397.0122358627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Summary'!K35</f>
        <v>1169396.3738687471</v>
      </c>
      <c r="H15" s="2">
        <f>+'Alloc. Factors'!F196</f>
        <v>486795.86066841776</v>
      </c>
      <c r="I15" s="2">
        <f>+'Alloc. Factors'!G196</f>
        <v>311603.97552510159</v>
      </c>
      <c r="J15" s="2">
        <f>+'Alloc. Factors'!H196</f>
        <v>11935.483235940721</v>
      </c>
      <c r="K15" s="2">
        <f>+'Alloc. Factors'!I196</f>
        <v>175485.46297449086</v>
      </c>
      <c r="L15" s="2">
        <f>+'Alloc. Factors'!J196</f>
        <v>183575.59146479657</v>
      </c>
      <c r="M15" s="2">
        <f>+'Alloc. Factors'!K196</f>
        <v>0</v>
      </c>
      <c r="N15" s="2">
        <f>+'Alloc. Factors'!L196</f>
        <v>0</v>
      </c>
      <c r="O15" s="2">
        <f>+'Alloc. Factors'!M196</f>
        <v>0</v>
      </c>
      <c r="P15" s="2">
        <f>+'Alloc. Factors'!N196</f>
        <v>0</v>
      </c>
      <c r="Q15" s="2">
        <f>+'Alloc. Factors'!O196</f>
        <v>0</v>
      </c>
      <c r="R15" s="2">
        <f>+'Alloc. Factors'!P196</f>
        <v>0</v>
      </c>
      <c r="S15" s="2">
        <f>+'Alloc. Factors'!Q196</f>
        <v>0</v>
      </c>
      <c r="T15" s="2">
        <f>+'Alloc. Factors'!R196</f>
        <v>0</v>
      </c>
      <c r="U15" s="2">
        <f>+'Alloc. Factors'!S196</f>
        <v>0</v>
      </c>
      <c r="V15" s="2">
        <f>+'Alloc. Factors'!T196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79596319.932161272</v>
      </c>
      <c r="H16" s="2">
        <f>'O and M Alloc.'!J509</f>
        <v>47330949.507494994</v>
      </c>
      <c r="I16" s="2">
        <f>'O and M Alloc.'!K509</f>
        <v>31085042.013946496</v>
      </c>
      <c r="J16" s="2">
        <f>'O and M Alloc.'!L509</f>
        <v>1096413.9489803668</v>
      </c>
      <c r="K16" s="2">
        <f>'O and M Alloc.'!M509</f>
        <v>41880.648113135278</v>
      </c>
      <c r="L16" s="2">
        <f>'O and M Alloc.'!N509</f>
        <v>42033.813626267569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184667.1890285706</v>
      </c>
      <c r="H17" s="2">
        <f>'Dep.Exp. Alloc.'!J797</f>
        <v>72300.646550600286</v>
      </c>
      <c r="I17" s="2">
        <f>'Dep.Exp. Alloc.'!K797</f>
        <v>43589.154580015689</v>
      </c>
      <c r="J17" s="2">
        <f>'Dep.Exp. Alloc.'!L797</f>
        <v>1372.1494226911627</v>
      </c>
      <c r="K17" s="2">
        <f>'Dep.Exp. Alloc.'!M797</f>
        <v>34068.147959686401</v>
      </c>
      <c r="L17" s="2">
        <f>'Dep.Exp. Alloc.'!N797</f>
        <v>33337.090515577074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1000912.480429943</v>
      </c>
      <c r="H18" s="2">
        <f>'Taxes Alloc.'!I78</f>
        <v>490775.02241139079</v>
      </c>
      <c r="I18" s="2">
        <f>'Taxes Alloc.'!J78</f>
        <v>320651.51878193155</v>
      </c>
      <c r="J18" s="2">
        <f>'Taxes Alloc.'!K78</f>
        <v>12104.972324257833</v>
      </c>
      <c r="K18" s="2">
        <f>'Taxes Alloc.'!L78</f>
        <v>85595.031462258004</v>
      </c>
      <c r="L18" s="2">
        <f>'Taxes Alloc.'!M78</f>
        <v>91785.935450104924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G20" s="2">
        <f>'Class. Summary'!K24</f>
        <v>359103.19669722341</v>
      </c>
      <c r="H20" s="2">
        <f>'Taxes Alloc.'!I81</f>
        <v>149487.3368955953</v>
      </c>
      <c r="I20" s="2">
        <f>'Taxes Alloc.'!J81</f>
        <v>95688.669996839526</v>
      </c>
      <c r="J20" s="2">
        <f>'Taxes Alloc.'!K81</f>
        <v>3665.1987982250234</v>
      </c>
      <c r="K20" s="2">
        <f>'Taxes Alloc.'!L81</f>
        <v>53888.820023915134</v>
      </c>
      <c r="L20" s="2">
        <f>'Taxes Alloc.'!M81</f>
        <v>56373.170982648429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Summary'!K28</f>
        <v>79570.524763161084</v>
      </c>
      <c r="H24" s="2">
        <f>(H$15-H20)/(1-$F$24-$F$25+$F$24*$F$25)*$F$24</f>
        <v>33123.586622535753</v>
      </c>
      <c r="I24" s="2">
        <f t="shared" ref="I24:V24" si="1">(I$15-I20)/(1-$F$24-$F$25+$F$24*$F$25)*$F$24</f>
        <v>21202.812326834242</v>
      </c>
      <c r="J24" s="2">
        <f t="shared" si="1"/>
        <v>812.13922465293274</v>
      </c>
      <c r="K24" s="2">
        <f t="shared" si="1"/>
        <v>11940.750535244752</v>
      </c>
      <c r="L24" s="2">
        <f t="shared" si="1"/>
        <v>12491.236053893435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Summary'!K29</f>
        <v>436311.71078466659</v>
      </c>
      <c r="H25" s="2">
        <f>(((H$15-H20)/(1-$F$24-$F$25+$F$24*$F$25))-H$24)*$F$25</f>
        <v>181627.66664690437</v>
      </c>
      <c r="I25" s="2">
        <f t="shared" ref="I25:V25" si="2">(((I$15-I20)/(1-$F$24-$F$25+$F$24*$F$25))-I$24)*$F$25</f>
        <v>116262.08759214111</v>
      </c>
      <c r="J25" s="2">
        <f t="shared" si="2"/>
        <v>4453.2300818469148</v>
      </c>
      <c r="K25" s="2">
        <f t="shared" si="2"/>
        <v>65475.115434925385</v>
      </c>
      <c r="L25" s="2">
        <f t="shared" si="2"/>
        <v>68493.611028849002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515882.23554782767</v>
      </c>
      <c r="H29" s="2">
        <f t="shared" ref="H29:V29" si="3">SUM(H24:H27)</f>
        <v>214751.25326944012</v>
      </c>
      <c r="I29" s="2">
        <f t="shared" si="3"/>
        <v>137464.89991897534</v>
      </c>
      <c r="J29" s="2">
        <f t="shared" si="3"/>
        <v>5265.3693064998479</v>
      </c>
      <c r="K29" s="2">
        <f t="shared" si="3"/>
        <v>77415.86597017014</v>
      </c>
      <c r="L29" s="2">
        <f t="shared" si="3"/>
        <v>80984.847082742432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82467178.211036369</v>
      </c>
      <c r="H31" s="54">
        <f t="shared" si="4"/>
        <v>48595572.29039485</v>
      </c>
      <c r="I31" s="54">
        <f t="shared" si="4"/>
        <v>31898351.562752519</v>
      </c>
      <c r="J31" s="54">
        <f t="shared" si="4"/>
        <v>1127091.9232697564</v>
      </c>
      <c r="K31" s="54">
        <f t="shared" si="4"/>
        <v>414445.15647974069</v>
      </c>
      <c r="L31" s="54">
        <f t="shared" si="4"/>
        <v>431717.2781394886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32865245.985127855</v>
      </c>
      <c r="H32" s="54">
        <f>'Alloc. Factors'!F12</f>
        <v>10336506.97122786</v>
      </c>
      <c r="I32" s="54">
        <f>'Alloc. Factors'!G12</f>
        <v>6783218.7313000001</v>
      </c>
      <c r="J32" s="54">
        <f>'Alloc. Factors'!H12</f>
        <v>328780.71720000001</v>
      </c>
      <c r="K32" s="54">
        <f>'Alloc. Factors'!I12</f>
        <v>7371869.0999999996</v>
      </c>
      <c r="L32" s="54">
        <f>'Alloc. Factors'!J12</f>
        <v>8044870.4654000001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4.70135340939283</v>
      </c>
      <c r="I33" s="63">
        <f t="shared" si="5"/>
        <v>4.7025391375871521</v>
      </c>
      <c r="J33" s="63">
        <f t="shared" si="5"/>
        <v>3.4280961878434528</v>
      </c>
      <c r="K33" s="63">
        <f t="shared" si="5"/>
        <v>5.6219820354615452E-2</v>
      </c>
      <c r="L33" s="58">
        <f t="shared" si="5"/>
        <v>5.3663670533447567E-2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182</v>
      </c>
      <c r="D36" s="2"/>
      <c r="E36" s="57"/>
      <c r="F36" s="125"/>
      <c r="G36" s="2">
        <f>Summary!$G$50*'Commodity Summ.'!G13-'Commodity Summ.'!G15</f>
        <v>92905.772097249748</v>
      </c>
      <c r="H36" s="2">
        <f>Summary!$G$50*'Commodity Summ.'!H13-'Commodity Summ.'!H15</f>
        <v>38674.778116099071</v>
      </c>
      <c r="I36" s="2">
        <f>Summary!$G$50*'Commodity Summ.'!I13-'Commodity Summ.'!I15</f>
        <v>24756.19779712212</v>
      </c>
      <c r="J36" s="2">
        <f>Summary!$G$50*'Commodity Summ.'!J13-'Commodity Summ.'!J15</f>
        <v>948.24587297148173</v>
      </c>
      <c r="K36" s="2">
        <f>Summary!$G$50*'Commodity Summ.'!K13-'Commodity Summ.'!K15</f>
        <v>13941.904382301727</v>
      </c>
      <c r="L36" s="2">
        <f>Summary!$G$50*'Commodity Summ.'!L13-'Commodity Summ.'!L15</f>
        <v>14584.645928755461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>(G$36/(1-$F$24-$F$25+$F$24*$F$25)*$F$24)*(1-$F$25)+G$36/(1-$F$24-$F$25+$F$24*$F$25)*$F$25</f>
        <v>59149.501384337404</v>
      </c>
      <c r="H37" s="2">
        <f t="shared" ref="H37:V37" si="7">(H$36/(1-$F$24-$F$25+$F$24*$F$25)*$F$24)*(1-$F$25)+H$36/(1-$F$24-$F$25+$F$24*$F$25)*$F$25</f>
        <v>24622.731075552434</v>
      </c>
      <c r="I37" s="2">
        <f t="shared" si="7"/>
        <v>15761.310872472184</v>
      </c>
      <c r="J37" s="2">
        <f t="shared" si="7"/>
        <v>603.7113659343803</v>
      </c>
      <c r="K37" s="2">
        <f t="shared" si="7"/>
        <v>8876.2697294850605</v>
      </c>
      <c r="L37" s="2">
        <f t="shared" si="7"/>
        <v>9285.4783408934109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6.5483618527650833E-11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1056.6252128905905</v>
      </c>
      <c r="H38" s="2">
        <f t="shared" ref="H38:U38" si="8">$F$38*H$36/(1-$F$25*(1-$F$38)-$F$24*(1-$F$38)+$F$24*$F$25*(1-$F$38)-$F$38)</f>
        <v>439.85152631468458</v>
      </c>
      <c r="I38" s="2">
        <f t="shared" si="8"/>
        <v>281.55433378632966</v>
      </c>
      <c r="J38" s="2">
        <f t="shared" si="8"/>
        <v>10.784480606353799</v>
      </c>
      <c r="K38" s="2">
        <f t="shared" si="8"/>
        <v>158.56245907552076</v>
      </c>
      <c r="L38" s="2">
        <f t="shared" si="8"/>
        <v>165.8724131077031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192</v>
      </c>
      <c r="D40" s="2"/>
      <c r="G40" s="54">
        <f>G36+G37+G31+G38</f>
        <v>82620290.109730855</v>
      </c>
      <c r="H40" s="54">
        <f t="shared" ref="H40:V40" si="9">H36+H37+H31+H38</f>
        <v>48659309.651112817</v>
      </c>
      <c r="I40" s="54">
        <f t="shared" si="9"/>
        <v>31939150.625755902</v>
      </c>
      <c r="J40" s="54">
        <f t="shared" si="9"/>
        <v>1128654.6649892686</v>
      </c>
      <c r="K40" s="54">
        <f t="shared" si="9"/>
        <v>437421.89305060299</v>
      </c>
      <c r="L40" s="54">
        <f t="shared" si="9"/>
        <v>455753.27482224518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6.5483618527650833E-11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32865245.985127855</v>
      </c>
      <c r="H41" s="54">
        <f>'Alloc. Factors'!F12</f>
        <v>10336506.97122786</v>
      </c>
      <c r="I41" s="54">
        <f>'Alloc. Factors'!G12</f>
        <v>6783218.7313000001</v>
      </c>
      <c r="J41" s="54">
        <f>'Alloc. Factors'!H12</f>
        <v>328780.71720000001</v>
      </c>
      <c r="K41" s="54">
        <f>'Alloc. Factors'!I12</f>
        <v>7371869.0999999996</v>
      </c>
      <c r="L41" s="54">
        <f>'Alloc. Factors'!J12</f>
        <v>8044870.4654000001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2.5139105956218342</v>
      </c>
      <c r="H42" s="58">
        <f t="shared" si="10"/>
        <v>4.7075196472617131</v>
      </c>
      <c r="I42" s="58">
        <f t="shared" si="10"/>
        <v>4.708553843086051</v>
      </c>
      <c r="J42" s="58">
        <f t="shared" si="10"/>
        <v>3.4328493307066386</v>
      </c>
      <c r="K42" s="58">
        <f t="shared" si="10"/>
        <v>5.9336633236013785E-2</v>
      </c>
      <c r="L42" s="58">
        <f t="shared" si="10"/>
        <v>5.66514124475197E-2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Summary!$G$61*'Commodity Summ.'!G13-'Commodity Summ.'!G15</f>
        <v>92904.579942246201</v>
      </c>
      <c r="H45" s="53">
        <f>'Alloc. Factors'!F226-H15</f>
        <v>-294189.87172141019</v>
      </c>
      <c r="I45" s="53">
        <f>'Alloc. Factors'!G226-I15</f>
        <v>63318.098382128112</v>
      </c>
      <c r="J45" s="53">
        <f>'Alloc. Factors'!H226-J15</f>
        <v>9429.6343338123716</v>
      </c>
      <c r="K45" s="53">
        <f>'Alloc. Factors'!I226-K15</f>
        <v>117393.46694174057</v>
      </c>
      <c r="L45" s="53">
        <f>'Alloc. Factors'!J226-L15</f>
        <v>196953.25200597622</v>
      </c>
      <c r="M45" s="53">
        <f>'Alloc. Factors'!K226-M15</f>
        <v>0</v>
      </c>
      <c r="N45" s="53">
        <f>'Alloc. Factors'!L226-N15</f>
        <v>0</v>
      </c>
      <c r="O45" s="53">
        <f>'Alloc. Factors'!M226-O15</f>
        <v>0</v>
      </c>
      <c r="P45" s="53">
        <f>'Alloc. Factors'!N226-P15</f>
        <v>0</v>
      </c>
      <c r="Q45" s="53">
        <f>'Alloc. Factors'!O226-Q15</f>
        <v>0</v>
      </c>
      <c r="R45" s="53">
        <f>'Alloc. Factors'!P226-R15</f>
        <v>0</v>
      </c>
      <c r="S45" s="53">
        <f>'Alloc. Factors'!Q226-S15</f>
        <v>0</v>
      </c>
      <c r="T45" s="53">
        <f>'Alloc. Factors'!R226-T15</f>
        <v>0</v>
      </c>
      <c r="U45" s="53">
        <f>'Alloc. Factors'!S226-U15</f>
        <v>0</v>
      </c>
      <c r="V45" s="53">
        <f>'Alloc. Factors'!T226-V15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59148.742385488986</v>
      </c>
      <c r="H46" s="2">
        <f>(H$45/(1-$F$24-$F$25+$F$24*$F$25)*$F$24)*(1-$F$25)+H$45/(1-$F$24-$F$25+$F$24*$F$25)*$F$25</f>
        <v>-187299.28003212527</v>
      </c>
      <c r="I46" s="2">
        <f t="shared" ref="I46:V46" si="11">(I$45/(1-$F$24-$F$25+$F$24*$F$25)*$F$24)*(1-$F$25)+I$45/(1-$F$24-$F$25+$F$24*$F$25)*$F$25</f>
        <v>40312.177202369618</v>
      </c>
      <c r="J46" s="2">
        <f t="shared" si="11"/>
        <v>6003.4824154713788</v>
      </c>
      <c r="K46" s="2">
        <f t="shared" si="11"/>
        <v>74739.866841795563</v>
      </c>
      <c r="L46" s="2">
        <f t="shared" si="11"/>
        <v>125392.4959579783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5.893525667488575E-10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1056.6116544107892</v>
      </c>
      <c r="H47" s="2">
        <f t="shared" ref="H47:U47" si="12">$F$38*H$45/(1-$F$25*(1-$F$38)-$F$24*(1-$F$38)+$F$24*$F$25*(1-$F$38)-$F$38)</f>
        <v>-3345.8463217173189</v>
      </c>
      <c r="I47" s="2">
        <f t="shared" si="12"/>
        <v>720.1220943819485</v>
      </c>
      <c r="J47" s="2">
        <f t="shared" si="12"/>
        <v>107.24402973601538</v>
      </c>
      <c r="K47" s="2">
        <f t="shared" si="12"/>
        <v>1335.1258398610637</v>
      </c>
      <c r="L47" s="2">
        <f t="shared" si="12"/>
        <v>2239.9660121490906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1.0004441719502211E-11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193</v>
      </c>
      <c r="D49" s="2"/>
      <c r="G49" s="54">
        <f>G31+G45+G46+G47</f>
        <v>82620288.145018518</v>
      </c>
      <c r="H49" s="54">
        <f t="shared" ref="H49:V49" si="13">H31+H45+H46+H47</f>
        <v>48110737.292319596</v>
      </c>
      <c r="I49" s="54">
        <f t="shared" si="13"/>
        <v>32002701.960431397</v>
      </c>
      <c r="J49" s="54">
        <f t="shared" si="13"/>
        <v>1142632.2840487761</v>
      </c>
      <c r="K49" s="54">
        <f t="shared" si="13"/>
        <v>607913.61610313784</v>
      </c>
      <c r="L49" s="54">
        <f t="shared" si="13"/>
        <v>756302.99211559223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5.893525667488575E-10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32865245.985127855</v>
      </c>
      <c r="H50" s="54">
        <f>'Alloc. Factors'!F12</f>
        <v>10336506.97122786</v>
      </c>
      <c r="I50" s="54">
        <f>'Alloc. Factors'!G12</f>
        <v>6783218.7313000001</v>
      </c>
      <c r="J50" s="54">
        <f>'Alloc. Factors'!H12</f>
        <v>328780.71720000001</v>
      </c>
      <c r="K50" s="54">
        <f>'Alloc. Factors'!I12</f>
        <v>7371869.0999999996</v>
      </c>
      <c r="L50" s="54">
        <f>'Alloc. Factors'!J12</f>
        <v>8044870.4654000001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2.5139105358409841</v>
      </c>
      <c r="H51" s="58">
        <f t="shared" si="14"/>
        <v>4.6544482992405491</v>
      </c>
      <c r="I51" s="58">
        <f t="shared" si="14"/>
        <v>4.717922748497025</v>
      </c>
      <c r="J51" s="58">
        <f t="shared" si="14"/>
        <v>3.4753628308247273</v>
      </c>
      <c r="K51" s="58">
        <f t="shared" si="14"/>
        <v>8.2463973228056625E-2</v>
      </c>
      <c r="L51" s="58">
        <f t="shared" si="14"/>
        <v>9.4010586667412299E-2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/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Customer/Demand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519</v>
      </c>
      <c r="J9" s="3" t="s">
        <v>519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520</v>
      </c>
      <c r="I10" s="69" t="s">
        <v>420</v>
      </c>
      <c r="J10" s="69" t="s">
        <v>518</v>
      </c>
      <c r="K10" s="69" t="s">
        <v>420</v>
      </c>
      <c r="L10" s="69" t="s">
        <v>518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335832639.48914087</v>
      </c>
      <c r="H13" s="2">
        <f>'Cust. Summ.'!H13+'Demand Summ.'!H13+'Commodity Summ.'!H13</f>
        <v>237190240.69619137</v>
      </c>
      <c r="I13" s="2">
        <f>'Cust. Summ.'!I13+'Demand Summ.'!I13+'Commodity Summ.'!I13</f>
        <v>75142668.62489967</v>
      </c>
      <c r="J13" s="2">
        <f>'Cust. Summ.'!J13+'Demand Summ.'!J13+'Commodity Summ.'!J13</f>
        <v>254728.26147009645</v>
      </c>
      <c r="K13" s="2">
        <f>'Cust. Summ.'!K13+'Demand Summ.'!K13+'Commodity Summ.'!K13</f>
        <v>20202682.624977093</v>
      </c>
      <c r="L13" s="2">
        <f>'Cust. Summ.'!L13+'Demand Summ.'!L13+'Commodity Summ.'!L13</f>
        <v>3042319.2816025582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57"/>
      <c r="G15" s="2">
        <f>Summary!G36</f>
        <v>25262559.787728641</v>
      </c>
      <c r="H15" s="2">
        <f>'Cust. Summ.'!H15+'Demand Summ.'!H15+'Commodity Summ.'!H15</f>
        <v>11189814.699142456</v>
      </c>
      <c r="I15" s="2">
        <f>'Cust. Summ.'!I15+'Demand Summ.'!I15+'Commodity Summ.'!I15</f>
        <v>6390620.5138813676</v>
      </c>
      <c r="J15" s="2">
        <f>'Cust. Summ.'!J15+'Demand Summ.'!J15+'Commodity Summ.'!J15</f>
        <v>181502.1870068979</v>
      </c>
      <c r="K15" s="2">
        <f>'Cust. Summ.'!K15+'Demand Summ.'!K15+'Commodity Summ.'!K15</f>
        <v>3549225.1653718422</v>
      </c>
      <c r="L15" s="2">
        <f>'Cust. Summ.'!L15+'Demand Summ.'!L15+'Commodity Summ.'!L15</f>
        <v>3951397.222326091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104852766.001269</v>
      </c>
      <c r="H16" s="2">
        <f>'Cust. Summ.'!H16+'Demand Summ.'!H16+'Commodity Summ.'!H16</f>
        <v>66443244.04037562</v>
      </c>
      <c r="I16" s="2">
        <f>'Cust. Summ.'!I16+'Demand Summ.'!I16+'Commodity Summ.'!I16</f>
        <v>36111368.102375716</v>
      </c>
      <c r="J16" s="2">
        <f>'Cust. Summ.'!J16+'Demand Summ.'!J16+'Commodity Summ.'!J16</f>
        <v>1103403.068927309</v>
      </c>
      <c r="K16" s="2">
        <f>'Cust. Summ.'!K16+'Demand Summ.'!K16+'Commodity Summ.'!K16</f>
        <v>1108934.4360913292</v>
      </c>
      <c r="L16" s="2">
        <f>'Cust. Summ.'!L16+'Demand Summ.'!L16+'Commodity Summ.'!L16</f>
        <v>85816.353499007149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19444465.926407062</v>
      </c>
      <c r="H17" s="2">
        <f>'Cust. Summ.'!H17+'Demand Summ.'!H17+'Commodity Summ.'!H17</f>
        <v>13690758.147539487</v>
      </c>
      <c r="I17" s="2">
        <f>'Cust. Summ.'!I17+'Demand Summ.'!I17+'Commodity Summ.'!I17</f>
        <v>4754046.5789834503</v>
      </c>
      <c r="J17" s="2">
        <f>'Cust. Summ.'!J17+'Demand Summ.'!J17+'Commodity Summ.'!J17</f>
        <v>11776.227189520647</v>
      </c>
      <c r="K17" s="2">
        <f>'Cust. Summ.'!K17+'Demand Summ.'!K17+'Commodity Summ.'!K17</f>
        <v>889321.4572843468</v>
      </c>
      <c r="L17" s="2">
        <f>'Cust. Summ.'!L17+'Demand Summ.'!L17+'Commodity Summ.'!L17</f>
        <v>98563.515410253138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6100220.1526932754</v>
      </c>
      <c r="H18" s="2">
        <f>'Cust. Summ.'!H18+'Demand Summ.'!H18+'Commodity Summ.'!H18</f>
        <v>4130244.6062346543</v>
      </c>
      <c r="I18" s="2">
        <f>'Cust. Summ.'!I18+'Demand Summ.'!I18+'Commodity Summ.'!I18</f>
        <v>1489183.5224411697</v>
      </c>
      <c r="J18" s="2">
        <f>'Cust. Summ.'!J18+'Demand Summ.'!J18+'Commodity Summ.'!J18</f>
        <v>13872.815378048379</v>
      </c>
      <c r="K18" s="2">
        <f>'Cust. Summ.'!K18+'Demand Summ.'!K18+'Commodity Summ.'!K18</f>
        <v>364054.39435719966</v>
      </c>
      <c r="L18" s="2">
        <f>'Cust. Summ.'!L18+'Demand Summ.'!L18+'Commodity Summ.'!L18</f>
        <v>102864.81428220333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F20" s="2"/>
      <c r="G20" s="2">
        <f>Summary!G25</f>
        <v>7757733.972199155</v>
      </c>
      <c r="H20" s="2">
        <f>'Cust. Summ.'!H20+'Demand Summ.'!H20+'Commodity Summ.'!H20</f>
        <v>5479094.560082023</v>
      </c>
      <c r="I20" s="2">
        <f>'Cust. Summ.'!I20+'Demand Summ.'!I20+'Commodity Summ.'!I20</f>
        <v>1735795.6452351823</v>
      </c>
      <c r="J20" s="2">
        <f>'Cust. Summ.'!J20+'Demand Summ.'!J20+'Commodity Summ.'!J20</f>
        <v>5884.2228399592295</v>
      </c>
      <c r="K20" s="2">
        <f>'Cust. Summ.'!K20+'Demand Summ.'!K20+'Commodity Summ.'!K20</f>
        <v>466681.96863697073</v>
      </c>
      <c r="L20" s="2">
        <f>'Cust. Summ.'!L20+'Demand Summ.'!L20+'Commodity Summ.'!L20</f>
        <v>70277.575405019103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6" t="s">
        <v>418</v>
      </c>
      <c r="F24" s="1"/>
      <c r="G24" s="2">
        <f>+Summary!G29</f>
        <v>1718968.1651911112</v>
      </c>
      <c r="H24" s="2">
        <f>'Cust. Summ.'!H24+'Demand Summ.'!H24+'Commodity Summ.'!H24</f>
        <v>560790.84835290664</v>
      </c>
      <c r="I24" s="2">
        <f>'Cust. Summ.'!I24+'Demand Summ.'!I24+'Commodity Summ.'!I24</f>
        <v>457102.27842679393</v>
      </c>
      <c r="J24" s="2">
        <f>'Cust. Summ.'!J24+'Demand Summ.'!J24+'Commodity Summ.'!J24</f>
        <v>17245.626595771391</v>
      </c>
      <c r="K24" s="2">
        <f>'Cust. Summ.'!K24+'Demand Summ.'!K24+'Commodity Summ.'!K24</f>
        <v>302704.73290358804</v>
      </c>
      <c r="L24" s="2">
        <f>'Cust. Summ.'!L24+'Demand Summ.'!L24+'Commodity Summ.'!L24</f>
        <v>381124.67891205288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1.862645149230957E-9</v>
      </c>
      <c r="X24" s="2"/>
    </row>
    <row r="25" spans="1:44" s="29" customFormat="1">
      <c r="A25" s="1">
        <f t="shared" si="0"/>
        <v>13</v>
      </c>
      <c r="B25" s="1"/>
      <c r="C25" s="1"/>
      <c r="D25" s="76" t="s">
        <v>419</v>
      </c>
      <c r="F25" s="1"/>
      <c r="G25" s="2">
        <f>+Summary!G30</f>
        <v>9425675.4391312599</v>
      </c>
      <c r="H25" s="2">
        <f>'Cust. Summ.'!H25+'Demand Summ.'!H25+'Commodity Summ.'!H25</f>
        <v>3075003.1518017715</v>
      </c>
      <c r="I25" s="2">
        <f>'Cust. Summ.'!I25+'Demand Summ.'!I25+'Commodity Summ.'!I25</f>
        <v>2506444.1600402533</v>
      </c>
      <c r="J25" s="2">
        <f>'Cust. Summ.'!J25+'Demand Summ.'!J25+'Commodity Summ.'!J25</f>
        <v>94563.51916681313</v>
      </c>
      <c r="K25" s="2">
        <f>'Cust. Summ.'!K25+'Demand Summ.'!K25+'Commodity Summ.'!K25</f>
        <v>1659830.9520880075</v>
      </c>
      <c r="L25" s="2">
        <f>'Cust. Summ.'!L25+'Demand Summ.'!L25+'Commodity Summ.'!L25</f>
        <v>2089833.6560344233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11144643.60432237</v>
      </c>
      <c r="H29" s="2">
        <f t="shared" ref="H29:V29" si="1">SUM(H24:H27)</f>
        <v>3635794.0001546782</v>
      </c>
      <c r="I29" s="2">
        <f t="shared" si="1"/>
        <v>2963546.4384670472</v>
      </c>
      <c r="J29" s="2">
        <f t="shared" si="1"/>
        <v>111809.14576258452</v>
      </c>
      <c r="K29" s="2">
        <f t="shared" si="1"/>
        <v>1962535.6849915956</v>
      </c>
      <c r="L29" s="2">
        <f t="shared" si="1"/>
        <v>2470958.3349464759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196</v>
      </c>
      <c r="D31" s="2"/>
      <c r="G31" s="54">
        <f>+Summary!G13</f>
        <v>166804655.47242033</v>
      </c>
      <c r="H31" s="54">
        <f t="shared" ref="H31:V31" si="2">SUM(H15:H18)+H29</f>
        <v>99089855.493446887</v>
      </c>
      <c r="I31" s="54">
        <f t="shared" si="2"/>
        <v>51708765.156148754</v>
      </c>
      <c r="J31" s="54">
        <f t="shared" si="2"/>
        <v>1422363.4442643607</v>
      </c>
      <c r="K31" s="54">
        <f t="shared" si="2"/>
        <v>7874071.1380963139</v>
      </c>
      <c r="L31" s="54">
        <f t="shared" si="2"/>
        <v>6709600.2404640308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182</v>
      </c>
      <c r="D34" s="2"/>
      <c r="E34" s="57"/>
      <c r="F34" s="57"/>
      <c r="G34" s="2">
        <f>Summary!G45</f>
        <v>2007050.5387895964</v>
      </c>
      <c r="H34" s="2">
        <f>+'Cust. Summ.'!H36+'Demand Summ.'!H34+'Commodity Summ.'!H36</f>
        <v>8070032.845388284</v>
      </c>
      <c r="I34" s="2">
        <f>+'Cust. Summ.'!I36+'Demand Summ.'!I34+'Commodity Summ.'!I36</f>
        <v>-289035.82153951545</v>
      </c>
      <c r="J34" s="2">
        <f>+'Cust. Summ.'!J36+'Demand Summ.'!J34+'Commodity Summ.'!J36</f>
        <v>-160818.25217552605</v>
      </c>
      <c r="K34" s="2">
        <f>+'Cust. Summ.'!K36+'Demand Summ.'!K34+'Commodity Summ.'!K36</f>
        <v>-1908767.3362237019</v>
      </c>
      <c r="L34" s="2">
        <f>+'Cust. Summ.'!L36+'Demand Summ.'!L34+'Commodity Summ.'!L36</f>
        <v>-3704360.8966599633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-1.909211277961731E-8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1277811.2268234906</v>
      </c>
      <c r="H35" s="2">
        <f>+'Cust. Summ.'!H37+'Demand Summ.'!H35+'Commodity Summ.'!H37</f>
        <v>5137876.8851981061</v>
      </c>
      <c r="I35" s="2">
        <f>+'Cust. Summ.'!I37+'Demand Summ.'!I35+'Commodity Summ.'!I37</f>
        <v>-184017.89620109904</v>
      </c>
      <c r="J35" s="2">
        <f>+'Cust. Summ.'!J37+'Demand Summ.'!J35+'Commodity Summ.'!J37</f>
        <v>-102386.74320176701</v>
      </c>
      <c r="K35" s="2">
        <f>+'Cust. Summ.'!K37+'Demand Summ.'!K35+'Commodity Summ.'!K37</f>
        <v>-1215238.1240442228</v>
      </c>
      <c r="L35" s="2">
        <f>+'Cust. Summ.'!L37+'Demand Summ.'!L35+'Commodity Summ.'!L37</f>
        <v>-2358422.894927538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-1.1641532182693481E-8</v>
      </c>
      <c r="X35" s="2"/>
    </row>
    <row r="36" spans="1:55" s="29" customFormat="1">
      <c r="A36" s="1">
        <f t="shared" si="3"/>
        <v>24</v>
      </c>
      <c r="B36" s="1"/>
      <c r="C36" s="68" t="s">
        <v>459</v>
      </c>
      <c r="D36" s="1"/>
      <c r="F36" s="1"/>
      <c r="G36" s="2">
        <f>Summary!G46</f>
        <v>22826.355725356596</v>
      </c>
      <c r="H36" s="2">
        <f>+'Cust. Summ.'!H38+'Demand Summ.'!H36+'Commodity Summ.'!H38</f>
        <v>91781.166883439262</v>
      </c>
      <c r="I36" s="2">
        <f>+'Cust. Summ.'!I38+'Demand Summ.'!I36+'Commodity Summ.'!I38</f>
        <v>-3287.2288725776384</v>
      </c>
      <c r="J36" s="2">
        <f>+'Cust. Summ.'!J38+'Demand Summ.'!J36+'Commodity Summ.'!J38</f>
        <v>-1828.9995993337011</v>
      </c>
      <c r="K36" s="2">
        <f>+'Cust. Summ.'!K38+'Demand Summ.'!K36+'Commodity Summ.'!K38</f>
        <v>-21708.572540410318</v>
      </c>
      <c r="L36" s="2">
        <f>+'Cust. Summ.'!L38+'Demand Summ.'!L36+'Commodity Summ.'!L38</f>
        <v>-42130.010145761233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-2.3283064365386963E-10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194</v>
      </c>
      <c r="D38" s="2"/>
      <c r="G38" s="2">
        <f>Summary!G48</f>
        <v>170112343.59375876</v>
      </c>
      <c r="H38" s="2">
        <f>'Cust. Summ.'!H40+'Demand Summ.'!H38+'Commodity Summ.'!H40</f>
        <v>112389546.39091673</v>
      </c>
      <c r="I38" s="2">
        <f>'Cust. Summ.'!I40+'Demand Summ.'!I38+'Commodity Summ.'!I40</f>
        <v>51232424.209535569</v>
      </c>
      <c r="J38" s="2">
        <f>'Cust. Summ.'!J40+'Demand Summ.'!J38+'Commodity Summ.'!J40</f>
        <v>1157329.4492877335</v>
      </c>
      <c r="K38" s="2">
        <f>'Cust. Summ.'!K40+'Demand Summ.'!K38+'Commodity Summ.'!K40</f>
        <v>4728357.1052879775</v>
      </c>
      <c r="L38" s="2">
        <f>'Cust. Summ.'!L40+'Demand Summ.'!L38+'Commodity Summ.'!L40</f>
        <v>604686.43873076851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186</v>
      </c>
      <c r="D41" s="2"/>
      <c r="E41" s="57"/>
      <c r="F41" s="57"/>
      <c r="G41" s="2">
        <f>Summary!G56</f>
        <v>2007024.7845733806</v>
      </c>
      <c r="H41" s="2">
        <f>'Cust. Summ.'!H45+'Demand Summ.'!H41+'Commodity Summ.'!H45</f>
        <v>879124.75005696388</v>
      </c>
      <c r="I41" s="2">
        <f>'Cust. Summ.'!I45+'Demand Summ.'!I41+'Commodity Summ.'!I45</f>
        <v>544020.98219128069</v>
      </c>
      <c r="J41" s="2">
        <f>'Cust. Summ.'!J45+'Demand Summ.'!J41+'Commodity Summ.'!J45</f>
        <v>22406.078263882191</v>
      </c>
      <c r="K41" s="2">
        <f>'Cust. Summ.'!K45+'Demand Summ.'!K41+'Commodity Summ.'!K45</f>
        <v>326107.04037002893</v>
      </c>
      <c r="L41" s="2">
        <f>'Cust. Summ.'!L45+'Demand Summ.'!L41+'Commodity Summ.'!L45</f>
        <v>235365.93369122484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1277794.8301130035</v>
      </c>
      <c r="H42" s="2">
        <f>'Cust. Summ.'!H46+'Demand Summ.'!H42+'Commodity Summ.'!H46</f>
        <v>559704.62810500653</v>
      </c>
      <c r="I42" s="2">
        <f>'Cust. Summ.'!I46+'Demand Summ.'!I42+'Commodity Summ.'!I46</f>
        <v>346357.05740165</v>
      </c>
      <c r="J42" s="2">
        <f>'Cust. Summ.'!J46+'Demand Summ.'!J42+'Commodity Summ.'!J46</f>
        <v>14265.080924141035</v>
      </c>
      <c r="K42" s="2">
        <f>'Cust. Summ.'!K46+'Demand Summ.'!K42+'Commodity Summ.'!K46</f>
        <v>207619.70327977292</v>
      </c>
      <c r="L42" s="2">
        <f>'Cust. Summ.'!L46+'Demand Summ.'!L42+'Commodity Summ.'!L46</f>
        <v>149848.36040243282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>
      <c r="A43" s="1">
        <f t="shared" si="3"/>
        <v>31</v>
      </c>
      <c r="B43" s="1"/>
      <c r="C43" s="68" t="s">
        <v>459</v>
      </c>
      <c r="D43" s="1"/>
      <c r="F43" s="1"/>
      <c r="G43" s="2">
        <f>Summary!G57</f>
        <v>22826.062820474835</v>
      </c>
      <c r="H43" s="2">
        <f>+'Cust. Summ.'!H47+'Demand Summ.'!H43+'Commodity Summ.'!H47</f>
        <v>9998.3602225918603</v>
      </c>
      <c r="I43" s="2">
        <f>+'Cust. Summ.'!I47+'Demand Summ.'!I43+'Commodity Summ.'!I47</f>
        <v>6187.1966956273372</v>
      </c>
      <c r="J43" s="2">
        <f>+'Cust. Summ.'!J47+'Demand Summ.'!J43+'Commodity Summ.'!J47</f>
        <v>254.82622533760303</v>
      </c>
      <c r="K43" s="2">
        <f>+'Cust. Summ.'!K47+'Demand Summ.'!K43+'Commodity Summ.'!K47</f>
        <v>3708.8429833554173</v>
      </c>
      <c r="L43" s="2">
        <f>+'Cust. Summ.'!L47+'Demand Summ.'!L43+'Commodity Summ.'!L47</f>
        <v>2676.8366935626063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195</v>
      </c>
      <c r="D45" s="2"/>
      <c r="G45" s="54">
        <f>Summary!G59</f>
        <v>170112301.1499272</v>
      </c>
      <c r="H45" s="2">
        <f>'Cust. Summ.'!H49+'Demand Summ.'!H45+'Commodity Summ.'!H49</f>
        <v>100538683.23183146</v>
      </c>
      <c r="I45" s="2">
        <f>'Cust. Summ.'!I49+'Demand Summ.'!I45+'Commodity Summ.'!I49</f>
        <v>52605330.392437309</v>
      </c>
      <c r="J45" s="2">
        <f>'Cust. Summ.'!J49+'Demand Summ.'!J45+'Commodity Summ.'!J49</f>
        <v>1459289.4296777211</v>
      </c>
      <c r="K45" s="2">
        <f>'Cust. Summ.'!K49+'Demand Summ.'!K45+'Commodity Summ.'!K49</f>
        <v>8411506.7247294709</v>
      </c>
      <c r="L45" s="2">
        <f>'Cust. Summ.'!L49+'Demand Summ.'!L45+'Commodity Summ.'!L49</f>
        <v>7097491.3712512525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PHR-2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00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8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36" style="130" bestFit="1" customWidth="1"/>
    <col min="15" max="30" width="12.77734375" style="130" customWidth="1"/>
    <col min="31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Customer/Demand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9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9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5549.5245819293359</v>
      </c>
      <c r="K14" s="136">
        <f>$G14*VLOOKUP($H14,class,7)</f>
        <v>2651.9978127091808</v>
      </c>
      <c r="L14" s="136">
        <f>$G14*VLOOKUP($H14,class,8)</f>
        <v>128.19760536148195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79849.676743678792</v>
      </c>
      <c r="K15" s="136">
        <f>$G15*VLOOKUP($H15,class,7)</f>
        <v>38158.434104305001</v>
      </c>
      <c r="L15" s="136">
        <f>$G15*VLOOKUP($H15,class,8)</f>
        <v>1844.5791520161576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85399.201325608126</v>
      </c>
      <c r="K18" s="42">
        <f>SUM(K14:K16)</f>
        <v>40810.431917014183</v>
      </c>
      <c r="L18" s="42">
        <f>SUM(L14:L16)</f>
        <v>1972.7767573776396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261126.68999999997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130563.34499999999</v>
      </c>
      <c r="L34" s="136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4681.5800000000008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2340.7900000000004</v>
      </c>
      <c r="L35" s="136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17916.189999999999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8958.0949999999993</v>
      </c>
      <c r="L36" s="136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153261.30000000002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76630.650000000009</v>
      </c>
      <c r="L37" s="136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23138.38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11569.19</v>
      </c>
      <c r="L38" s="136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137442.53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68721.264999999999</v>
      </c>
      <c r="L39" s="136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9095522.2800091319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4547761.1400045659</v>
      </c>
      <c r="L40" s="136">
        <f t="shared" si="9"/>
        <v>4547761.1400045659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1699998.5399999993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849999.26999999967</v>
      </c>
      <c r="L41" s="136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415818.86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207909.43</v>
      </c>
      <c r="L42" s="136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1694832.9600000007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847416.48000000033</v>
      </c>
      <c r="L43" s="136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178530.09000000003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89265.045000000013</v>
      </c>
      <c r="L44" s="136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54614.270000000011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27307.135000000006</v>
      </c>
      <c r="L45" s="136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178496.89999999994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89248.449999999968</v>
      </c>
      <c r="L46" s="136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209458.21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104729.105</v>
      </c>
      <c r="L47" s="136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923446.05000000016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461723.02500000008</v>
      </c>
      <c r="L48" s="136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240883.02999999994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120441.51499999997</v>
      </c>
      <c r="L49" s="136">
        <f t="shared" si="9"/>
        <v>120441.51499999997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414663.45000000013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207331.72500000006</v>
      </c>
      <c r="L50" s="136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15703831.310009131</v>
      </c>
      <c r="H52" s="131"/>
      <c r="I52" s="42"/>
      <c r="J52" s="42">
        <f>SUM(J34:J50)</f>
        <v>0</v>
      </c>
      <c r="K52" s="42">
        <f>SUM(K34:K50)</f>
        <v>7851915.6550045656</v>
      </c>
      <c r="L52" s="42">
        <f>SUM(L34:L50)</f>
        <v>7851915.6550045656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26970.37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26970.37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867772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867772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49001.719999999987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49001.719999999987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60826.290000000008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60826.290000000008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185508.8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185508.8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27762017.089999992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27762017.089999992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615021.88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615021.88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2269871.41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2269871.41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31836989.559999991</v>
      </c>
      <c r="H65" s="131"/>
      <c r="I65" s="42"/>
      <c r="J65" s="42">
        <f>SUM(J56:J63)</f>
        <v>0</v>
      </c>
      <c r="K65" s="42">
        <f>SUM(K56:K63)</f>
        <v>31836989.559999991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531166.79</v>
      </c>
      <c r="H69" s="131">
        <v>4</v>
      </c>
      <c r="I69" s="136" t="str">
        <f t="shared" ref="I69:I89" si="16">VLOOKUP($H69,class,3)</f>
        <v>Mains (Zero Intercept)</v>
      </c>
      <c r="J69" s="136">
        <f t="shared" ref="J69:J89" si="17">$G69*VLOOKUP($H69,class,6)</f>
        <v>264081.75182397017</v>
      </c>
      <c r="K69" s="136">
        <f t="shared" ref="K69:K89" si="18">$G69*VLOOKUP($H69,class,7)</f>
        <v>267085.0381760298</v>
      </c>
      <c r="L69" s="136">
        <f t="shared" ref="L69:L89" si="19">$G69*VLOOKUP($H69,class,8)</f>
        <v>0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37326.419999999991</v>
      </c>
      <c r="H70" s="131">
        <v>4</v>
      </c>
      <c r="I70" s="136" t="str">
        <f t="shared" si="16"/>
        <v>Mains (Zero Intercept)</v>
      </c>
      <c r="J70" s="136">
        <f t="shared" si="17"/>
        <v>18557.685774965852</v>
      </c>
      <c r="K70" s="136">
        <f t="shared" si="18"/>
        <v>18768.734225034135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1508932.1306592142</v>
      </c>
      <c r="H71" s="131">
        <v>4</v>
      </c>
      <c r="I71" s="136" t="str">
        <f t="shared" si="16"/>
        <v>Mains (Zero Intercept)</v>
      </c>
      <c r="J71" s="136">
        <f t="shared" si="17"/>
        <v>750200.2157325407</v>
      </c>
      <c r="K71" s="136">
        <f t="shared" si="18"/>
        <v>758731.91492667352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2783.89</v>
      </c>
      <c r="H72" s="131">
        <v>4</v>
      </c>
      <c r="I72" s="136" t="str">
        <f t="shared" si="16"/>
        <v>Mains (Zero Intercept)</v>
      </c>
      <c r="J72" s="136">
        <f t="shared" si="17"/>
        <v>1384.0747613103451</v>
      </c>
      <c r="K72" s="136">
        <f t="shared" si="18"/>
        <v>1399.8152386896545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336167.54</v>
      </c>
      <c r="H73" s="131">
        <v>4</v>
      </c>
      <c r="I73" s="136" t="str">
        <f t="shared" si="16"/>
        <v>Mains (Zero Intercept)</v>
      </c>
      <c r="J73" s="136">
        <f t="shared" si="17"/>
        <v>167133.40242817995</v>
      </c>
      <c r="K73" s="136">
        <f t="shared" si="18"/>
        <v>169034.13757182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99818.12999999999</v>
      </c>
      <c r="H74" s="131">
        <v>4</v>
      </c>
      <c r="I74" s="136" t="str">
        <f t="shared" si="16"/>
        <v>Mains (Zero Intercept)</v>
      </c>
      <c r="J74" s="136">
        <f t="shared" si="17"/>
        <v>49626.872632968618</v>
      </c>
      <c r="K74" s="136">
        <f t="shared" si="18"/>
        <v>50191.257367031365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46264.189999999995</v>
      </c>
      <c r="H75" s="131">
        <v>4</v>
      </c>
      <c r="I75" s="136" t="str">
        <f t="shared" si="16"/>
        <v>Mains (Zero Intercept)</v>
      </c>
      <c r="J75" s="136">
        <f t="shared" si="17"/>
        <v>23001.303115951585</v>
      </c>
      <c r="K75" s="136">
        <f t="shared" si="18"/>
        <v>23262.886884048407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4005.0800000000013</v>
      </c>
      <c r="H76" s="131">
        <v>4</v>
      </c>
      <c r="I76" s="136" t="str">
        <f t="shared" si="16"/>
        <v>Mains (Zero Intercept)</v>
      </c>
      <c r="J76" s="136">
        <f t="shared" si="17"/>
        <v>1991.2173774929468</v>
      </c>
      <c r="K76" s="136">
        <f t="shared" si="18"/>
        <v>2013.8626225070543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7">
        <v>37600</v>
      </c>
      <c r="E77" s="138" t="s">
        <v>284</v>
      </c>
      <c r="G77" s="135">
        <v>20008047.633832872</v>
      </c>
      <c r="H77" s="131">
        <v>4</v>
      </c>
      <c r="I77" s="136" t="str">
        <f t="shared" si="16"/>
        <v>Mains (Zero Intercept)</v>
      </c>
      <c r="J77" s="136">
        <f t="shared" si="17"/>
        <v>9947459.7606526297</v>
      </c>
      <c r="K77" s="136">
        <f t="shared" si="18"/>
        <v>10060587.87318024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7">
        <v>37601</v>
      </c>
      <c r="E78" s="138" t="s">
        <v>285</v>
      </c>
      <c r="G78" s="135">
        <v>112357720.54772933</v>
      </c>
      <c r="H78" s="131">
        <v>4</v>
      </c>
      <c r="I78" s="136" t="str">
        <f t="shared" si="16"/>
        <v>Mains (Zero Intercept)</v>
      </c>
      <c r="J78" s="136">
        <f t="shared" si="17"/>
        <v>55861217.666097783</v>
      </c>
      <c r="K78" s="136">
        <f t="shared" si="18"/>
        <v>56496502.881631546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7">
        <v>37602</v>
      </c>
      <c r="E79" s="138" t="s">
        <v>292</v>
      </c>
      <c r="G79" s="135">
        <v>97163196.540185437</v>
      </c>
      <c r="H79" s="131">
        <v>4</v>
      </c>
      <c r="I79" s="136" t="str">
        <f t="shared" si="16"/>
        <v>Mains (Zero Intercept)</v>
      </c>
      <c r="J79" s="136">
        <f t="shared" si="17"/>
        <v>48306911.573196977</v>
      </c>
      <c r="K79" s="136">
        <f t="shared" si="18"/>
        <v>48856284.966988459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7">
        <v>37800</v>
      </c>
      <c r="E80" s="138" t="s">
        <v>293</v>
      </c>
      <c r="G80" s="135">
        <v>7462836.8265099321</v>
      </c>
      <c r="H80" s="131">
        <v>4</v>
      </c>
      <c r="I80" s="136" t="str">
        <f t="shared" si="16"/>
        <v>Mains (Zero Intercept)</v>
      </c>
      <c r="J80" s="136">
        <f t="shared" si="17"/>
        <v>3710320.4865672812</v>
      </c>
      <c r="K80" s="136">
        <f t="shared" si="18"/>
        <v>3752516.3399426504</v>
      </c>
      <c r="L80" s="136">
        <f t="shared" si="19"/>
        <v>0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7">
        <v>37900</v>
      </c>
      <c r="E81" s="138" t="s">
        <v>294</v>
      </c>
      <c r="G81" s="135">
        <v>3151874.9211629597</v>
      </c>
      <c r="H81" s="131">
        <v>4</v>
      </c>
      <c r="I81" s="136" t="str">
        <f t="shared" si="16"/>
        <v>Mains (Zero Intercept)</v>
      </c>
      <c r="J81" s="136">
        <f t="shared" si="17"/>
        <v>1567026.9045072494</v>
      </c>
      <c r="K81" s="136">
        <f t="shared" si="18"/>
        <v>1584848.0166557101</v>
      </c>
      <c r="L81" s="136">
        <f t="shared" si="19"/>
        <v>0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7">
        <v>37905</v>
      </c>
      <c r="E82" s="138" t="s">
        <v>295</v>
      </c>
      <c r="G82" s="135">
        <v>1393820.6099999999</v>
      </c>
      <c r="H82" s="131">
        <v>4</v>
      </c>
      <c r="I82" s="136" t="str">
        <f t="shared" si="16"/>
        <v>Mains (Zero Intercept)</v>
      </c>
      <c r="J82" s="136">
        <f t="shared" si="17"/>
        <v>692969.88318331167</v>
      </c>
      <c r="K82" s="136">
        <f t="shared" si="18"/>
        <v>700850.72681668808</v>
      </c>
      <c r="L82" s="136">
        <f t="shared" si="19"/>
        <v>0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7">
        <v>38000</v>
      </c>
      <c r="E83" s="138" t="s">
        <v>52</v>
      </c>
      <c r="G83" s="135">
        <v>118202045.19986632</v>
      </c>
      <c r="H83" s="131">
        <v>1</v>
      </c>
      <c r="I83" s="136" t="str">
        <f t="shared" si="16"/>
        <v>Customer</v>
      </c>
      <c r="J83" s="136">
        <f t="shared" si="17"/>
        <v>118202045.19986632</v>
      </c>
      <c r="K83" s="136">
        <f t="shared" si="18"/>
        <v>0</v>
      </c>
      <c r="L83" s="136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7">
        <v>38100</v>
      </c>
      <c r="E84" s="138" t="s">
        <v>51</v>
      </c>
      <c r="G84" s="135">
        <v>34690273.057552174</v>
      </c>
      <c r="H84" s="131">
        <v>1</v>
      </c>
      <c r="I84" s="136" t="str">
        <f t="shared" si="16"/>
        <v>Customer</v>
      </c>
      <c r="J84" s="136">
        <f t="shared" si="17"/>
        <v>34690273.057552174</v>
      </c>
      <c r="K84" s="136">
        <f t="shared" si="18"/>
        <v>0</v>
      </c>
      <c r="L84" s="136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7">
        <v>38200</v>
      </c>
      <c r="E85" s="138" t="s">
        <v>463</v>
      </c>
      <c r="G85" s="135">
        <v>51632550.034519844</v>
      </c>
      <c r="H85" s="131">
        <v>1</v>
      </c>
      <c r="I85" s="136" t="str">
        <f t="shared" si="16"/>
        <v>Customer</v>
      </c>
      <c r="J85" s="136">
        <f t="shared" si="17"/>
        <v>51632550.034519844</v>
      </c>
      <c r="K85" s="136">
        <f t="shared" si="18"/>
        <v>0</v>
      </c>
      <c r="L85" s="136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7">
        <v>38300</v>
      </c>
      <c r="E86" s="138" t="s">
        <v>297</v>
      </c>
      <c r="G86" s="135">
        <v>8425356.3026922084</v>
      </c>
      <c r="H86" s="131">
        <v>1</v>
      </c>
      <c r="I86" s="136" t="str">
        <f t="shared" si="16"/>
        <v>Customer</v>
      </c>
      <c r="J86" s="136">
        <f t="shared" si="17"/>
        <v>8425356.3026922084</v>
      </c>
      <c r="K86" s="136">
        <f t="shared" si="18"/>
        <v>0</v>
      </c>
      <c r="L86" s="136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7">
        <v>38400</v>
      </c>
      <c r="E87" s="138" t="s">
        <v>298</v>
      </c>
      <c r="G87" s="135">
        <v>154276.35999999993</v>
      </c>
      <c r="H87" s="131">
        <v>1</v>
      </c>
      <c r="I87" s="136" t="str">
        <f t="shared" si="16"/>
        <v>Customer</v>
      </c>
      <c r="J87" s="136">
        <f t="shared" si="17"/>
        <v>154276.35999999993</v>
      </c>
      <c r="K87" s="136">
        <f t="shared" si="18"/>
        <v>0</v>
      </c>
      <c r="L87" s="136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7">
        <v>38500</v>
      </c>
      <c r="E88" s="138" t="s">
        <v>299</v>
      </c>
      <c r="G88" s="135">
        <v>5433872.7290307675</v>
      </c>
      <c r="H88" s="131">
        <v>1</v>
      </c>
      <c r="I88" s="136" t="str">
        <f t="shared" si="16"/>
        <v>Customer</v>
      </c>
      <c r="J88" s="136">
        <f t="shared" si="17"/>
        <v>5433872.7290307675</v>
      </c>
      <c r="K88" s="136">
        <f t="shared" si="18"/>
        <v>0</v>
      </c>
      <c r="L88" s="136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462642334.93374115</v>
      </c>
      <c r="H91" s="131"/>
      <c r="I91" s="42"/>
      <c r="J91" s="42">
        <f>SUM(J69:J89)</f>
        <v>339900256.48151398</v>
      </c>
      <c r="K91" s="42">
        <f>SUM(K69:K89)</f>
        <v>122742078.45222713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7">
        <v>38900</v>
      </c>
      <c r="E95" s="138" t="s">
        <v>125</v>
      </c>
      <c r="G95" s="135">
        <f>+O95</f>
        <v>1027349.6999999998</v>
      </c>
      <c r="H95" s="131">
        <v>5.4</v>
      </c>
      <c r="I95" s="136" t="str">
        <f>VLOOKUP($H95,class,3)</f>
        <v>P, S, T &amp; D Plant</v>
      </c>
      <c r="J95" s="136">
        <f>$G95*VLOOKUP($H95,class,6)</f>
        <v>684453.06857706246</v>
      </c>
      <c r="K95" s="136">
        <f>$G95*VLOOKUP($H95,class,7)</f>
        <v>327085.32307057537</v>
      </c>
      <c r="L95" s="136">
        <f>$G95*VLOOKUP($H95,class,8)</f>
        <v>15811.308352362006</v>
      </c>
      <c r="M95" s="42">
        <f>SUM(J95:L95)-G95</f>
        <v>0</v>
      </c>
      <c r="N95" s="42" t="s">
        <v>125</v>
      </c>
      <c r="O95" s="42">
        <v>1027349.6999999998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7">
        <v>39000</v>
      </c>
      <c r="E96" s="138" t="s">
        <v>149</v>
      </c>
      <c r="G96" s="135">
        <f>+O96</f>
        <v>5235434.4975332627</v>
      </c>
      <c r="H96" s="131">
        <v>5.4</v>
      </c>
      <c r="I96" s="136" t="str">
        <f t="shared" ref="I96:I129" si="22">VLOOKUP($H96,class,3)</f>
        <v>P, S, T &amp; D Plant</v>
      </c>
      <c r="J96" s="136">
        <f t="shared" ref="J96:J129" si="23">$G96*VLOOKUP($H96,class,6)</f>
        <v>3488013.0954151768</v>
      </c>
      <c r="K96" s="136">
        <f t="shared" ref="K96:K129" si="24">$G96*VLOOKUP($H96,class,7)</f>
        <v>1666846.0447698606</v>
      </c>
      <c r="L96" s="136">
        <f t="shared" ref="L96:L129" si="25">$G96*VLOOKUP($H96,class,8)</f>
        <v>80575.357348225123</v>
      </c>
      <c r="M96" s="42">
        <f t="shared" ref="M96:M106" si="26">SUM(J96:L96)-G96</f>
        <v>0</v>
      </c>
      <c r="N96" s="42" t="s">
        <v>149</v>
      </c>
      <c r="O96" s="42">
        <v>5235434.4975332627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7">
        <v>39001</v>
      </c>
      <c r="E97" s="138" t="s">
        <v>304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305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7">
        <v>39002</v>
      </c>
      <c r="E98" s="138" t="s">
        <v>305</v>
      </c>
      <c r="G98" s="135">
        <f>+O97</f>
        <v>173114.85000000003</v>
      </c>
      <c r="H98" s="131">
        <v>5.4</v>
      </c>
      <c r="I98" s="136" t="str">
        <f t="shared" si="22"/>
        <v>P, S, T &amp; D Plant</v>
      </c>
      <c r="J98" s="136">
        <f t="shared" si="23"/>
        <v>115334.62296115716</v>
      </c>
      <c r="K98" s="136">
        <f t="shared" si="24"/>
        <v>55115.92268977566</v>
      </c>
      <c r="L98" s="136">
        <f t="shared" si="25"/>
        <v>2664.3043490672135</v>
      </c>
      <c r="M98" s="42">
        <f t="shared" si="26"/>
        <v>0</v>
      </c>
      <c r="N98" s="42" t="s">
        <v>291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7">
        <v>39003</v>
      </c>
      <c r="E99" s="138" t="s">
        <v>291</v>
      </c>
      <c r="G99" s="135">
        <f t="shared" ref="G99:G102" si="27">+O98</f>
        <v>709199.17999999982</v>
      </c>
      <c r="H99" s="131">
        <v>5.4</v>
      </c>
      <c r="I99" s="136" t="str">
        <f t="shared" si="22"/>
        <v>P, S, T &amp; D Plant</v>
      </c>
      <c r="J99" s="136">
        <f t="shared" si="23"/>
        <v>472491.06607354479</v>
      </c>
      <c r="K99" s="136">
        <f t="shared" si="24"/>
        <v>225793.26485585884</v>
      </c>
      <c r="L99" s="136">
        <f t="shared" si="25"/>
        <v>10914.849070596199</v>
      </c>
      <c r="M99" s="42">
        <f t="shared" si="26"/>
        <v>0</v>
      </c>
      <c r="N99" s="42" t="s">
        <v>306</v>
      </c>
      <c r="O99" s="42">
        <v>7461.4900000000007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7">
        <v>39004</v>
      </c>
      <c r="E100" s="138" t="s">
        <v>306</v>
      </c>
      <c r="G100" s="135">
        <f t="shared" si="27"/>
        <v>7461.4900000000007</v>
      </c>
      <c r="H100" s="131">
        <v>5.4</v>
      </c>
      <c r="I100" s="136" t="str">
        <f t="shared" si="22"/>
        <v>P, S, T &amp; D Plant</v>
      </c>
      <c r="J100" s="136">
        <f t="shared" si="23"/>
        <v>4971.0821219464679</v>
      </c>
      <c r="K100" s="136">
        <f t="shared" si="24"/>
        <v>2375.57266745478</v>
      </c>
      <c r="L100" s="136">
        <f t="shared" si="25"/>
        <v>114.83521059875291</v>
      </c>
      <c r="M100" s="42">
        <f t="shared" si="26"/>
        <v>0</v>
      </c>
      <c r="N100" s="42" t="s">
        <v>307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7">
        <v>39009</v>
      </c>
      <c r="E101" s="138" t="s">
        <v>307</v>
      </c>
      <c r="G101" s="135">
        <f t="shared" si="27"/>
        <v>1246194.18</v>
      </c>
      <c r="H101" s="131">
        <v>5.4</v>
      </c>
      <c r="I101" s="136" t="str">
        <f t="shared" si="22"/>
        <v>P, S, T &amp; D Plant</v>
      </c>
      <c r="J101" s="136">
        <f t="shared" si="23"/>
        <v>830254.22652469377</v>
      </c>
      <c r="K101" s="136">
        <f t="shared" si="24"/>
        <v>396760.54412043997</v>
      </c>
      <c r="L101" s="136">
        <f t="shared" si="25"/>
        <v>19179.40935486614</v>
      </c>
      <c r="M101" s="42">
        <f t="shared" si="26"/>
        <v>0</v>
      </c>
      <c r="N101" s="42" t="s">
        <v>308</v>
      </c>
      <c r="O101" s="42">
        <v>1943486.6371535859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7">
        <v>39100</v>
      </c>
      <c r="E102" s="138" t="s">
        <v>308</v>
      </c>
      <c r="G102" s="135">
        <f t="shared" si="27"/>
        <v>1943486.6371535859</v>
      </c>
      <c r="H102" s="131">
        <v>5.4</v>
      </c>
      <c r="I102" s="136" t="str">
        <f t="shared" si="22"/>
        <v>P, S, T &amp; D Plant</v>
      </c>
      <c r="J102" s="136">
        <f t="shared" si="23"/>
        <v>1294812.6548713529</v>
      </c>
      <c r="K102" s="136">
        <f t="shared" si="24"/>
        <v>618762.9729163564</v>
      </c>
      <c r="L102" s="136">
        <f t="shared" si="25"/>
        <v>29911.009365876533</v>
      </c>
      <c r="M102" s="42">
        <f t="shared" si="26"/>
        <v>0</v>
      </c>
      <c r="N102" s="42" t="s">
        <v>311</v>
      </c>
      <c r="O102" s="42">
        <v>362906.41000000009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7">
        <v>39102</v>
      </c>
      <c r="E103" s="138" t="s">
        <v>309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33191.910000000018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7">
        <v>39103</v>
      </c>
      <c r="E104" s="138" t="s">
        <v>310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314</v>
      </c>
      <c r="O104" s="42">
        <v>2654268.688659105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7">
        <v>39200</v>
      </c>
      <c r="E105" s="138" t="s">
        <v>311</v>
      </c>
      <c r="G105" s="135">
        <f>+O102</f>
        <v>362906.41000000009</v>
      </c>
      <c r="H105" s="131">
        <v>5.4</v>
      </c>
      <c r="I105" s="136" t="str">
        <f t="shared" si="22"/>
        <v>P, S, T &amp; D Plant</v>
      </c>
      <c r="J105" s="136">
        <f t="shared" si="23"/>
        <v>241779.80090984175</v>
      </c>
      <c r="K105" s="136">
        <f t="shared" si="24"/>
        <v>115541.33938933621</v>
      </c>
      <c r="L105" s="136">
        <f t="shared" si="25"/>
        <v>5585.2697008221376</v>
      </c>
      <c r="M105" s="42">
        <f t="shared" si="26"/>
        <v>0</v>
      </c>
      <c r="N105" s="42" t="s">
        <v>316</v>
      </c>
      <c r="O105" s="42">
        <v>47302.960000000006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7">
        <v>39201</v>
      </c>
      <c r="E106" s="138" t="s">
        <v>312</v>
      </c>
      <c r="G106" s="135">
        <v>0</v>
      </c>
      <c r="H106" s="131">
        <v>5.4</v>
      </c>
      <c r="I106" s="136" t="str">
        <f t="shared" si="22"/>
        <v>P, S, T &amp; D Plant</v>
      </c>
      <c r="J106" s="136">
        <f t="shared" si="23"/>
        <v>0</v>
      </c>
      <c r="K106" s="136">
        <f t="shared" si="24"/>
        <v>0</v>
      </c>
      <c r="L106" s="136">
        <f t="shared" si="25"/>
        <v>0</v>
      </c>
      <c r="M106" s="42">
        <f t="shared" si="26"/>
        <v>0</v>
      </c>
      <c r="N106" s="42" t="s">
        <v>317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7">
        <v>39202</v>
      </c>
      <c r="E107" s="138" t="s">
        <v>313</v>
      </c>
      <c r="G107" s="135">
        <f>+O103</f>
        <v>33191.910000000018</v>
      </c>
      <c r="H107" s="131">
        <v>5.4</v>
      </c>
      <c r="I107" s="136" t="str">
        <f t="shared" si="22"/>
        <v>P, S, T &amp; D Plant</v>
      </c>
      <c r="J107" s="136">
        <f t="shared" si="23"/>
        <v>22113.506872522277</v>
      </c>
      <c r="K107" s="136">
        <f t="shared" si="24"/>
        <v>10567.566823331403</v>
      </c>
      <c r="L107" s="136">
        <f t="shared" si="25"/>
        <v>510.83630414633728</v>
      </c>
      <c r="M107" s="42">
        <f t="shared" ref="M107:M129" si="28">SUM(J107:L107)-G107</f>
        <v>0</v>
      </c>
      <c r="N107" s="42" t="s">
        <v>318</v>
      </c>
      <c r="O107" s="42">
        <v>33235.94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7">
        <v>39300</v>
      </c>
      <c r="E108" s="138" t="s">
        <v>198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8"/>
        <v>0</v>
      </c>
      <c r="N108" s="42" t="s">
        <v>319</v>
      </c>
      <c r="O108" s="42">
        <v>402998.72329263674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7">
        <v>39400</v>
      </c>
      <c r="E109" s="138" t="s">
        <v>314</v>
      </c>
      <c r="G109" s="135">
        <f>+O104</f>
        <v>2654268.688659105</v>
      </c>
      <c r="H109" s="131">
        <v>5.4</v>
      </c>
      <c r="I109" s="136" t="str">
        <f t="shared" si="22"/>
        <v>P, S, T &amp; D Plant</v>
      </c>
      <c r="J109" s="136">
        <f t="shared" si="23"/>
        <v>1768358.2803214332</v>
      </c>
      <c r="K109" s="136">
        <f t="shared" si="24"/>
        <v>845060.18889787572</v>
      </c>
      <c r="L109" s="136">
        <f t="shared" si="25"/>
        <v>40850.21943979607</v>
      </c>
      <c r="M109" s="42">
        <f t="shared" si="28"/>
        <v>0</v>
      </c>
      <c r="N109" s="42" t="s">
        <v>322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7">
        <v>39600</v>
      </c>
      <c r="E110" s="138" t="s">
        <v>315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8"/>
        <v>0</v>
      </c>
      <c r="N110" s="42" t="s">
        <v>323</v>
      </c>
      <c r="O110" s="42">
        <v>4288652.440645271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7">
        <v>39603</v>
      </c>
      <c r="E111" s="138" t="s">
        <v>316</v>
      </c>
      <c r="G111" s="135">
        <f>+O105</f>
        <v>47302.960000000006</v>
      </c>
      <c r="H111" s="131">
        <v>5.4</v>
      </c>
      <c r="I111" s="136" t="str">
        <f t="shared" si="22"/>
        <v>P, S, T &amp; D Plant</v>
      </c>
      <c r="J111" s="136">
        <f t="shared" si="23"/>
        <v>31514.737508346039</v>
      </c>
      <c r="K111" s="136">
        <f t="shared" si="24"/>
        <v>15060.211682345855</v>
      </c>
      <c r="L111" s="136">
        <f t="shared" si="25"/>
        <v>728.01080930811202</v>
      </c>
      <c r="M111" s="42">
        <f t="shared" si="28"/>
        <v>0</v>
      </c>
      <c r="N111" s="42" t="s">
        <v>327</v>
      </c>
      <c r="O111" s="42">
        <v>94709.10763737149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7">
        <v>39604</v>
      </c>
      <c r="E112" s="138" t="s">
        <v>317</v>
      </c>
      <c r="G112" s="135">
        <f t="shared" ref="G112:G114" si="29">+O106</f>
        <v>62747.290000000008</v>
      </c>
      <c r="H112" s="131">
        <v>5.4</v>
      </c>
      <c r="I112" s="136" t="str">
        <f t="shared" si="22"/>
        <v>P, S, T &amp; D Plant</v>
      </c>
      <c r="J112" s="136">
        <f t="shared" si="23"/>
        <v>41804.241715741809</v>
      </c>
      <c r="K112" s="136">
        <f t="shared" si="24"/>
        <v>19977.343276055941</v>
      </c>
      <c r="L112" s="136">
        <f t="shared" si="25"/>
        <v>965.7050082022522</v>
      </c>
      <c r="M112" s="42">
        <f t="shared" si="28"/>
        <v>0</v>
      </c>
      <c r="N112" s="42" t="s">
        <v>330</v>
      </c>
      <c r="O112" s="42">
        <v>1646712.9937863885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7">
        <v>39605</v>
      </c>
      <c r="E113" s="141" t="s">
        <v>318</v>
      </c>
      <c r="G113" s="135">
        <f t="shared" si="29"/>
        <v>33235.94</v>
      </c>
      <c r="H113" s="131">
        <v>5.4</v>
      </c>
      <c r="I113" s="136" t="str">
        <f t="shared" si="22"/>
        <v>P, S, T &amp; D Plant</v>
      </c>
      <c r="J113" s="136">
        <f t="shared" si="23"/>
        <v>22142.841059906998</v>
      </c>
      <c r="K113" s="136">
        <f t="shared" si="24"/>
        <v>10581.58499725484</v>
      </c>
      <c r="L113" s="136">
        <f t="shared" si="25"/>
        <v>511.51394283816177</v>
      </c>
      <c r="M113" s="42">
        <f t="shared" si="28"/>
        <v>0</v>
      </c>
      <c r="N113" s="42" t="s">
        <v>331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7">
        <v>39700</v>
      </c>
      <c r="E114" s="138" t="s">
        <v>319</v>
      </c>
      <c r="G114" s="135">
        <f t="shared" si="29"/>
        <v>402998.72329263674</v>
      </c>
      <c r="H114" s="131">
        <v>5.4</v>
      </c>
      <c r="I114" s="136" t="str">
        <f t="shared" si="22"/>
        <v>P, S, T &amp; D Plant</v>
      </c>
      <c r="J114" s="136">
        <f t="shared" si="23"/>
        <v>268490.57608162414</v>
      </c>
      <c r="K114" s="136">
        <f t="shared" si="24"/>
        <v>128305.84133640329</v>
      </c>
      <c r="L114" s="136">
        <f t="shared" si="25"/>
        <v>6202.305874609292</v>
      </c>
      <c r="M114" s="42">
        <f t="shared" si="28"/>
        <v>0</v>
      </c>
      <c r="N114" s="42" t="s">
        <v>332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7">
        <v>39701</v>
      </c>
      <c r="E115" s="138" t="s">
        <v>320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7">
        <v>39702</v>
      </c>
      <c r="E116" s="138" t="s">
        <v>321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7">
        <v>39705</v>
      </c>
      <c r="E117" s="138" t="s">
        <v>322</v>
      </c>
      <c r="G117" s="135"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7">
        <v>39800</v>
      </c>
      <c r="E118" s="138" t="s">
        <v>323</v>
      </c>
      <c r="G118" s="135">
        <f>+O110</f>
        <v>4288652.440645271</v>
      </c>
      <c r="H118" s="131">
        <v>5.4</v>
      </c>
      <c r="I118" s="136" t="str">
        <f t="shared" si="22"/>
        <v>P, S, T &amp; D Plant</v>
      </c>
      <c r="J118" s="136">
        <f t="shared" si="23"/>
        <v>2857236.7549824216</v>
      </c>
      <c r="K118" s="136">
        <f t="shared" si="24"/>
        <v>1365411.6695472538</v>
      </c>
      <c r="L118" s="136">
        <f t="shared" si="25"/>
        <v>66004.016115595587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7">
        <v>39900</v>
      </c>
      <c r="E119" s="138" t="s">
        <v>324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7">
        <v>39901</v>
      </c>
      <c r="E120" s="138" t="s">
        <v>325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7">
        <v>39902</v>
      </c>
      <c r="E121" s="138" t="s">
        <v>326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7">
        <v>39903</v>
      </c>
      <c r="E122" s="138" t="s">
        <v>327</v>
      </c>
      <c r="G122" s="135">
        <f>+O111</f>
        <v>94709.10763737149</v>
      </c>
      <c r="H122" s="131">
        <v>5.4</v>
      </c>
      <c r="I122" s="136" t="str">
        <f t="shared" si="22"/>
        <v>P, S, T &amp; D Plant</v>
      </c>
      <c r="J122" s="136">
        <f t="shared" si="23"/>
        <v>63098.221904960141</v>
      </c>
      <c r="K122" s="136">
        <f t="shared" si="24"/>
        <v>30153.276016234351</v>
      </c>
      <c r="L122" s="136">
        <f t="shared" si="25"/>
        <v>1457.6097161769983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7">
        <v>39904</v>
      </c>
      <c r="E123" s="138" t="s">
        <v>328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7">
        <v>39905</v>
      </c>
      <c r="E124" s="138" t="s">
        <v>329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7">
        <v>39906</v>
      </c>
      <c r="E125" s="138" t="s">
        <v>330</v>
      </c>
      <c r="G125" s="135">
        <f>+O112</f>
        <v>1646712.9937863885</v>
      </c>
      <c r="H125" s="131">
        <v>5.4</v>
      </c>
      <c r="I125" s="136" t="str">
        <f t="shared" si="22"/>
        <v>P, S, T &amp; D Plant</v>
      </c>
      <c r="J125" s="136">
        <f t="shared" si="23"/>
        <v>1097092.6079628144</v>
      </c>
      <c r="K125" s="136">
        <f t="shared" si="24"/>
        <v>524276.8373584334</v>
      </c>
      <c r="L125" s="136">
        <f t="shared" si="25"/>
        <v>25343.548465140717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7">
        <v>39907</v>
      </c>
      <c r="E126" s="138" t="s">
        <v>331</v>
      </c>
      <c r="G126" s="135">
        <f t="shared" ref="G126:G127" si="30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9161.8668646771312</v>
      </c>
      <c r="K126" s="136">
        <f t="shared" si="24"/>
        <v>4378.2580880125306</v>
      </c>
      <c r="L126" s="136">
        <f t="shared" si="25"/>
        <v>211.64504731033773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7">
        <v>39908</v>
      </c>
      <c r="E127" s="138" t="s">
        <v>332</v>
      </c>
      <c r="G127" s="135">
        <f t="shared" si="30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82289.51097009542</v>
      </c>
      <c r="K127" s="136">
        <f t="shared" si="24"/>
        <v>39324.378130014738</v>
      </c>
      <c r="L127" s="136">
        <f t="shared" si="25"/>
        <v>1900.9408998898564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7">
        <v>39909</v>
      </c>
      <c r="E128" s="138" t="s">
        <v>333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7">
        <v>39924</v>
      </c>
      <c r="E129" s="138" t="s">
        <v>334</v>
      </c>
      <c r="G129" s="140">
        <v>0</v>
      </c>
      <c r="H129" s="131">
        <v>5.4</v>
      </c>
      <c r="I129" s="136" t="str">
        <f t="shared" si="22"/>
        <v>P, S, T &amp; D Plant</v>
      </c>
      <c r="J129" s="136">
        <f t="shared" si="23"/>
        <v>0</v>
      </c>
      <c r="K129" s="136">
        <f t="shared" si="24"/>
        <v>0</v>
      </c>
      <c r="L129" s="136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20106233.59870762</v>
      </c>
      <c r="H131" s="131"/>
      <c r="I131" s="136"/>
      <c r="J131" s="42">
        <f>SUM(J95:J129)</f>
        <v>13395412.763699319</v>
      </c>
      <c r="K131" s="42">
        <f>SUM(K95:K129)</f>
        <v>6401378.1406328715</v>
      </c>
      <c r="L131" s="42">
        <f>SUM(L95:L129)</f>
        <v>309442.69437542779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362</v>
      </c>
      <c r="E133" s="44"/>
      <c r="G133" s="42">
        <f>G131+G91+G65+G52+G30+G18</f>
        <v>530417571.81245792</v>
      </c>
      <c r="H133" s="131"/>
      <c r="I133" s="136"/>
      <c r="J133" s="42">
        <f>J131+J91+J65+J52+J30+J18</f>
        <v>353381068.44653887</v>
      </c>
      <c r="K133" s="42">
        <f>K131+K91+K65+K52+K30+K18</f>
        <v>168873172.23978156</v>
      </c>
      <c r="L133" s="42">
        <f>L131+L91+L65+L52+L30+L18</f>
        <v>8163331.1261373702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361</v>
      </c>
      <c r="E135" s="44"/>
      <c r="G135" s="140">
        <v>14123020.170000007</v>
      </c>
      <c r="H135" s="131">
        <v>5.4</v>
      </c>
      <c r="I135" s="136" t="str">
        <f>VLOOKUP($H135,class,3)</f>
        <v>P, S, T &amp; D Plant</v>
      </c>
      <c r="J135" s="136">
        <f>$G135*VLOOKUP($H135,class,6)</f>
        <v>9409205.5440637711</v>
      </c>
      <c r="K135" s="136">
        <f>$G135*VLOOKUP($H135,class,7)</f>
        <v>4496455.8952386957</v>
      </c>
      <c r="L135" s="136">
        <f>$G135*VLOOKUP($H135,class,8)</f>
        <v>217358.73069753972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360</v>
      </c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335</v>
      </c>
      <c r="E139" s="44"/>
      <c r="G139" s="135"/>
      <c r="H139" s="131"/>
      <c r="I139" s="136"/>
      <c r="J139" s="136"/>
      <c r="K139" s="136"/>
      <c r="L139" s="136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1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7">
        <v>30100</v>
      </c>
      <c r="D141" s="44"/>
      <c r="E141" s="138" t="s">
        <v>336</v>
      </c>
      <c r="G141" s="135">
        <v>90969.167972417315</v>
      </c>
      <c r="H141" s="131">
        <v>5.4</v>
      </c>
      <c r="I141" s="136" t="str">
        <f>VLOOKUP($H141,class,3)</f>
        <v>P, S, T &amp; D Plant</v>
      </c>
      <c r="J141" s="136">
        <f>$G141*VLOOKUP($H141,class,6)</f>
        <v>60606.55506554708</v>
      </c>
      <c r="K141" s="136">
        <f>$G141*VLOOKUP($H141,class,7)</f>
        <v>28962.562305434614</v>
      </c>
      <c r="L141" s="136">
        <f>$G141*VLOOKUP($H141,class,8)</f>
        <v>1400.0506014356206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7">
        <v>30200</v>
      </c>
      <c r="D142" s="44"/>
      <c r="E142" s="138" t="s">
        <v>197</v>
      </c>
      <c r="G142" s="135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9">
        <v>30300</v>
      </c>
      <c r="D143" s="44"/>
      <c r="E143" s="138" t="s">
        <v>337</v>
      </c>
      <c r="G143" s="140">
        <v>544683.99315370363</v>
      </c>
      <c r="H143" s="131">
        <v>5.4</v>
      </c>
      <c r="I143" s="136" t="str">
        <f>VLOOKUP($H143,class,3)</f>
        <v>P, S, T &amp; D Plant</v>
      </c>
      <c r="J143" s="136">
        <f>$G143*VLOOKUP($H143,class,6)</f>
        <v>362885.81241505221</v>
      </c>
      <c r="K143" s="136">
        <f>$G143*VLOOKUP($H143,class,7)</f>
        <v>173415.2838824504</v>
      </c>
      <c r="L143" s="136">
        <f>$G143*VLOOKUP($H143,class,8)</f>
        <v>8382.896856201005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338</v>
      </c>
      <c r="E145" s="44"/>
      <c r="G145" s="42">
        <f>SUM(G141:G143)</f>
        <v>635653.16112612095</v>
      </c>
      <c r="H145" s="131"/>
      <c r="I145" s="42"/>
      <c r="J145" s="42">
        <f>SUM(J141:J143)</f>
        <v>423492.36748059926</v>
      </c>
      <c r="K145" s="42">
        <f>SUM(K141:K143)</f>
        <v>202377.84618788501</v>
      </c>
      <c r="L145" s="42">
        <f>SUM(L141:L143)</f>
        <v>9782.9474576366265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1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2">
        <v>37400</v>
      </c>
      <c r="E149" s="138" t="s">
        <v>125</v>
      </c>
      <c r="G149" s="135">
        <v>0</v>
      </c>
      <c r="H149" s="131">
        <v>5.4</v>
      </c>
      <c r="I149" s="136" t="str">
        <f>VLOOKUP($H149,class,3)</f>
        <v>P, S, T &amp; D Plant</v>
      </c>
      <c r="J149" s="136">
        <f>$G149*VLOOKUP($H149,class,6)</f>
        <v>0</v>
      </c>
      <c r="K149" s="136">
        <f>$G149*VLOOKUP($H149,class,7)</f>
        <v>0</v>
      </c>
      <c r="L149" s="136">
        <f>$G149*VLOOKUP($H149,class,8)</f>
        <v>0</v>
      </c>
      <c r="M149" s="42">
        <f>SUM(J149:L149)-G149</f>
        <v>0</v>
      </c>
      <c r="N149" s="42" t="s">
        <v>304</v>
      </c>
      <c r="O149" s="42">
        <v>88038.099496073351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2">
        <v>39001</v>
      </c>
      <c r="E150" s="138" t="s">
        <v>304</v>
      </c>
      <c r="G150" s="135">
        <f>+O149</f>
        <v>88038.099496073351</v>
      </c>
      <c r="H150" s="131">
        <v>5.4</v>
      </c>
      <c r="I150" s="136" t="str">
        <f t="shared" ref="I150:I182" si="31">VLOOKUP($H150,class,3)</f>
        <v>P, S, T &amp; D Plant</v>
      </c>
      <c r="J150" s="136">
        <f t="shared" ref="J150:J182" si="32">$G150*VLOOKUP($H150,class,6)</f>
        <v>58653.783956699604</v>
      </c>
      <c r="K150" s="136">
        <f t="shared" ref="K150:K182" si="33">$G150*VLOOKUP($H150,class,7)</f>
        <v>28029.375212931503</v>
      </c>
      <c r="L150" s="136">
        <f t="shared" ref="L150:L182" si="34">$G150*VLOOKUP($H150,class,8)</f>
        <v>1354.9403264422447</v>
      </c>
      <c r="M150" s="42">
        <f t="shared" ref="M150:M182" si="35">SUM(J150:L150)-G150</f>
        <v>0</v>
      </c>
      <c r="N150" s="42" t="s">
        <v>306</v>
      </c>
      <c r="O150" s="42">
        <v>2833.0102879840838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2">
        <v>36602</v>
      </c>
      <c r="E151" s="138" t="s">
        <v>149</v>
      </c>
      <c r="G151" s="135">
        <v>0</v>
      </c>
      <c r="H151" s="131">
        <v>5.4</v>
      </c>
      <c r="I151" s="136" t="str">
        <f t="shared" si="31"/>
        <v>P, S, T &amp; D Plant</v>
      </c>
      <c r="J151" s="136">
        <f t="shared" si="32"/>
        <v>0</v>
      </c>
      <c r="K151" s="136">
        <f t="shared" si="33"/>
        <v>0</v>
      </c>
      <c r="L151" s="136">
        <f t="shared" si="34"/>
        <v>0</v>
      </c>
      <c r="M151" s="42">
        <f t="shared" si="35"/>
        <v>0</v>
      </c>
      <c r="N151" s="42" t="s">
        <v>307</v>
      </c>
      <c r="O151" s="42">
        <v>75706.62345924032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2">
        <v>38900</v>
      </c>
      <c r="E152" s="138" t="s">
        <v>125</v>
      </c>
      <c r="G152" s="135">
        <v>0</v>
      </c>
      <c r="H152" s="131">
        <v>5.4</v>
      </c>
      <c r="I152" s="136" t="str">
        <f t="shared" si="31"/>
        <v>P, S, T &amp; D Plant</v>
      </c>
      <c r="J152" s="136">
        <f t="shared" si="32"/>
        <v>0</v>
      </c>
      <c r="K152" s="136">
        <f t="shared" si="33"/>
        <v>0</v>
      </c>
      <c r="L152" s="136">
        <f t="shared" si="34"/>
        <v>0</v>
      </c>
      <c r="M152" s="42">
        <f t="shared" si="35"/>
        <v>0</v>
      </c>
      <c r="N152" s="42" t="s">
        <v>308</v>
      </c>
      <c r="O152" s="42">
        <v>20938.464368659388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2">
        <v>39004</v>
      </c>
      <c r="E153" s="138" t="s">
        <v>306</v>
      </c>
      <c r="G153" s="135">
        <f>+O150</f>
        <v>2833.0102879840838</v>
      </c>
      <c r="H153" s="131">
        <v>5.4</v>
      </c>
      <c r="I153" s="136" t="str">
        <f t="shared" si="31"/>
        <v>P, S, T &amp; D Plant</v>
      </c>
      <c r="J153" s="136">
        <f t="shared" si="32"/>
        <v>1887.4416227707993</v>
      </c>
      <c r="K153" s="136">
        <f t="shared" si="33"/>
        <v>901.96754358086434</v>
      </c>
      <c r="L153" s="136">
        <f t="shared" si="34"/>
        <v>43.601121632420046</v>
      </c>
      <c r="M153" s="42">
        <f t="shared" si="35"/>
        <v>0</v>
      </c>
      <c r="N153" s="42" t="s">
        <v>311</v>
      </c>
      <c r="O153" s="42">
        <v>2017.465612619184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2">
        <v>39009</v>
      </c>
      <c r="E154" s="138" t="s">
        <v>307</v>
      </c>
      <c r="G154" s="135">
        <f t="shared" ref="G154:G155" si="36">+O151</f>
        <v>75706.62345924032</v>
      </c>
      <c r="H154" s="131">
        <v>5.4</v>
      </c>
      <c r="I154" s="136" t="str">
        <f t="shared" si="31"/>
        <v>P, S, T &amp; D Plant</v>
      </c>
      <c r="J154" s="136">
        <f t="shared" si="32"/>
        <v>50438.162135332561</v>
      </c>
      <c r="K154" s="136">
        <f t="shared" si="33"/>
        <v>24103.307172570378</v>
      </c>
      <c r="L154" s="136">
        <f t="shared" si="34"/>
        <v>1165.1541513373802</v>
      </c>
      <c r="M154" s="42">
        <f t="shared" si="35"/>
        <v>0</v>
      </c>
      <c r="N154" s="42" t="s">
        <v>314</v>
      </c>
      <c r="O154" s="42">
        <v>80364.740668816987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2">
        <v>39100</v>
      </c>
      <c r="E155" s="138" t="s">
        <v>308</v>
      </c>
      <c r="G155" s="135">
        <f t="shared" si="36"/>
        <v>20938.464368659388</v>
      </c>
      <c r="H155" s="131">
        <v>5.4</v>
      </c>
      <c r="I155" s="136" t="str">
        <f t="shared" si="31"/>
        <v>P, S, T &amp; D Plant</v>
      </c>
      <c r="J155" s="136">
        <f t="shared" si="32"/>
        <v>13949.871390842285</v>
      </c>
      <c r="K155" s="136">
        <f t="shared" si="33"/>
        <v>6666.3419307220202</v>
      </c>
      <c r="L155" s="136">
        <f t="shared" si="34"/>
        <v>322.25104709508213</v>
      </c>
      <c r="M155" s="42">
        <f t="shared" si="35"/>
        <v>0</v>
      </c>
      <c r="N155" s="42" t="s">
        <v>315</v>
      </c>
      <c r="O155" s="42">
        <v>5418.1972206254195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2">
        <v>39102</v>
      </c>
      <c r="E156" s="138" t="s">
        <v>309</v>
      </c>
      <c r="G156" s="135">
        <v>0</v>
      </c>
      <c r="H156" s="131">
        <v>5.4</v>
      </c>
      <c r="I156" s="136" t="str">
        <f t="shared" si="31"/>
        <v>P, S, T &amp; D Plant</v>
      </c>
      <c r="J156" s="136">
        <f t="shared" si="32"/>
        <v>0</v>
      </c>
      <c r="K156" s="136">
        <f t="shared" si="33"/>
        <v>0</v>
      </c>
      <c r="L156" s="136">
        <f t="shared" si="34"/>
        <v>0</v>
      </c>
      <c r="M156" s="42">
        <f t="shared" si="35"/>
        <v>0</v>
      </c>
      <c r="N156" s="42" t="s">
        <v>319</v>
      </c>
      <c r="O156" s="42">
        <v>110754.7380434795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2">
        <v>39103</v>
      </c>
      <c r="E157" s="138" t="s">
        <v>310</v>
      </c>
      <c r="G157" s="135">
        <v>0</v>
      </c>
      <c r="H157" s="131">
        <v>5.4</v>
      </c>
      <c r="I157" s="136" t="str">
        <f t="shared" si="31"/>
        <v>P, S, T &amp; D Plant</v>
      </c>
      <c r="J157" s="136">
        <f t="shared" si="32"/>
        <v>0</v>
      </c>
      <c r="K157" s="136">
        <f t="shared" si="33"/>
        <v>0</v>
      </c>
      <c r="L157" s="136">
        <f t="shared" si="34"/>
        <v>0</v>
      </c>
      <c r="M157" s="42">
        <f t="shared" si="35"/>
        <v>0</v>
      </c>
      <c r="N157" s="42" t="s">
        <v>323</v>
      </c>
      <c r="O157" s="42">
        <v>433089.84756358922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2">
        <v>39200</v>
      </c>
      <c r="E158" s="138" t="s">
        <v>311</v>
      </c>
      <c r="G158" s="135">
        <f>+O153</f>
        <v>2017.465612619184</v>
      </c>
      <c r="H158" s="131">
        <v>5.4</v>
      </c>
      <c r="I158" s="136" t="str">
        <f t="shared" si="31"/>
        <v>P, S, T &amp; D Plant</v>
      </c>
      <c r="J158" s="136">
        <f t="shared" si="32"/>
        <v>1344.0998029258235</v>
      </c>
      <c r="K158" s="136">
        <f t="shared" si="33"/>
        <v>642.31623534549351</v>
      </c>
      <c r="L158" s="136">
        <f t="shared" si="34"/>
        <v>31.049574347866983</v>
      </c>
      <c r="M158" s="42">
        <f t="shared" si="35"/>
        <v>0</v>
      </c>
      <c r="N158" s="42" t="s">
        <v>324</v>
      </c>
      <c r="O158" s="42">
        <v>37796.323750653595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2">
        <v>39201</v>
      </c>
      <c r="E159" s="138" t="s">
        <v>312</v>
      </c>
      <c r="G159" s="135">
        <v>0</v>
      </c>
      <c r="H159" s="131">
        <v>5.4</v>
      </c>
      <c r="I159" s="136" t="str">
        <f t="shared" si="31"/>
        <v>P, S, T &amp; D Plant</v>
      </c>
      <c r="J159" s="136">
        <f t="shared" si="32"/>
        <v>0</v>
      </c>
      <c r="K159" s="136">
        <f t="shared" si="33"/>
        <v>0</v>
      </c>
      <c r="L159" s="136">
        <f t="shared" si="34"/>
        <v>0</v>
      </c>
      <c r="M159" s="42">
        <f t="shared" si="35"/>
        <v>0</v>
      </c>
      <c r="N159" s="42" t="s">
        <v>325</v>
      </c>
      <c r="O159" s="42">
        <v>168966.18261612565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2">
        <v>39202</v>
      </c>
      <c r="E160" s="138" t="s">
        <v>313</v>
      </c>
      <c r="G160" s="135">
        <v>0</v>
      </c>
      <c r="H160" s="131">
        <v>5.4</v>
      </c>
      <c r="I160" s="136" t="str">
        <f t="shared" si="31"/>
        <v>P, S, T &amp; D Plant</v>
      </c>
      <c r="J160" s="136">
        <f t="shared" si="32"/>
        <v>0</v>
      </c>
      <c r="K160" s="136">
        <f t="shared" si="33"/>
        <v>0</v>
      </c>
      <c r="L160" s="136">
        <f t="shared" si="34"/>
        <v>0</v>
      </c>
      <c r="M160" s="42">
        <f t="shared" si="35"/>
        <v>0</v>
      </c>
      <c r="N160" s="42" t="s">
        <v>326</v>
      </c>
      <c r="O160" s="42">
        <v>4061.3222550567739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2">
        <v>39300</v>
      </c>
      <c r="E161" s="138" t="s">
        <v>198</v>
      </c>
      <c r="G161" s="135">
        <v>0</v>
      </c>
      <c r="H161" s="131">
        <v>5.4</v>
      </c>
      <c r="I161" s="136" t="str">
        <f t="shared" si="31"/>
        <v>P, S, T &amp; D Plant</v>
      </c>
      <c r="J161" s="136">
        <f t="shared" si="32"/>
        <v>0</v>
      </c>
      <c r="K161" s="136">
        <f t="shared" si="33"/>
        <v>0</v>
      </c>
      <c r="L161" s="136">
        <f t="shared" si="34"/>
        <v>0</v>
      </c>
      <c r="M161" s="42">
        <f t="shared" si="35"/>
        <v>0</v>
      </c>
      <c r="N161" s="42" t="s">
        <v>327</v>
      </c>
      <c r="O161" s="42">
        <v>102774.6325850414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2">
        <v>39400</v>
      </c>
      <c r="E162" s="138" t="s">
        <v>314</v>
      </c>
      <c r="G162" s="135">
        <f>+O154</f>
        <v>80364.740668816987</v>
      </c>
      <c r="H162" s="131">
        <v>5.4</v>
      </c>
      <c r="I162" s="136" t="str">
        <f t="shared" si="31"/>
        <v>P, S, T &amp; D Plant</v>
      </c>
      <c r="J162" s="136">
        <f t="shared" si="32"/>
        <v>53541.548078684056</v>
      </c>
      <c r="K162" s="136">
        <f t="shared" si="33"/>
        <v>25586.34821730421</v>
      </c>
      <c r="L162" s="136">
        <f t="shared" si="34"/>
        <v>1236.8443728287193</v>
      </c>
      <c r="M162" s="42">
        <f t="shared" si="35"/>
        <v>0</v>
      </c>
      <c r="N162" s="42" t="s">
        <v>330</v>
      </c>
      <c r="O162" s="42">
        <v>159583.42534073189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2">
        <v>39600</v>
      </c>
      <c r="E163" s="138" t="s">
        <v>315</v>
      </c>
      <c r="G163" s="135">
        <f>+O155</f>
        <v>5418.1972206254195</v>
      </c>
      <c r="H163" s="131">
        <v>5.4</v>
      </c>
      <c r="I163" s="136" t="str">
        <f t="shared" si="31"/>
        <v>P, S, T &amp; D Plant</v>
      </c>
      <c r="J163" s="136">
        <f t="shared" si="32"/>
        <v>3609.7754385023718</v>
      </c>
      <c r="K163" s="136">
        <f t="shared" si="33"/>
        <v>1725.0336359356108</v>
      </c>
      <c r="L163" s="136">
        <f t="shared" si="34"/>
        <v>83.388146187436774</v>
      </c>
      <c r="M163" s="42">
        <f t="shared" si="35"/>
        <v>0</v>
      </c>
      <c r="N163" s="42" t="s">
        <v>331</v>
      </c>
      <c r="O163" s="42">
        <v>36758.968753243535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2">
        <v>39603</v>
      </c>
      <c r="E164" s="138" t="s">
        <v>316</v>
      </c>
      <c r="G164" s="135">
        <v>0</v>
      </c>
      <c r="H164" s="131">
        <v>5.4</v>
      </c>
      <c r="I164" s="136" t="str">
        <f t="shared" si="31"/>
        <v>P, S, T &amp; D Plant</v>
      </c>
      <c r="J164" s="136">
        <f t="shared" si="32"/>
        <v>0</v>
      </c>
      <c r="K164" s="136">
        <f t="shared" si="33"/>
        <v>0</v>
      </c>
      <c r="L164" s="136">
        <f t="shared" si="34"/>
        <v>0</v>
      </c>
      <c r="M164" s="42">
        <f t="shared" si="35"/>
        <v>0</v>
      </c>
      <c r="N164" s="42" t="s">
        <v>332</v>
      </c>
      <c r="O164" s="42">
        <v>441064.56779886706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2">
        <v>39604</v>
      </c>
      <c r="E165" s="138" t="s">
        <v>317</v>
      </c>
      <c r="G165" s="135">
        <v>0</v>
      </c>
      <c r="H165" s="131">
        <v>5.4</v>
      </c>
      <c r="I165" s="136" t="str">
        <f t="shared" si="31"/>
        <v>P, S, T &amp; D Plant</v>
      </c>
      <c r="J165" s="136">
        <f t="shared" si="32"/>
        <v>0</v>
      </c>
      <c r="K165" s="136">
        <f t="shared" si="33"/>
        <v>0</v>
      </c>
      <c r="L165" s="136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2">
        <v>39605</v>
      </c>
      <c r="E166" s="141" t="s">
        <v>318</v>
      </c>
      <c r="G166" s="135">
        <v>0</v>
      </c>
      <c r="H166" s="131">
        <v>5.4</v>
      </c>
      <c r="I166" s="136" t="str">
        <f t="shared" si="31"/>
        <v>P, S, T &amp; D Plant</v>
      </c>
      <c r="J166" s="136">
        <f t="shared" si="32"/>
        <v>0</v>
      </c>
      <c r="K166" s="136">
        <f t="shared" si="33"/>
        <v>0</v>
      </c>
      <c r="L166" s="136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2">
        <v>39700</v>
      </c>
      <c r="E167" s="138" t="s">
        <v>319</v>
      </c>
      <c r="G167" s="135">
        <f>+O156</f>
        <v>110754.7380434795</v>
      </c>
      <c r="H167" s="131">
        <v>5.4</v>
      </c>
      <c r="I167" s="136" t="str">
        <f t="shared" si="31"/>
        <v>P, S, T &amp; D Plant</v>
      </c>
      <c r="J167" s="136">
        <f t="shared" si="32"/>
        <v>73788.331581065606</v>
      </c>
      <c r="K167" s="136">
        <f t="shared" si="33"/>
        <v>35261.848302042083</v>
      </c>
      <c r="L167" s="136">
        <f t="shared" si="34"/>
        <v>1704.5581603718128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2">
        <v>39701</v>
      </c>
      <c r="E168" s="138" t="s">
        <v>320</v>
      </c>
      <c r="G168" s="135">
        <v>0</v>
      </c>
      <c r="H168" s="131">
        <v>5.4</v>
      </c>
      <c r="I168" s="136" t="str">
        <f t="shared" si="31"/>
        <v>P, S, T &amp; D Plant</v>
      </c>
      <c r="J168" s="136">
        <f t="shared" si="32"/>
        <v>0</v>
      </c>
      <c r="K168" s="136">
        <f t="shared" si="33"/>
        <v>0</v>
      </c>
      <c r="L168" s="136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2">
        <v>39702</v>
      </c>
      <c r="E169" s="138" t="s">
        <v>321</v>
      </c>
      <c r="G169" s="135">
        <v>0</v>
      </c>
      <c r="H169" s="131">
        <v>5.4</v>
      </c>
      <c r="I169" s="136" t="str">
        <f t="shared" si="31"/>
        <v>P, S, T &amp; D Plant</v>
      </c>
      <c r="J169" s="136">
        <f t="shared" si="32"/>
        <v>0</v>
      </c>
      <c r="K169" s="136">
        <f t="shared" si="33"/>
        <v>0</v>
      </c>
      <c r="L169" s="136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2">
        <v>39705</v>
      </c>
      <c r="E170" s="138" t="s">
        <v>322</v>
      </c>
      <c r="G170" s="135">
        <v>0</v>
      </c>
      <c r="H170" s="131">
        <v>5.4</v>
      </c>
      <c r="I170" s="136" t="str">
        <f t="shared" si="31"/>
        <v>P, S, T &amp; D Plant</v>
      </c>
      <c r="J170" s="136">
        <f t="shared" si="32"/>
        <v>0</v>
      </c>
      <c r="K170" s="136">
        <f t="shared" si="33"/>
        <v>0</v>
      </c>
      <c r="L170" s="136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2">
        <v>39800</v>
      </c>
      <c r="E171" s="138" t="s">
        <v>323</v>
      </c>
      <c r="G171" s="135">
        <f>+O157</f>
        <v>433089.84756358922</v>
      </c>
      <c r="H171" s="131">
        <v>5.4</v>
      </c>
      <c r="I171" s="136" t="str">
        <f t="shared" si="31"/>
        <v>P, S, T &amp; D Plant</v>
      </c>
      <c r="J171" s="136">
        <f t="shared" si="32"/>
        <v>288538.24080979521</v>
      </c>
      <c r="K171" s="136">
        <f t="shared" si="33"/>
        <v>137886.18686404719</v>
      </c>
      <c r="L171" s="136">
        <f t="shared" si="34"/>
        <v>6665.4198897467604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2">
        <v>39900</v>
      </c>
      <c r="E172" s="138" t="s">
        <v>324</v>
      </c>
      <c r="G172" s="135">
        <f t="shared" ref="G172:G175" si="38">+O158</f>
        <v>37796.323750653595</v>
      </c>
      <c r="H172" s="131">
        <v>5.4</v>
      </c>
      <c r="I172" s="136" t="str">
        <f t="shared" si="31"/>
        <v>P, S, T &amp; D Plant</v>
      </c>
      <c r="J172" s="136">
        <f t="shared" si="32"/>
        <v>25181.113862268088</v>
      </c>
      <c r="K172" s="136">
        <f t="shared" si="33"/>
        <v>12033.509879705609</v>
      </c>
      <c r="L172" s="136">
        <f t="shared" si="34"/>
        <v>581.70000867989529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2">
        <v>39901</v>
      </c>
      <c r="E173" s="138" t="s">
        <v>325</v>
      </c>
      <c r="G173" s="135">
        <f t="shared" si="38"/>
        <v>168966.18261612565</v>
      </c>
      <c r="H173" s="131">
        <v>5.4</v>
      </c>
      <c r="I173" s="136" t="str">
        <f t="shared" si="31"/>
        <v>P, S, T &amp; D Plant</v>
      </c>
      <c r="J173" s="136">
        <f t="shared" si="32"/>
        <v>112570.64870643319</v>
      </c>
      <c r="K173" s="136">
        <f t="shared" si="33"/>
        <v>53795.079152694845</v>
      </c>
      <c r="L173" s="136">
        <f t="shared" si="34"/>
        <v>2600.4547569976144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2">
        <v>39902</v>
      </c>
      <c r="E174" s="138" t="s">
        <v>326</v>
      </c>
      <c r="G174" s="135">
        <f t="shared" si="38"/>
        <v>4061.3222550567739</v>
      </c>
      <c r="H174" s="131">
        <v>5.4</v>
      </c>
      <c r="I174" s="136" t="str">
        <f t="shared" si="31"/>
        <v>P, S, T &amp; D Plant</v>
      </c>
      <c r="J174" s="136">
        <f t="shared" si="32"/>
        <v>2705.7821498891026</v>
      </c>
      <c r="K174" s="136">
        <f t="shared" si="33"/>
        <v>1293.0347883383456</v>
      </c>
      <c r="L174" s="136">
        <f t="shared" si="34"/>
        <v>62.505316829325864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2">
        <v>39903</v>
      </c>
      <c r="E175" s="138" t="s">
        <v>327</v>
      </c>
      <c r="G175" s="135">
        <f t="shared" si="38"/>
        <v>102774.6325850414</v>
      </c>
      <c r="H175" s="131">
        <v>5.4</v>
      </c>
      <c r="I175" s="136" t="str">
        <f t="shared" si="31"/>
        <v>P, S, T &amp; D Plant</v>
      </c>
      <c r="J175" s="136">
        <f t="shared" si="32"/>
        <v>68471.731334239696</v>
      </c>
      <c r="K175" s="136">
        <f t="shared" si="33"/>
        <v>32721.15999307534</v>
      </c>
      <c r="L175" s="136">
        <f t="shared" si="34"/>
        <v>1581.7412577263631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2">
        <v>39904</v>
      </c>
      <c r="E176" s="138" t="s">
        <v>328</v>
      </c>
      <c r="G176" s="135">
        <v>0</v>
      </c>
      <c r="H176" s="131">
        <v>5.4</v>
      </c>
      <c r="I176" s="136" t="str">
        <f t="shared" si="31"/>
        <v>P, S, T &amp; D Plant</v>
      </c>
      <c r="J176" s="136">
        <f t="shared" si="32"/>
        <v>0</v>
      </c>
      <c r="K176" s="136">
        <f t="shared" si="33"/>
        <v>0</v>
      </c>
      <c r="L176" s="136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2">
        <v>39905</v>
      </c>
      <c r="E177" s="138" t="s">
        <v>329</v>
      </c>
      <c r="G177" s="135">
        <v>0</v>
      </c>
      <c r="H177" s="131">
        <v>5.4</v>
      </c>
      <c r="I177" s="136" t="str">
        <f t="shared" si="31"/>
        <v>P, S, T &amp; D Plant</v>
      </c>
      <c r="J177" s="136">
        <f t="shared" si="32"/>
        <v>0</v>
      </c>
      <c r="K177" s="136">
        <f t="shared" si="33"/>
        <v>0</v>
      </c>
      <c r="L177" s="136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2">
        <v>39906</v>
      </c>
      <c r="E178" s="138" t="s">
        <v>330</v>
      </c>
      <c r="G178" s="135">
        <f>+O162</f>
        <v>159583.42534073189</v>
      </c>
      <c r="H178" s="131">
        <v>5.4</v>
      </c>
      <c r="I178" s="136" t="str">
        <f t="shared" si="31"/>
        <v>P, S, T &amp; D Plant</v>
      </c>
      <c r="J178" s="136">
        <f t="shared" si="32"/>
        <v>106319.55717561654</v>
      </c>
      <c r="K178" s="136">
        <f t="shared" si="33"/>
        <v>50807.817663530092</v>
      </c>
      <c r="L178" s="136">
        <f t="shared" si="34"/>
        <v>2456.0505015852473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2">
        <v>39907</v>
      </c>
      <c r="E179" s="138" t="s">
        <v>331</v>
      </c>
      <c r="G179" s="135">
        <f t="shared" ref="G179:G180" si="40">+O163</f>
        <v>36758.968753243535</v>
      </c>
      <c r="H179" s="131">
        <v>5.4</v>
      </c>
      <c r="I179" s="136" t="str">
        <f t="shared" si="31"/>
        <v>P, S, T &amp; D Plant</v>
      </c>
      <c r="J179" s="136">
        <f t="shared" si="32"/>
        <v>24489.994946108316</v>
      </c>
      <c r="K179" s="136">
        <f t="shared" si="33"/>
        <v>11703.239092196016</v>
      </c>
      <c r="L179" s="136">
        <f t="shared" si="34"/>
        <v>565.7347149392009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2">
        <v>39908</v>
      </c>
      <c r="E180" s="138" t="s">
        <v>332</v>
      </c>
      <c r="G180" s="135">
        <f t="shared" si="40"/>
        <v>441064.56779886706</v>
      </c>
      <c r="H180" s="131">
        <v>5.4</v>
      </c>
      <c r="I180" s="136" t="str">
        <f t="shared" si="31"/>
        <v>P, S, T &amp; D Plant</v>
      </c>
      <c r="J180" s="136">
        <f t="shared" si="32"/>
        <v>293851.25324955117</v>
      </c>
      <c r="K180" s="136">
        <f t="shared" si="33"/>
        <v>140425.16063758635</v>
      </c>
      <c r="L180" s="136">
        <f t="shared" si="34"/>
        <v>6788.153911729537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2">
        <v>39909</v>
      </c>
      <c r="E181" s="138" t="s">
        <v>333</v>
      </c>
      <c r="G181" s="135">
        <v>0</v>
      </c>
      <c r="H181" s="131">
        <v>5.4</v>
      </c>
      <c r="I181" s="136" t="str">
        <f t="shared" si="31"/>
        <v>P, S, T &amp; D Plant</v>
      </c>
      <c r="J181" s="136">
        <f t="shared" si="32"/>
        <v>0</v>
      </c>
      <c r="K181" s="136">
        <f t="shared" si="33"/>
        <v>0</v>
      </c>
      <c r="L181" s="136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2">
        <v>39924</v>
      </c>
      <c r="E182" s="138" t="s">
        <v>334</v>
      </c>
      <c r="G182" s="140">
        <v>0</v>
      </c>
      <c r="H182" s="131">
        <v>5.4</v>
      </c>
      <c r="I182" s="136" t="str">
        <f t="shared" si="31"/>
        <v>P, S, T &amp; D Plant</v>
      </c>
      <c r="J182" s="136">
        <f t="shared" si="32"/>
        <v>0</v>
      </c>
      <c r="K182" s="136">
        <f t="shared" si="33"/>
        <v>0</v>
      </c>
      <c r="L182" s="136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1770166.6098208074</v>
      </c>
      <c r="H184" s="131"/>
      <c r="I184" s="136"/>
      <c r="J184" s="42">
        <f>SUM(J149:J182)</f>
        <v>1179341.3362407244</v>
      </c>
      <c r="K184" s="42">
        <f>SUM(K149:K182)</f>
        <v>563581.72632160597</v>
      </c>
      <c r="L184" s="42">
        <f>SUM(L149:L182)</f>
        <v>27243.547258476905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361</v>
      </c>
      <c r="E186" s="44"/>
      <c r="G186" s="143">
        <v>-85659.853385975701</v>
      </c>
      <c r="H186" s="131">
        <v>5.4</v>
      </c>
      <c r="I186" s="136" t="str">
        <f>VLOOKUP($H186,class,3)</f>
        <v>P, S, T &amp; D Plant</v>
      </c>
      <c r="J186" s="136">
        <f>$G186*VLOOKUP($H186,class,6)</f>
        <v>-57069.320703449222</v>
      </c>
      <c r="K186" s="136">
        <f>$G186*VLOOKUP($H186,class,7)</f>
        <v>-27272.194481518793</v>
      </c>
      <c r="L186" s="136">
        <f>$G186*VLOOKUP($H186,class,8)</f>
        <v>-1318.338201007683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363</v>
      </c>
      <c r="E188" s="44"/>
      <c r="G188" s="42"/>
      <c r="H188" s="131"/>
      <c r="I188" s="136"/>
      <c r="J188" s="136"/>
      <c r="K188" s="136"/>
      <c r="L188" s="136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1"/>
      <c r="I189" s="136"/>
      <c r="J189" s="136"/>
      <c r="K189" s="136"/>
      <c r="L189" s="136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1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1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2">
        <v>37400</v>
      </c>
      <c r="E192" s="138" t="s">
        <v>125</v>
      </c>
      <c r="G192" s="135">
        <v>0</v>
      </c>
      <c r="H192" s="131">
        <v>5.4</v>
      </c>
      <c r="I192" s="136" t="str">
        <f>VLOOKUP($H192,class,3)</f>
        <v>P, S, T &amp; D Plant</v>
      </c>
      <c r="J192" s="136">
        <f>$G192*VLOOKUP($H192,class,6)</f>
        <v>0</v>
      </c>
      <c r="K192" s="136">
        <f>$G192*VLOOKUP($H192,class,7)</f>
        <v>0</v>
      </c>
      <c r="L192" s="136">
        <f>$G192*VLOOKUP($H192,class,8)</f>
        <v>0</v>
      </c>
      <c r="M192" s="42">
        <f>SUM(J192:L192)-G192</f>
        <v>0</v>
      </c>
      <c r="N192" s="42" t="s">
        <v>149</v>
      </c>
      <c r="O192" s="42">
        <v>122409.72459528504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2">
        <v>39001</v>
      </c>
      <c r="E193" s="138" t="s">
        <v>304</v>
      </c>
      <c r="G193" s="135">
        <v>0</v>
      </c>
      <c r="H193" s="131">
        <v>5.4</v>
      </c>
      <c r="I193" s="136" t="str">
        <f t="shared" ref="I193:I225" si="42">VLOOKUP($H193,class,3)</f>
        <v>P, S, T &amp; D Plant</v>
      </c>
      <c r="J193" s="136">
        <f t="shared" ref="J193:J225" si="43">$G193*VLOOKUP($H193,class,6)</f>
        <v>0</v>
      </c>
      <c r="K193" s="136">
        <f t="shared" ref="K193:K225" si="44">$G193*VLOOKUP($H193,class,7)</f>
        <v>0</v>
      </c>
      <c r="L193" s="136">
        <f t="shared" ref="L193:L225" si="45">$G193*VLOOKUP($H193,class,8)</f>
        <v>0</v>
      </c>
      <c r="M193" s="42">
        <f t="shared" ref="M193:M225" si="46">SUM(J193:L193)-G193</f>
        <v>0</v>
      </c>
      <c r="N193" s="42" t="s">
        <v>464</v>
      </c>
      <c r="O193" s="42">
        <v>141838.74477694501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2">
        <v>36602</v>
      </c>
      <c r="E194" s="138" t="s">
        <v>149</v>
      </c>
      <c r="G194" s="135">
        <f>+O192+O193</f>
        <v>264248.46937223006</v>
      </c>
      <c r="H194" s="131">
        <v>5.4</v>
      </c>
      <c r="I194" s="136" t="str">
        <f t="shared" si="42"/>
        <v>P, S, T &amp; D Plant</v>
      </c>
      <c r="J194" s="136">
        <f t="shared" si="43"/>
        <v>176050.74078341073</v>
      </c>
      <c r="K194" s="136">
        <f t="shared" si="44"/>
        <v>84130.842667809149</v>
      </c>
      <c r="L194" s="136">
        <f t="shared" si="45"/>
        <v>4066.8859210101659</v>
      </c>
      <c r="M194" s="42">
        <f t="shared" si="46"/>
        <v>0</v>
      </c>
      <c r="N194" s="42" t="s">
        <v>307</v>
      </c>
      <c r="O194" s="42">
        <v>507646.94835271226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2">
        <v>37503</v>
      </c>
      <c r="E195" s="138" t="s">
        <v>291</v>
      </c>
      <c r="G195" s="135">
        <v>0</v>
      </c>
      <c r="H195" s="131">
        <v>5.4</v>
      </c>
      <c r="I195" s="136" t="str">
        <f t="shared" si="42"/>
        <v>P, S, T &amp; D Plant</v>
      </c>
      <c r="J195" s="136">
        <f t="shared" si="43"/>
        <v>0</v>
      </c>
      <c r="K195" s="136">
        <f t="shared" si="44"/>
        <v>0</v>
      </c>
      <c r="L195" s="136">
        <f t="shared" si="45"/>
        <v>0</v>
      </c>
      <c r="M195" s="42">
        <f t="shared" si="46"/>
        <v>0</v>
      </c>
      <c r="N195" s="42" t="s">
        <v>308</v>
      </c>
      <c r="O195" s="42">
        <v>590050.99144776457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2">
        <v>39004</v>
      </c>
      <c r="E196" s="138" t="s">
        <v>306</v>
      </c>
      <c r="G196" s="135">
        <v>0</v>
      </c>
      <c r="H196" s="131">
        <v>5.4</v>
      </c>
      <c r="I196" s="136" t="str">
        <f t="shared" si="42"/>
        <v>P, S, T &amp; D Plant</v>
      </c>
      <c r="J196" s="136">
        <f t="shared" si="43"/>
        <v>0</v>
      </c>
      <c r="K196" s="136">
        <f t="shared" si="44"/>
        <v>0</v>
      </c>
      <c r="L196" s="136">
        <f t="shared" si="45"/>
        <v>0</v>
      </c>
      <c r="M196" s="42">
        <f t="shared" si="46"/>
        <v>0</v>
      </c>
      <c r="N196" s="42" t="s">
        <v>309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2">
        <v>39009</v>
      </c>
      <c r="E197" s="138" t="s">
        <v>307</v>
      </c>
      <c r="G197" s="135">
        <f>+O194</f>
        <v>507646.94835271226</v>
      </c>
      <c r="H197" s="131">
        <v>5.4</v>
      </c>
      <c r="I197" s="136" t="str">
        <f t="shared" si="42"/>
        <v>P, S, T &amp; D Plant</v>
      </c>
      <c r="J197" s="136">
        <f t="shared" si="43"/>
        <v>338210.55435534316</v>
      </c>
      <c r="K197" s="136">
        <f t="shared" si="44"/>
        <v>161623.51155379575</v>
      </c>
      <c r="L197" s="136">
        <f t="shared" si="45"/>
        <v>7812.8824435733277</v>
      </c>
      <c r="M197" s="42">
        <f t="shared" si="46"/>
        <v>0</v>
      </c>
      <c r="N197" s="42" t="s">
        <v>310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2">
        <v>39100</v>
      </c>
      <c r="E198" s="138" t="s">
        <v>308</v>
      </c>
      <c r="G198" s="135">
        <f>+O195+O198</f>
        <v>591033.76441706705</v>
      </c>
      <c r="H198" s="131">
        <v>5.4</v>
      </c>
      <c r="I198" s="136" t="str">
        <f t="shared" si="42"/>
        <v>P, S, T &amp; D Plant</v>
      </c>
      <c r="J198" s="136">
        <f t="shared" si="43"/>
        <v>393765.50524900551</v>
      </c>
      <c r="K198" s="136">
        <f t="shared" si="44"/>
        <v>188172.02144505881</v>
      </c>
      <c r="L198" s="136">
        <f t="shared" si="45"/>
        <v>9096.237723002725</v>
      </c>
      <c r="M198" s="42">
        <f t="shared" si="46"/>
        <v>0</v>
      </c>
      <c r="N198" s="42" t="s">
        <v>465</v>
      </c>
      <c r="O198" s="42">
        <v>982.77296930248895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2">
        <v>39102</v>
      </c>
      <c r="E199" s="138" t="s">
        <v>309</v>
      </c>
      <c r="G199" s="135">
        <v>0</v>
      </c>
      <c r="H199" s="131">
        <v>5.4</v>
      </c>
      <c r="I199" s="136" t="str">
        <f t="shared" si="42"/>
        <v>P, S, T &amp; D Plant</v>
      </c>
      <c r="J199" s="136">
        <f t="shared" si="43"/>
        <v>0</v>
      </c>
      <c r="K199" s="136">
        <f t="shared" si="44"/>
        <v>0</v>
      </c>
      <c r="L199" s="136">
        <f t="shared" si="45"/>
        <v>0</v>
      </c>
      <c r="M199" s="42">
        <f t="shared" si="46"/>
        <v>0</v>
      </c>
      <c r="N199" s="42" t="s">
        <v>311</v>
      </c>
      <c r="O199" s="42">
        <v>5437.167723671264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2">
        <v>39103</v>
      </c>
      <c r="E200" s="138" t="s">
        <v>310</v>
      </c>
      <c r="G200" s="135">
        <v>0</v>
      </c>
      <c r="H200" s="131">
        <v>5.4</v>
      </c>
      <c r="I200" s="136" t="str">
        <f t="shared" si="42"/>
        <v>P, S, T &amp; D Plant</v>
      </c>
      <c r="J200" s="136">
        <f t="shared" si="43"/>
        <v>0</v>
      </c>
      <c r="K200" s="136">
        <f t="shared" si="44"/>
        <v>0</v>
      </c>
      <c r="L200" s="136">
        <f t="shared" si="45"/>
        <v>0</v>
      </c>
      <c r="M200" s="42">
        <f t="shared" si="46"/>
        <v>0</v>
      </c>
      <c r="N200" s="42" t="s">
        <v>198</v>
      </c>
      <c r="O200" s="42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2">
        <v>39200</v>
      </c>
      <c r="E201" s="138" t="s">
        <v>311</v>
      </c>
      <c r="G201" s="135">
        <f>+O199</f>
        <v>5437.167723671264</v>
      </c>
      <c r="H201" s="131">
        <v>5.4</v>
      </c>
      <c r="I201" s="136" t="str">
        <f t="shared" si="42"/>
        <v>P, S, T &amp; D Plant</v>
      </c>
      <c r="J201" s="136">
        <f t="shared" si="43"/>
        <v>3622.4141914237757</v>
      </c>
      <c r="K201" s="136">
        <f t="shared" si="44"/>
        <v>1731.0734226971795</v>
      </c>
      <c r="L201" s="136">
        <f t="shared" si="45"/>
        <v>83.680109550308515</v>
      </c>
      <c r="M201" s="42">
        <f t="shared" si="46"/>
        <v>0</v>
      </c>
      <c r="N201" s="42" t="s">
        <v>314</v>
      </c>
      <c r="O201" s="42">
        <v>84202.287747791517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2">
        <v>39201</v>
      </c>
      <c r="E202" s="138" t="s">
        <v>312</v>
      </c>
      <c r="G202" s="135">
        <v>0</v>
      </c>
      <c r="H202" s="131">
        <v>5.4</v>
      </c>
      <c r="I202" s="136" t="str">
        <f t="shared" si="42"/>
        <v>P, S, T &amp; D Plant</v>
      </c>
      <c r="J202" s="136">
        <f t="shared" si="43"/>
        <v>0</v>
      </c>
      <c r="K202" s="136">
        <f t="shared" si="44"/>
        <v>0</v>
      </c>
      <c r="L202" s="136">
        <f t="shared" si="45"/>
        <v>0</v>
      </c>
      <c r="M202" s="42">
        <f t="shared" si="46"/>
        <v>0</v>
      </c>
      <c r="N202" s="42" t="s">
        <v>466</v>
      </c>
      <c r="O202" s="42">
        <v>1242.4768697685254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2">
        <v>39202</v>
      </c>
      <c r="E203" s="138" t="s">
        <v>313</v>
      </c>
      <c r="G203" s="135">
        <v>0</v>
      </c>
      <c r="H203" s="131">
        <v>5.4</v>
      </c>
      <c r="I203" s="136" t="str">
        <f t="shared" si="42"/>
        <v>P, S, T &amp; D Plant</v>
      </c>
      <c r="J203" s="136">
        <f t="shared" si="43"/>
        <v>0</v>
      </c>
      <c r="K203" s="136">
        <f t="shared" si="44"/>
        <v>0</v>
      </c>
      <c r="L203" s="136">
        <f t="shared" si="45"/>
        <v>0</v>
      </c>
      <c r="M203" s="42">
        <f t="shared" si="46"/>
        <v>0</v>
      </c>
      <c r="N203" s="42" t="s">
        <v>319</v>
      </c>
      <c r="O203" s="42">
        <v>133887.83726455717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2">
        <v>39300</v>
      </c>
      <c r="E204" s="138" t="s">
        <v>198</v>
      </c>
      <c r="G204" s="135">
        <v>0</v>
      </c>
      <c r="H204" s="131">
        <v>5.4</v>
      </c>
      <c r="I204" s="136" t="str">
        <f t="shared" si="42"/>
        <v>P, S, T &amp; D Plant</v>
      </c>
      <c r="J204" s="136">
        <f t="shared" si="43"/>
        <v>0</v>
      </c>
      <c r="K204" s="136">
        <f t="shared" si="44"/>
        <v>0</v>
      </c>
      <c r="L204" s="136">
        <f t="shared" si="45"/>
        <v>0</v>
      </c>
      <c r="M204" s="42">
        <f t="shared" si="46"/>
        <v>0</v>
      </c>
      <c r="N204" s="42" t="s">
        <v>323</v>
      </c>
      <c r="O204" s="42">
        <v>28913.769373757863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2">
        <v>39400</v>
      </c>
      <c r="E205" s="138" t="s">
        <v>314</v>
      </c>
      <c r="G205" s="135">
        <f>+O201</f>
        <v>84202.287747791517</v>
      </c>
      <c r="H205" s="131">
        <v>5.4</v>
      </c>
      <c r="I205" s="136" t="str">
        <f t="shared" si="42"/>
        <v>P, S, T &amp; D Plant</v>
      </c>
      <c r="J205" s="136">
        <f t="shared" si="43"/>
        <v>56098.244083961574</v>
      </c>
      <c r="K205" s="136">
        <f t="shared" si="44"/>
        <v>26808.13796048993</v>
      </c>
      <c r="L205" s="136">
        <f t="shared" si="45"/>
        <v>1295.905703340007</v>
      </c>
      <c r="M205" s="42">
        <f t="shared" si="46"/>
        <v>0</v>
      </c>
      <c r="N205" s="42" t="s">
        <v>324</v>
      </c>
      <c r="O205" s="42">
        <v>8838.1788807226512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2">
        <v>39500</v>
      </c>
      <c r="E206" s="138" t="str">
        <f>+N202</f>
        <v>Laboratory Equipment</v>
      </c>
      <c r="G206" s="135">
        <f>+O202</f>
        <v>1242.4768697685254</v>
      </c>
      <c r="H206" s="131">
        <v>5.4</v>
      </c>
      <c r="I206" s="136" t="str">
        <f t="shared" si="42"/>
        <v>P, S, T &amp; D Plant</v>
      </c>
      <c r="J206" s="136">
        <f t="shared" si="43"/>
        <v>827.77763613411332</v>
      </c>
      <c r="K206" s="136">
        <f t="shared" si="44"/>
        <v>395.57703511857295</v>
      </c>
      <c r="L206" s="136">
        <f t="shared" si="45"/>
        <v>19.122198515839045</v>
      </c>
      <c r="M206" s="42">
        <f t="shared" si="46"/>
        <v>0</v>
      </c>
      <c r="N206" s="42" t="s">
        <v>325</v>
      </c>
      <c r="O206" s="42">
        <v>1652373.3542476646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2">
        <v>39603</v>
      </c>
      <c r="E207" s="138" t="s">
        <v>316</v>
      </c>
      <c r="G207" s="135">
        <v>0</v>
      </c>
      <c r="H207" s="131">
        <v>5.4</v>
      </c>
      <c r="I207" s="136" t="str">
        <f t="shared" si="42"/>
        <v>P, S, T &amp; D Plant</v>
      </c>
      <c r="J207" s="136">
        <f t="shared" si="43"/>
        <v>0</v>
      </c>
      <c r="K207" s="136">
        <f t="shared" si="44"/>
        <v>0</v>
      </c>
      <c r="L207" s="136">
        <f t="shared" si="45"/>
        <v>0</v>
      </c>
      <c r="M207" s="42">
        <f t="shared" si="46"/>
        <v>0</v>
      </c>
      <c r="N207" s="42" t="s">
        <v>326</v>
      </c>
      <c r="O207" s="42">
        <v>1013025.428945498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2">
        <v>39604</v>
      </c>
      <c r="E208" s="138" t="s">
        <v>317</v>
      </c>
      <c r="G208" s="135">
        <v>0</v>
      </c>
      <c r="H208" s="131">
        <v>5.4</v>
      </c>
      <c r="I208" s="136" t="str">
        <f t="shared" si="42"/>
        <v>P, S, T &amp; D Plant</v>
      </c>
      <c r="J208" s="136">
        <f t="shared" si="43"/>
        <v>0</v>
      </c>
      <c r="K208" s="136">
        <f t="shared" si="44"/>
        <v>0</v>
      </c>
      <c r="L208" s="136">
        <f t="shared" si="45"/>
        <v>0</v>
      </c>
      <c r="M208" s="42">
        <f t="shared" si="46"/>
        <v>0</v>
      </c>
      <c r="N208" s="42" t="s">
        <v>327</v>
      </c>
      <c r="O208" s="42">
        <v>178622.84360634437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2">
        <v>39605</v>
      </c>
      <c r="E209" s="141" t="s">
        <v>318</v>
      </c>
      <c r="G209" s="135">
        <v>0</v>
      </c>
      <c r="H209" s="131">
        <v>5.4</v>
      </c>
      <c r="I209" s="136" t="str">
        <f t="shared" si="42"/>
        <v>P, S, T &amp; D Plant</v>
      </c>
      <c r="J209" s="136">
        <f t="shared" si="43"/>
        <v>0</v>
      </c>
      <c r="K209" s="136">
        <f t="shared" si="44"/>
        <v>0</v>
      </c>
      <c r="L209" s="136">
        <f t="shared" si="45"/>
        <v>0</v>
      </c>
      <c r="M209" s="42">
        <f t="shared" si="46"/>
        <v>0</v>
      </c>
      <c r="N209" s="42" t="s">
        <v>328</v>
      </c>
      <c r="O209" s="42">
        <v>0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2">
        <v>39700</v>
      </c>
      <c r="E210" s="138" t="s">
        <v>319</v>
      </c>
      <c r="G210" s="135">
        <f>+O203</f>
        <v>133887.83726455717</v>
      </c>
      <c r="H210" s="131">
        <v>5.4</v>
      </c>
      <c r="I210" s="136" t="str">
        <f t="shared" si="42"/>
        <v>P, S, T &amp; D Plant</v>
      </c>
      <c r="J210" s="136">
        <f t="shared" si="43"/>
        <v>89200.338561321943</v>
      </c>
      <c r="K210" s="136">
        <f t="shared" si="44"/>
        <v>42626.913218447728</v>
      </c>
      <c r="L210" s="136">
        <f t="shared" si="45"/>
        <v>2060.5854847874857</v>
      </c>
      <c r="M210" s="42">
        <f t="shared" si="46"/>
        <v>0</v>
      </c>
      <c r="N210" s="42" t="s">
        <v>329</v>
      </c>
      <c r="O210" s="42">
        <v>0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2">
        <v>39701</v>
      </c>
      <c r="E211" s="138" t="s">
        <v>320</v>
      </c>
      <c r="G211" s="135">
        <v>0</v>
      </c>
      <c r="H211" s="131">
        <v>5.4</v>
      </c>
      <c r="I211" s="136" t="str">
        <f t="shared" si="42"/>
        <v>P, S, T &amp; D Plant</v>
      </c>
      <c r="J211" s="136">
        <f t="shared" si="43"/>
        <v>0</v>
      </c>
      <c r="K211" s="136">
        <f t="shared" si="44"/>
        <v>0</v>
      </c>
      <c r="L211" s="136">
        <f t="shared" si="45"/>
        <v>0</v>
      </c>
      <c r="M211" s="42">
        <f t="shared" si="46"/>
        <v>0</v>
      </c>
      <c r="N211" s="42" t="s">
        <v>330</v>
      </c>
      <c r="O211" s="42">
        <v>119948.65929846311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2">
        <v>39702</v>
      </c>
      <c r="E212" s="138" t="s">
        <v>321</v>
      </c>
      <c r="G212" s="135">
        <v>0</v>
      </c>
      <c r="H212" s="131">
        <v>5.4</v>
      </c>
      <c r="I212" s="136" t="str">
        <f t="shared" si="42"/>
        <v>P, S, T &amp; D Plant</v>
      </c>
      <c r="J212" s="136">
        <f t="shared" si="43"/>
        <v>0</v>
      </c>
      <c r="K212" s="136">
        <f t="shared" si="44"/>
        <v>0</v>
      </c>
      <c r="L212" s="136">
        <f t="shared" si="45"/>
        <v>0</v>
      </c>
      <c r="M212" s="42">
        <f t="shared" si="46"/>
        <v>0</v>
      </c>
      <c r="N212" s="42" t="s">
        <v>331</v>
      </c>
      <c r="O212" s="42">
        <v>36075.954880927726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2">
        <v>39705</v>
      </c>
      <c r="E213" s="138" t="s">
        <v>322</v>
      </c>
      <c r="G213" s="135">
        <v>0</v>
      </c>
      <c r="H213" s="131">
        <v>5.4</v>
      </c>
      <c r="I213" s="136" t="str">
        <f t="shared" si="42"/>
        <v>P, S, T &amp; D Plant</v>
      </c>
      <c r="J213" s="136">
        <f t="shared" si="43"/>
        <v>0</v>
      </c>
      <c r="K213" s="136">
        <f t="shared" si="44"/>
        <v>0</v>
      </c>
      <c r="L213" s="136">
        <f t="shared" si="45"/>
        <v>0</v>
      </c>
      <c r="M213" s="42">
        <f t="shared" si="46"/>
        <v>0</v>
      </c>
      <c r="N213" s="42" t="s">
        <v>332</v>
      </c>
      <c r="O213" s="42">
        <v>6431595.2436716948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2">
        <v>39800</v>
      </c>
      <c r="E214" s="138" t="s">
        <v>323</v>
      </c>
      <c r="G214" s="135">
        <f>+O204</f>
        <v>28913.769373757863</v>
      </c>
      <c r="H214" s="131">
        <v>5.4</v>
      </c>
      <c r="I214" s="136" t="str">
        <f t="shared" si="42"/>
        <v>P, S, T &amp; D Plant</v>
      </c>
      <c r="J214" s="136">
        <f t="shared" si="43"/>
        <v>19263.273422864739</v>
      </c>
      <c r="K214" s="136">
        <f t="shared" si="44"/>
        <v>9205.5018819820543</v>
      </c>
      <c r="L214" s="136">
        <f t="shared" si="45"/>
        <v>444.99406891106946</v>
      </c>
      <c r="M214" s="42">
        <f t="shared" si="46"/>
        <v>0</v>
      </c>
      <c r="N214" s="42" t="s">
        <v>333</v>
      </c>
      <c r="O214" s="42">
        <v>51663.707656353537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2">
        <v>39900</v>
      </c>
      <c r="E215" s="138" t="s">
        <v>324</v>
      </c>
      <c r="G215" s="135">
        <f t="shared" ref="G215:G225" si="47">+O205</f>
        <v>8838.1788807226512</v>
      </c>
      <c r="H215" s="131">
        <v>5.4</v>
      </c>
      <c r="I215" s="136" t="str">
        <f t="shared" si="42"/>
        <v>P, S, T &amp; D Plant</v>
      </c>
      <c r="J215" s="136">
        <f t="shared" si="43"/>
        <v>5888.2760714716778</v>
      </c>
      <c r="K215" s="136">
        <f t="shared" si="44"/>
        <v>2813.8798254934081</v>
      </c>
      <c r="L215" s="136">
        <f t="shared" si="45"/>
        <v>136.0229837575653</v>
      </c>
      <c r="M215" s="42">
        <f t="shared" si="46"/>
        <v>0</v>
      </c>
      <c r="N215" s="42" t="s">
        <v>467</v>
      </c>
      <c r="O215" s="42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2">
        <v>39901</v>
      </c>
      <c r="E216" s="138" t="s">
        <v>325</v>
      </c>
      <c r="G216" s="135">
        <f t="shared" si="47"/>
        <v>1652373.3542476646</v>
      </c>
      <c r="H216" s="131">
        <v>5.4</v>
      </c>
      <c r="I216" s="136" t="str">
        <f t="shared" si="42"/>
        <v>P, S, T &amp; D Plant</v>
      </c>
      <c r="J216" s="136">
        <f t="shared" si="43"/>
        <v>1100863.7202597982</v>
      </c>
      <c r="K216" s="136">
        <f t="shared" si="44"/>
        <v>526078.97039081017</v>
      </c>
      <c r="L216" s="136">
        <f t="shared" si="45"/>
        <v>25430.663597056122</v>
      </c>
      <c r="M216" s="42">
        <f t="shared" si="46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2">
        <v>39902</v>
      </c>
      <c r="E217" s="138" t="s">
        <v>326</v>
      </c>
      <c r="G217" s="135">
        <f t="shared" si="47"/>
        <v>1013025.428945498</v>
      </c>
      <c r="H217" s="131">
        <v>5.4</v>
      </c>
      <c r="I217" s="136" t="str">
        <f t="shared" si="42"/>
        <v>P, S, T &amp; D Plant</v>
      </c>
      <c r="J217" s="136">
        <f t="shared" si="43"/>
        <v>674909.78328833997</v>
      </c>
      <c r="K217" s="136">
        <f t="shared" si="44"/>
        <v>322524.79336427164</v>
      </c>
      <c r="L217" s="136">
        <f t="shared" si="45"/>
        <v>15590.852292886306</v>
      </c>
      <c r="M217" s="42">
        <f t="shared" si="46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2">
        <v>39903</v>
      </c>
      <c r="E218" s="138" t="s">
        <v>327</v>
      </c>
      <c r="G218" s="135">
        <f t="shared" si="47"/>
        <v>178622.84360634437</v>
      </c>
      <c r="H218" s="131">
        <v>5.4</v>
      </c>
      <c r="I218" s="136" t="str">
        <f t="shared" si="42"/>
        <v>P, S, T &amp; D Plant</v>
      </c>
      <c r="J218" s="136">
        <f t="shared" si="43"/>
        <v>119004.22360986054</v>
      </c>
      <c r="K218" s="136">
        <f t="shared" si="44"/>
        <v>56869.545500199216</v>
      </c>
      <c r="L218" s="136">
        <f t="shared" si="45"/>
        <v>2749.0744962846102</v>
      </c>
      <c r="M218" s="42">
        <f t="shared" si="46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2">
        <v>39904</v>
      </c>
      <c r="E219" s="138" t="s">
        <v>328</v>
      </c>
      <c r="G219" s="135">
        <f t="shared" si="47"/>
        <v>0</v>
      </c>
      <c r="H219" s="131">
        <v>5.4</v>
      </c>
      <c r="I219" s="136" t="str">
        <f t="shared" si="42"/>
        <v>P, S, T &amp; D Plant</v>
      </c>
      <c r="J219" s="136">
        <f t="shared" si="43"/>
        <v>0</v>
      </c>
      <c r="K219" s="136">
        <f t="shared" si="44"/>
        <v>0</v>
      </c>
      <c r="L219" s="136">
        <f t="shared" si="45"/>
        <v>0</v>
      </c>
      <c r="M219" s="42">
        <f t="shared" si="46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2">
        <v>39905</v>
      </c>
      <c r="E220" s="138" t="s">
        <v>329</v>
      </c>
      <c r="G220" s="135">
        <f t="shared" si="47"/>
        <v>0</v>
      </c>
      <c r="H220" s="131">
        <v>5.4</v>
      </c>
      <c r="I220" s="136" t="str">
        <f t="shared" si="42"/>
        <v>P, S, T &amp; D Plant</v>
      </c>
      <c r="J220" s="136">
        <f t="shared" si="43"/>
        <v>0</v>
      </c>
      <c r="K220" s="136">
        <f t="shared" si="44"/>
        <v>0</v>
      </c>
      <c r="L220" s="136">
        <f t="shared" si="45"/>
        <v>0</v>
      </c>
      <c r="M220" s="42">
        <f t="shared" si="46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2">
        <v>39906</v>
      </c>
      <c r="E221" s="138" t="s">
        <v>330</v>
      </c>
      <c r="G221" s="135">
        <f t="shared" si="47"/>
        <v>119948.65929846311</v>
      </c>
      <c r="H221" s="131">
        <v>5.4</v>
      </c>
      <c r="I221" s="136" t="str">
        <f t="shared" si="42"/>
        <v>P, S, T &amp; D Plant</v>
      </c>
      <c r="J221" s="136">
        <f t="shared" si="43"/>
        <v>79913.61454482119</v>
      </c>
      <c r="K221" s="136">
        <f t="shared" si="44"/>
        <v>38188.988597086449</v>
      </c>
      <c r="L221" s="136">
        <f t="shared" si="45"/>
        <v>1846.0561565554697</v>
      </c>
      <c r="M221" s="42">
        <f t="shared" si="46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2">
        <v>39907</v>
      </c>
      <c r="E222" s="138" t="s">
        <v>331</v>
      </c>
      <c r="G222" s="135">
        <f t="shared" si="47"/>
        <v>36075.954880927726</v>
      </c>
      <c r="H222" s="131">
        <v>5.4</v>
      </c>
      <c r="I222" s="136" t="str">
        <f t="shared" si="42"/>
        <v>P, S, T &amp; D Plant</v>
      </c>
      <c r="J222" s="136">
        <f t="shared" si="43"/>
        <v>24034.949365438701</v>
      </c>
      <c r="K222" s="136">
        <f t="shared" si="44"/>
        <v>11485.782647629865</v>
      </c>
      <c r="L222" s="136">
        <f t="shared" si="45"/>
        <v>555.22286785915992</v>
      </c>
      <c r="M222" s="42">
        <f t="shared" si="46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2">
        <v>39908</v>
      </c>
      <c r="E223" s="138" t="s">
        <v>332</v>
      </c>
      <c r="G223" s="135">
        <f t="shared" si="47"/>
        <v>6431595.2436716948</v>
      </c>
      <c r="H223" s="131">
        <v>5.4</v>
      </c>
      <c r="I223" s="136" t="str">
        <f t="shared" si="42"/>
        <v>P, S, T &amp; D Plant</v>
      </c>
      <c r="J223" s="136">
        <f t="shared" si="43"/>
        <v>4284933.4558395566</v>
      </c>
      <c r="K223" s="136">
        <f t="shared" si="44"/>
        <v>2047677.0549848143</v>
      </c>
      <c r="L223" s="136">
        <f t="shared" si="45"/>
        <v>98984.732847323598</v>
      </c>
      <c r="M223" s="42">
        <f t="shared" si="46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2">
        <v>39909</v>
      </c>
      <c r="E224" s="138" t="s">
        <v>333</v>
      </c>
      <c r="G224" s="135">
        <f t="shared" si="47"/>
        <v>51663.707656353537</v>
      </c>
      <c r="H224" s="131">
        <v>5.4</v>
      </c>
      <c r="I224" s="136" t="str">
        <f t="shared" si="42"/>
        <v>P, S, T &amp; D Plant</v>
      </c>
      <c r="J224" s="136">
        <f t="shared" si="43"/>
        <v>34420.006390676375</v>
      </c>
      <c r="K224" s="136">
        <f t="shared" si="44"/>
        <v>16448.576867061096</v>
      </c>
      <c r="L224" s="136">
        <f t="shared" si="45"/>
        <v>795.12439861606208</v>
      </c>
      <c r="M224" s="42">
        <f t="shared" si="46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2">
        <v>39924</v>
      </c>
      <c r="E225" s="138" t="s">
        <v>334</v>
      </c>
      <c r="G225" s="135">
        <f t="shared" si="47"/>
        <v>0</v>
      </c>
      <c r="H225" s="131">
        <v>5.4</v>
      </c>
      <c r="I225" s="136" t="str">
        <f t="shared" si="42"/>
        <v>P, S, T &amp; D Plant</v>
      </c>
      <c r="J225" s="136">
        <f t="shared" si="43"/>
        <v>0</v>
      </c>
      <c r="K225" s="136">
        <f t="shared" si="44"/>
        <v>0</v>
      </c>
      <c r="L225" s="136">
        <f t="shared" si="45"/>
        <v>0</v>
      </c>
      <c r="M225" s="42">
        <f t="shared" si="46"/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1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11108756.092309225</v>
      </c>
      <c r="H227" s="131"/>
      <c r="I227" s="136"/>
      <c r="J227" s="42">
        <f>SUM(J192:J225)</f>
        <v>7401006.8776534293</v>
      </c>
      <c r="K227" s="42">
        <f>SUM(K192:K225)</f>
        <v>3536781.1713627656</v>
      </c>
      <c r="L227" s="42">
        <f>SUM(L192:L225)</f>
        <v>170968.0432930298</v>
      </c>
      <c r="M227" s="42">
        <f>SUM(J227:L227)-G227</f>
        <v>0</v>
      </c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361</v>
      </c>
      <c r="E229" s="44"/>
      <c r="G229" s="140">
        <v>620248.17134435789</v>
      </c>
      <c r="H229" s="131">
        <v>5.4</v>
      </c>
      <c r="I229" s="136" t="str">
        <f>VLOOKUP($H229,class,3)</f>
        <v>P, S, T &amp; D Plant</v>
      </c>
      <c r="J229" s="136">
        <f>$G229*VLOOKUP($H229,class,6)</f>
        <v>413229.07297871157</v>
      </c>
      <c r="K229" s="136">
        <f>$G229*VLOOKUP($H229,class,7)</f>
        <v>197473.23964576318</v>
      </c>
      <c r="L229" s="136">
        <f>$G229*VLOOKUP($H229,class,8)</f>
        <v>9545.858719883121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1"/>
      <c r="I230" s="136"/>
      <c r="J230" s="136"/>
      <c r="K230" s="136"/>
      <c r="L230" s="136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365</v>
      </c>
      <c r="E231" s="44"/>
      <c r="G231" s="42"/>
      <c r="H231" s="131"/>
      <c r="I231" s="136"/>
      <c r="J231" s="136"/>
      <c r="K231" s="136"/>
      <c r="L231" s="136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1"/>
      <c r="I232" s="136"/>
      <c r="J232" s="136"/>
      <c r="K232" s="136"/>
      <c r="L232" s="136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1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1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2">
        <v>37400</v>
      </c>
      <c r="E235" s="138" t="s">
        <v>125</v>
      </c>
      <c r="G235" s="135">
        <f>+O235+O236</f>
        <v>184639.26565120401</v>
      </c>
      <c r="H235" s="131">
        <v>5.4</v>
      </c>
      <c r="I235" s="136" t="str">
        <f>VLOOKUP($H235,class,3)</f>
        <v>P, S, T &amp; D Plant</v>
      </c>
      <c r="J235" s="136">
        <f>$G235*VLOOKUP($H235,class,6)</f>
        <v>123012.55546653882</v>
      </c>
      <c r="K235" s="136">
        <f>$G235*VLOOKUP($H235,class,7)</f>
        <v>58785.040631284421</v>
      </c>
      <c r="L235" s="136">
        <f>$G235*VLOOKUP($H235,class,8)</f>
        <v>2841.6695533807715</v>
      </c>
      <c r="M235" s="42">
        <f>SUM(J235:L235)-G235</f>
        <v>0</v>
      </c>
      <c r="N235" s="154" t="s">
        <v>287</v>
      </c>
      <c r="O235" s="42">
        <v>164183.85380713042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2">
        <v>39001</v>
      </c>
      <c r="E236" s="138" t="s">
        <v>304</v>
      </c>
      <c r="G236" s="135">
        <v>0</v>
      </c>
      <c r="H236" s="131">
        <v>5.4</v>
      </c>
      <c r="I236" s="136" t="str">
        <f t="shared" ref="I236:I268" si="48">VLOOKUP($H236,class,3)</f>
        <v>P, S, T &amp; D Plant</v>
      </c>
      <c r="J236" s="136">
        <f t="shared" ref="J236:J268" si="49">$G236*VLOOKUP($H236,class,6)</f>
        <v>0</v>
      </c>
      <c r="K236" s="136">
        <f t="shared" ref="K236:K268" si="50">$G236*VLOOKUP($H236,class,7)</f>
        <v>0</v>
      </c>
      <c r="L236" s="136">
        <f t="shared" ref="L236:L268" si="51">$G236*VLOOKUP($H236,class,8)</f>
        <v>0</v>
      </c>
      <c r="M236" s="42">
        <f t="shared" ref="M236:M268" si="52">SUM(J236:L236)-G236</f>
        <v>0</v>
      </c>
      <c r="N236" s="154" t="s">
        <v>468</v>
      </c>
      <c r="O236" s="42">
        <v>20455.411844073591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3">A236+1</f>
        <v>226</v>
      </c>
      <c r="B237" s="44"/>
      <c r="C237" s="142">
        <v>36602</v>
      </c>
      <c r="E237" s="138" t="s">
        <v>149</v>
      </c>
      <c r="G237" s="135">
        <f>+O237+O239</f>
        <v>837684.4034722934</v>
      </c>
      <c r="H237" s="131">
        <v>5.4</v>
      </c>
      <c r="I237" s="136" t="str">
        <f t="shared" si="48"/>
        <v>P, S, T &amp; D Plant</v>
      </c>
      <c r="J237" s="136">
        <f t="shared" si="49"/>
        <v>558092.01137232757</v>
      </c>
      <c r="K237" s="136">
        <f t="shared" si="50"/>
        <v>266700.10585579317</v>
      </c>
      <c r="L237" s="136">
        <f t="shared" si="51"/>
        <v>12892.286244172612</v>
      </c>
      <c r="M237" s="42">
        <f t="shared" si="52"/>
        <v>0</v>
      </c>
      <c r="N237" s="154" t="s">
        <v>149</v>
      </c>
      <c r="O237" s="42">
        <v>724739.22123344964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3"/>
        <v>227</v>
      </c>
      <c r="B238" s="44"/>
      <c r="C238" s="142">
        <v>37503</v>
      </c>
      <c r="E238" s="138" t="s">
        <v>291</v>
      </c>
      <c r="G238" s="135">
        <v>0</v>
      </c>
      <c r="H238" s="131">
        <v>5.4</v>
      </c>
      <c r="I238" s="136" t="str">
        <f t="shared" si="48"/>
        <v>P, S, T &amp; D Plant</v>
      </c>
      <c r="J238" s="136">
        <f t="shared" si="49"/>
        <v>0</v>
      </c>
      <c r="K238" s="136">
        <f t="shared" si="50"/>
        <v>0</v>
      </c>
      <c r="L238" s="136">
        <f t="shared" si="51"/>
        <v>0</v>
      </c>
      <c r="M238" s="42">
        <f t="shared" si="52"/>
        <v>0</v>
      </c>
      <c r="N238" s="154" t="s">
        <v>307</v>
      </c>
      <c r="O238" s="42">
        <v>245537.44572878844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3"/>
        <v>228</v>
      </c>
      <c r="B239" s="44"/>
      <c r="C239" s="142">
        <v>39004</v>
      </c>
      <c r="E239" s="138" t="s">
        <v>306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154" t="s">
        <v>469</v>
      </c>
      <c r="O239" s="42">
        <v>112945.18223884376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3"/>
        <v>229</v>
      </c>
      <c r="B240" s="44"/>
      <c r="C240" s="142">
        <v>39009</v>
      </c>
      <c r="E240" s="138" t="s">
        <v>307</v>
      </c>
      <c r="G240" s="135">
        <f>+O238</f>
        <v>245537.44572878844</v>
      </c>
      <c r="H240" s="131">
        <v>5.4</v>
      </c>
      <c r="I240" s="136" t="str">
        <f t="shared" si="48"/>
        <v>P, S, T &amp; D Plant</v>
      </c>
      <c r="J240" s="136">
        <f t="shared" si="49"/>
        <v>163584.86129858528</v>
      </c>
      <c r="K240" s="136">
        <f t="shared" si="50"/>
        <v>78173.668383924814</v>
      </c>
      <c r="L240" s="136">
        <f t="shared" si="51"/>
        <v>3778.9160462783279</v>
      </c>
      <c r="M240" s="42">
        <f t="shared" si="52"/>
        <v>0</v>
      </c>
      <c r="N240" s="154" t="s">
        <v>308</v>
      </c>
      <c r="O240" s="42">
        <v>131246.54189992358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3"/>
        <v>230</v>
      </c>
      <c r="B241" s="44"/>
      <c r="C241" s="142">
        <v>39100</v>
      </c>
      <c r="E241" s="138" t="s">
        <v>308</v>
      </c>
      <c r="G241" s="135">
        <f>+O240+O241</f>
        <v>130677.89544845103</v>
      </c>
      <c r="H241" s="131">
        <v>5.4</v>
      </c>
      <c r="I241" s="136" t="str">
        <f t="shared" si="48"/>
        <v>P, S, T &amp; D Plant</v>
      </c>
      <c r="J241" s="136">
        <f t="shared" si="49"/>
        <v>87061.773157557604</v>
      </c>
      <c r="K241" s="136">
        <f t="shared" si="50"/>
        <v>41604.939049419576</v>
      </c>
      <c r="L241" s="136">
        <f t="shared" si="51"/>
        <v>2011.183241473846</v>
      </c>
      <c r="M241" s="42">
        <f t="shared" si="52"/>
        <v>0</v>
      </c>
      <c r="N241" s="154" t="s">
        <v>470</v>
      </c>
      <c r="O241" s="42">
        <v>-568.64645147254555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3"/>
        <v>231</v>
      </c>
      <c r="B242" s="44"/>
      <c r="C242" s="142">
        <v>39102</v>
      </c>
      <c r="E242" s="138" t="s">
        <v>309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154" t="s">
        <v>319</v>
      </c>
      <c r="O242" s="42">
        <v>112119.23499658663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3"/>
        <v>232</v>
      </c>
      <c r="B243" s="44"/>
      <c r="C243" s="142">
        <v>39103</v>
      </c>
      <c r="E243" s="138" t="s">
        <v>310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154" t="s">
        <v>471</v>
      </c>
      <c r="O243" s="42">
        <v>2944.2300655533986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3"/>
        <v>233</v>
      </c>
      <c r="B244" s="44"/>
      <c r="C244" s="142">
        <v>39200</v>
      </c>
      <c r="E244" s="138" t="s">
        <v>311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154" t="s">
        <v>323</v>
      </c>
      <c r="O244" s="42">
        <v>3475.5200394298622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3"/>
        <v>234</v>
      </c>
      <c r="B245" s="44"/>
      <c r="C245" s="142">
        <v>39201</v>
      </c>
      <c r="E245" s="138" t="s">
        <v>312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154" t="s">
        <v>324</v>
      </c>
      <c r="O245" s="42">
        <v>35939.580244005723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3"/>
        <v>235</v>
      </c>
      <c r="B246" s="44"/>
      <c r="C246" s="142">
        <v>39202</v>
      </c>
      <c r="E246" s="138" t="s">
        <v>313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154" t="s">
        <v>325</v>
      </c>
      <c r="O246" s="42">
        <v>468909.07951145805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3"/>
        <v>236</v>
      </c>
      <c r="B247" s="44"/>
      <c r="C247" s="142">
        <v>39300</v>
      </c>
      <c r="E247" s="138" t="s">
        <v>198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154" t="s">
        <v>326</v>
      </c>
      <c r="O247" s="42">
        <v>104865.4126141349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3"/>
        <v>237</v>
      </c>
      <c r="B248" s="44"/>
      <c r="C248" s="142">
        <v>39400</v>
      </c>
      <c r="E248" s="138" t="s">
        <v>314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154" t="s">
        <v>327</v>
      </c>
      <c r="O248" s="42">
        <v>36066.505097012894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3"/>
        <v>238</v>
      </c>
      <c r="B249" s="44"/>
      <c r="C249" s="142">
        <v>39600</v>
      </c>
      <c r="E249" s="138" t="s">
        <v>315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154" t="s">
        <v>330</v>
      </c>
      <c r="O249" s="42">
        <v>57778.190278737507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3"/>
        <v>239</v>
      </c>
      <c r="B250" s="44"/>
      <c r="C250" s="142">
        <v>39603</v>
      </c>
      <c r="E250" s="138" t="s">
        <v>316</v>
      </c>
      <c r="G250" s="135">
        <v>0</v>
      </c>
      <c r="H250" s="131">
        <v>5.4</v>
      </c>
      <c r="I250" s="136" t="str">
        <f t="shared" si="48"/>
        <v>P, S, T &amp; D Plant</v>
      </c>
      <c r="J250" s="136">
        <f t="shared" si="49"/>
        <v>0</v>
      </c>
      <c r="K250" s="136">
        <f t="shared" si="50"/>
        <v>0</v>
      </c>
      <c r="L250" s="136">
        <f t="shared" si="51"/>
        <v>0</v>
      </c>
      <c r="M250" s="42">
        <f t="shared" si="52"/>
        <v>0</v>
      </c>
      <c r="N250" s="154" t="s">
        <v>331</v>
      </c>
      <c r="O250" s="42">
        <v>10783.683257984843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3"/>
        <v>240</v>
      </c>
      <c r="B251" s="44"/>
      <c r="C251" s="142">
        <v>39604</v>
      </c>
      <c r="E251" s="138" t="s">
        <v>317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154" t="s">
        <v>332</v>
      </c>
      <c r="O251" s="42">
        <v>6431390.2105098013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3"/>
        <v>241</v>
      </c>
      <c r="B252" s="44"/>
      <c r="C252" s="142">
        <v>39605</v>
      </c>
      <c r="E252" s="141" t="s">
        <v>318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154" t="s">
        <v>472</v>
      </c>
      <c r="O252" s="42">
        <v>997.14951039619973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3"/>
        <v>242</v>
      </c>
      <c r="B253" s="44"/>
      <c r="C253" s="142">
        <v>39700</v>
      </c>
      <c r="E253" s="138" t="s">
        <v>319</v>
      </c>
      <c r="G253" s="135">
        <f>+O242+O243</f>
        <v>115063.46506214004</v>
      </c>
      <c r="H253" s="131">
        <v>5.4</v>
      </c>
      <c r="I253" s="136" t="str">
        <f t="shared" si="48"/>
        <v>P, S, T &amp; D Plant</v>
      </c>
      <c r="J253" s="136">
        <f t="shared" si="49"/>
        <v>76658.942658854503</v>
      </c>
      <c r="K253" s="136">
        <f t="shared" si="50"/>
        <v>36633.651271295392</v>
      </c>
      <c r="L253" s="136">
        <f t="shared" si="51"/>
        <v>1770.8711319901383</v>
      </c>
      <c r="M253" s="42">
        <f t="shared" si="52"/>
        <v>0</v>
      </c>
      <c r="N253" s="83" t="s">
        <v>473</v>
      </c>
      <c r="O253" s="42">
        <v>2103.0242162326999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3"/>
        <v>243</v>
      </c>
      <c r="B254" s="44"/>
      <c r="C254" s="142">
        <v>39701</v>
      </c>
      <c r="E254" s="138" t="s">
        <v>320</v>
      </c>
      <c r="G254" s="135">
        <v>0</v>
      </c>
      <c r="H254" s="131">
        <v>5.4</v>
      </c>
      <c r="I254" s="136" t="str">
        <f t="shared" si="48"/>
        <v>P, S, T &amp; D Plant</v>
      </c>
      <c r="J254" s="136">
        <f t="shared" si="49"/>
        <v>0</v>
      </c>
      <c r="K254" s="136">
        <f t="shared" si="50"/>
        <v>0</v>
      </c>
      <c r="L254" s="136">
        <f t="shared" si="51"/>
        <v>0</v>
      </c>
      <c r="M254" s="42">
        <f t="shared" si="52"/>
        <v>0</v>
      </c>
      <c r="N254" s="83" t="s">
        <v>474</v>
      </c>
      <c r="O254" s="42">
        <v>981.41168390320036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3"/>
        <v>244</v>
      </c>
      <c r="B255" s="44"/>
      <c r="C255" s="142">
        <v>39702</v>
      </c>
      <c r="E255" s="138" t="s">
        <v>321</v>
      </c>
      <c r="G255" s="135">
        <v>0</v>
      </c>
      <c r="H255" s="131">
        <v>5.4</v>
      </c>
      <c r="I255" s="136" t="str">
        <f t="shared" si="48"/>
        <v>P, S, T &amp; D Plant</v>
      </c>
      <c r="J255" s="136">
        <f t="shared" si="49"/>
        <v>0</v>
      </c>
      <c r="K255" s="136">
        <f t="shared" si="50"/>
        <v>0</v>
      </c>
      <c r="L255" s="136">
        <f t="shared" si="51"/>
        <v>0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3"/>
        <v>245</v>
      </c>
      <c r="B256" s="44"/>
      <c r="C256" s="142">
        <v>39705</v>
      </c>
      <c r="E256" s="138" t="s">
        <v>322</v>
      </c>
      <c r="G256" s="135">
        <v>0</v>
      </c>
      <c r="H256" s="131">
        <v>5.4</v>
      </c>
      <c r="I256" s="136" t="str">
        <f t="shared" si="48"/>
        <v>P, S, T &amp; D Plant</v>
      </c>
      <c r="J256" s="136">
        <f t="shared" si="49"/>
        <v>0</v>
      </c>
      <c r="K256" s="136">
        <f t="shared" si="50"/>
        <v>0</v>
      </c>
      <c r="L256" s="136">
        <f t="shared" si="51"/>
        <v>0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3"/>
        <v>246</v>
      </c>
      <c r="B257" s="44"/>
      <c r="C257" s="142">
        <v>39800</v>
      </c>
      <c r="E257" s="138" t="s">
        <v>323</v>
      </c>
      <c r="G257" s="135">
        <f>+O244</f>
        <v>3475.5200394298622</v>
      </c>
      <c r="H257" s="131">
        <v>5.4</v>
      </c>
      <c r="I257" s="136" t="str">
        <f t="shared" si="48"/>
        <v>P, S, T &amp; D Plant</v>
      </c>
      <c r="J257" s="136">
        <f t="shared" si="49"/>
        <v>2315.5020689535827</v>
      </c>
      <c r="K257" s="136">
        <f t="shared" si="50"/>
        <v>1106.528375815144</v>
      </c>
      <c r="L257" s="136">
        <f t="shared" si="51"/>
        <v>53.489594661135271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3"/>
        <v>247</v>
      </c>
      <c r="B258" s="44"/>
      <c r="C258" s="142">
        <v>39900</v>
      </c>
      <c r="E258" s="138" t="s">
        <v>324</v>
      </c>
      <c r="G258" s="135">
        <f>+O245+O252</f>
        <v>36936.729754401924</v>
      </c>
      <c r="H258" s="131">
        <v>5.4</v>
      </c>
      <c r="I258" s="136" t="str">
        <f t="shared" si="48"/>
        <v>P, S, T &amp; D Plant</v>
      </c>
      <c r="J258" s="136">
        <f t="shared" si="49"/>
        <v>24608.424982848672</v>
      </c>
      <c r="K258" s="136">
        <f t="shared" si="50"/>
        <v>11759.834246205639</v>
      </c>
      <c r="L258" s="136">
        <f t="shared" si="51"/>
        <v>568.47052534761383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3"/>
        <v>248</v>
      </c>
      <c r="B259" s="44"/>
      <c r="C259" s="142">
        <v>39901</v>
      </c>
      <c r="E259" s="138" t="s">
        <v>325</v>
      </c>
      <c r="G259" s="135">
        <f t="shared" ref="G259:G261" si="54">+O246</f>
        <v>468909.07951145805</v>
      </c>
      <c r="H259" s="131">
        <v>5.4</v>
      </c>
      <c r="I259" s="136" t="str">
        <f t="shared" si="48"/>
        <v>P, S, T &amp; D Plant</v>
      </c>
      <c r="J259" s="136">
        <f t="shared" si="49"/>
        <v>312402.15318626491</v>
      </c>
      <c r="K259" s="136">
        <f t="shared" si="50"/>
        <v>149290.23463260016</v>
      </c>
      <c r="L259" s="136">
        <f t="shared" si="51"/>
        <v>7216.6916925929881</v>
      </c>
      <c r="M259" s="42">
        <f t="shared" si="52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3"/>
        <v>249</v>
      </c>
      <c r="B260" s="44"/>
      <c r="C260" s="142">
        <v>39902</v>
      </c>
      <c r="E260" s="138" t="s">
        <v>326</v>
      </c>
      <c r="G260" s="135">
        <f t="shared" si="54"/>
        <v>104865.4126141349</v>
      </c>
      <c r="H260" s="131">
        <v>5.4</v>
      </c>
      <c r="I260" s="136" t="str">
        <f t="shared" si="48"/>
        <v>P, S, T &amp; D Plant</v>
      </c>
      <c r="J260" s="136">
        <f t="shared" si="49"/>
        <v>69864.675534868438</v>
      </c>
      <c r="K260" s="136">
        <f t="shared" si="50"/>
        <v>33386.817910029575</v>
      </c>
      <c r="L260" s="136">
        <f t="shared" si="51"/>
        <v>1613.9191692368815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3"/>
        <v>250</v>
      </c>
      <c r="B261" s="44"/>
      <c r="C261" s="142">
        <v>39903</v>
      </c>
      <c r="E261" s="138" t="s">
        <v>327</v>
      </c>
      <c r="G261" s="135">
        <f t="shared" si="54"/>
        <v>36066.505097012894</v>
      </c>
      <c r="H261" s="131">
        <v>5.4</v>
      </c>
      <c r="I261" s="136" t="str">
        <f t="shared" si="48"/>
        <v>P, S, T &amp; D Plant</v>
      </c>
      <c r="J261" s="136">
        <f t="shared" si="49"/>
        <v>24028.65361862737</v>
      </c>
      <c r="K261" s="136">
        <f t="shared" si="50"/>
        <v>11482.774046347624</v>
      </c>
      <c r="L261" s="136">
        <f t="shared" si="51"/>
        <v>555.07743203789994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3"/>
        <v>251</v>
      </c>
      <c r="B262" s="44"/>
      <c r="C262" s="142">
        <v>39904</v>
      </c>
      <c r="E262" s="138" t="s">
        <v>328</v>
      </c>
      <c r="G262" s="135">
        <v>0</v>
      </c>
      <c r="H262" s="131">
        <v>5.4</v>
      </c>
      <c r="I262" s="136" t="str">
        <f t="shared" si="48"/>
        <v>P, S, T &amp; D Plant</v>
      </c>
      <c r="J262" s="136">
        <f t="shared" si="49"/>
        <v>0</v>
      </c>
      <c r="K262" s="136">
        <f t="shared" si="50"/>
        <v>0</v>
      </c>
      <c r="L262" s="136">
        <f t="shared" si="51"/>
        <v>0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3"/>
        <v>252</v>
      </c>
      <c r="B263" s="44"/>
      <c r="C263" s="142">
        <v>39905</v>
      </c>
      <c r="E263" s="138" t="s">
        <v>329</v>
      </c>
      <c r="G263" s="135">
        <v>0</v>
      </c>
      <c r="H263" s="131">
        <v>5.4</v>
      </c>
      <c r="I263" s="136" t="str">
        <f t="shared" si="48"/>
        <v>P, S, T &amp; D Plant</v>
      </c>
      <c r="J263" s="136">
        <f t="shared" si="49"/>
        <v>0</v>
      </c>
      <c r="K263" s="136">
        <f t="shared" si="50"/>
        <v>0</v>
      </c>
      <c r="L263" s="136">
        <f t="shared" si="51"/>
        <v>0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3"/>
        <v>253</v>
      </c>
      <c r="B264" s="44"/>
      <c r="C264" s="142">
        <v>39906</v>
      </c>
      <c r="E264" s="138" t="s">
        <v>330</v>
      </c>
      <c r="G264" s="135">
        <f>+O249+O253</f>
        <v>59881.214494970205</v>
      </c>
      <c r="H264" s="131">
        <v>5.4</v>
      </c>
      <c r="I264" s="136" t="str">
        <f t="shared" si="48"/>
        <v>P, S, T &amp; D Plant</v>
      </c>
      <c r="J264" s="136">
        <f t="shared" si="49"/>
        <v>39894.770992977014</v>
      </c>
      <c r="K264" s="136">
        <f t="shared" si="50"/>
        <v>19064.84850187405</v>
      </c>
      <c r="L264" s="136">
        <f t="shared" si="51"/>
        <v>921.59500011914486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3"/>
        <v>254</v>
      </c>
      <c r="B265" s="44"/>
      <c r="C265" s="142">
        <v>39907</v>
      </c>
      <c r="E265" s="138" t="s">
        <v>331</v>
      </c>
      <c r="G265" s="135">
        <f>+O250+O254</f>
        <v>11765.094941888045</v>
      </c>
      <c r="H265" s="131">
        <v>5.4</v>
      </c>
      <c r="I265" s="136" t="str">
        <f t="shared" si="48"/>
        <v>P, S, T &amp; D Plant</v>
      </c>
      <c r="J265" s="136">
        <f t="shared" si="49"/>
        <v>7838.2807091643181</v>
      </c>
      <c r="K265" s="136">
        <f t="shared" si="50"/>
        <v>3745.7448812448611</v>
      </c>
      <c r="L265" s="136">
        <f t="shared" si="51"/>
        <v>181.06935147886495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3"/>
        <v>255</v>
      </c>
      <c r="B266" s="44"/>
      <c r="C266" s="142">
        <v>39908</v>
      </c>
      <c r="E266" s="138" t="s">
        <v>332</v>
      </c>
      <c r="G266" s="135">
        <f>+O251</f>
        <v>6431390.2105098013</v>
      </c>
      <c r="H266" s="131">
        <v>5.4</v>
      </c>
      <c r="I266" s="136" t="str">
        <f t="shared" si="48"/>
        <v>P, S, T &amp; D Plant</v>
      </c>
      <c r="J266" s="136">
        <f t="shared" si="49"/>
        <v>4284796.8562213173</v>
      </c>
      <c r="K266" s="136">
        <f t="shared" si="50"/>
        <v>2047611.7769806469</v>
      </c>
      <c r="L266" s="136">
        <f t="shared" si="51"/>
        <v>98981.577307836735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3"/>
        <v>256</v>
      </c>
      <c r="B267" s="44"/>
      <c r="C267" s="142">
        <v>39909</v>
      </c>
      <c r="E267" s="138" t="s">
        <v>333</v>
      </c>
      <c r="G267" s="135">
        <v>0</v>
      </c>
      <c r="H267" s="131">
        <v>5.4</v>
      </c>
      <c r="I267" s="136" t="str">
        <f t="shared" si="48"/>
        <v>P, S, T &amp; D Plant</v>
      </c>
      <c r="J267" s="136">
        <f t="shared" si="49"/>
        <v>0</v>
      </c>
      <c r="K267" s="136">
        <f t="shared" si="50"/>
        <v>0</v>
      </c>
      <c r="L267" s="136">
        <f t="shared" si="51"/>
        <v>0</v>
      </c>
      <c r="M267" s="42">
        <f t="shared" si="52"/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3"/>
        <v>257</v>
      </c>
      <c r="B268" s="44"/>
      <c r="C268" s="142">
        <v>39924</v>
      </c>
      <c r="E268" s="138" t="s">
        <v>334</v>
      </c>
      <c r="G268" s="135">
        <v>0</v>
      </c>
      <c r="H268" s="131">
        <v>5.4</v>
      </c>
      <c r="I268" s="136" t="str">
        <f t="shared" si="48"/>
        <v>P, S, T &amp; D Plant</v>
      </c>
      <c r="J268" s="136">
        <f t="shared" si="49"/>
        <v>0</v>
      </c>
      <c r="K268" s="136">
        <f t="shared" si="50"/>
        <v>0</v>
      </c>
      <c r="L268" s="136">
        <f t="shared" si="51"/>
        <v>0</v>
      </c>
      <c r="M268" s="42">
        <f t="shared" si="52"/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3"/>
        <v>258</v>
      </c>
      <c r="B269" s="44"/>
      <c r="C269" s="44"/>
      <c r="D269" s="44"/>
      <c r="E269" s="44"/>
      <c r="G269" s="42"/>
      <c r="H269" s="131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3"/>
        <v>259</v>
      </c>
      <c r="B270" s="44"/>
      <c r="C270" s="44"/>
      <c r="D270" s="44" t="s">
        <v>159</v>
      </c>
      <c r="E270" s="44"/>
      <c r="G270" s="42">
        <f>SUM(G235:G268)</f>
        <v>8666892.2423259746</v>
      </c>
      <c r="H270" s="131"/>
      <c r="I270" s="136"/>
      <c r="J270" s="42">
        <f>SUM(J235:J268)</f>
        <v>5774159.4612688851</v>
      </c>
      <c r="K270" s="42">
        <f>SUM(K235:K268)</f>
        <v>2759345.964766481</v>
      </c>
      <c r="L270" s="42">
        <f>SUM(L235:L268)</f>
        <v>133386.81629060695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3"/>
        <v>260</v>
      </c>
      <c r="B271" s="44"/>
      <c r="C271" s="44"/>
      <c r="D271" s="44"/>
      <c r="E271" s="44"/>
      <c r="G271" s="42"/>
      <c r="H271" s="131"/>
      <c r="I271" s="136"/>
      <c r="J271" s="136"/>
      <c r="K271" s="136"/>
      <c r="L271" s="136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3"/>
        <v>261</v>
      </c>
      <c r="B272" s="44"/>
      <c r="C272" s="44"/>
      <c r="D272" s="44" t="s">
        <v>361</v>
      </c>
      <c r="E272" s="44"/>
      <c r="G272" s="168">
        <v>74130.14920053909</v>
      </c>
      <c r="H272" s="131">
        <v>5.4</v>
      </c>
      <c r="I272" s="136" t="str">
        <f>VLOOKUP($H272,class,3)</f>
        <v>P, S, T &amp; D Plant</v>
      </c>
      <c r="J272" s="136">
        <f>$G272*VLOOKUP($H272,class,6)</f>
        <v>49387.864808238577</v>
      </c>
      <c r="K272" s="136">
        <f>$G272*VLOOKUP($H272,class,7)</f>
        <v>23601.39278818915</v>
      </c>
      <c r="L272" s="136">
        <f>$G272*VLOOKUP($H272,class,8)</f>
        <v>1140.8916041113612</v>
      </c>
      <c r="M272" s="42">
        <f>SUM(J272:L272)-G272</f>
        <v>0</v>
      </c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3"/>
        <v>262</v>
      </c>
      <c r="B273" s="44"/>
      <c r="C273" s="44"/>
      <c r="D273" s="44"/>
      <c r="E273" s="44"/>
      <c r="G273" s="42"/>
      <c r="H273" s="131"/>
      <c r="I273" s="136"/>
      <c r="J273" s="136"/>
      <c r="K273" s="136"/>
      <c r="L273" s="136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3"/>
        <v>263</v>
      </c>
      <c r="B274" s="44"/>
      <c r="C274" s="44"/>
      <c r="D274" s="44" t="s">
        <v>26</v>
      </c>
      <c r="E274" s="44"/>
      <c r="G274" s="42">
        <f>G133+G145+G184+G227+G270</f>
        <v>552599039.91804004</v>
      </c>
      <c r="H274" s="131"/>
      <c r="I274" s="42"/>
      <c r="J274" s="42">
        <f>J133+J145+J184+J227+J270</f>
        <v>368159068.48918247</v>
      </c>
      <c r="K274" s="42">
        <f>K133+K145+K184+K227+K270</f>
        <v>175935258.94842029</v>
      </c>
      <c r="L274" s="42">
        <f>L133+L145+L184+L227+L270</f>
        <v>8504712.4804371204</v>
      </c>
      <c r="M274" s="42">
        <f>SUM(J274:L274)-G274</f>
        <v>0</v>
      </c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3"/>
        <v>264</v>
      </c>
      <c r="B275" s="44"/>
      <c r="C275" s="44"/>
      <c r="D275" s="44"/>
      <c r="E275" s="44"/>
      <c r="F275" s="44"/>
      <c r="G275" s="44"/>
      <c r="H275" s="131"/>
      <c r="I275" s="42"/>
      <c r="J275" s="44"/>
      <c r="K275" s="44"/>
      <c r="L275" s="44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3"/>
        <v>265</v>
      </c>
      <c r="B276" s="44"/>
      <c r="C276" s="44"/>
      <c r="D276" s="44" t="s">
        <v>364</v>
      </c>
      <c r="E276" s="44"/>
      <c r="G276" s="42">
        <f>G135+G147+G186+G229+G272</f>
        <v>14731738.637158928</v>
      </c>
      <c r="H276" s="131"/>
      <c r="I276" s="42"/>
      <c r="J276" s="42">
        <f>J135+J147+J186+J229+J272</f>
        <v>9814753.1611472722</v>
      </c>
      <c r="K276" s="42">
        <f>K135+K147+K186+K229+K272</f>
        <v>4690258.3331911294</v>
      </c>
      <c r="L276" s="42">
        <f>L135+L147+L186+L229+L272</f>
        <v>226727.1428205265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1"/>
      <c r="I277" s="42"/>
      <c r="J277" s="144"/>
      <c r="K277" s="144"/>
      <c r="L277" s="144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6"/>
      <c r="H278" s="131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1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1">
        <f>COUNTIFS(G14:G276,"&gt;0",H14:H276,"&lt;99")</f>
        <v>116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1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1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1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1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1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1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1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1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1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1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1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1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1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1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1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1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1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1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1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1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1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1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1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1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1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1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1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1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1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1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1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1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1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1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1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1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1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1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1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1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1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1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1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1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1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1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1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1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1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1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1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1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1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1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9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9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9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9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9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9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9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9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9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9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9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9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9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9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9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9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9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9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9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9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9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9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9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9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9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9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9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9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9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9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9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9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9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9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9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9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9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9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9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9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9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9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9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9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9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9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9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9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9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9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9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9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9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9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9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9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9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9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9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9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9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9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9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9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9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9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PHR-2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7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88671875" style="130" customWidth="1"/>
    <col min="13" max="13" width="12.77734375" style="130" customWidth="1"/>
    <col min="14" max="14" width="39.33203125" style="130" bestFit="1" customWidth="1"/>
    <col min="15" max="42" width="12.77734375" style="130" customWidth="1"/>
    <col min="43" max="16384" width="8.8867187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Customer/Demand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42"/>
      <c r="H6" s="129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42"/>
      <c r="H7" s="129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5549.5245819293359</v>
      </c>
      <c r="K14" s="136">
        <f>$G14*VLOOKUP($H14,class,7)</f>
        <v>2651.9978127091808</v>
      </c>
      <c r="L14" s="136">
        <f>$G14*VLOOKUP($H14,class,8)</f>
        <v>128.19760536148195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79849.676743678792</v>
      </c>
      <c r="K15" s="136">
        <f>$G15*VLOOKUP($H15,class,7)</f>
        <v>38158.434104305001</v>
      </c>
      <c r="L15" s="136">
        <f>$G15*VLOOKUP($H15,class,8)</f>
        <v>1844.5791520161576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85399.201325608126</v>
      </c>
      <c r="K18" s="42">
        <f>SUM(K14:K16)</f>
        <v>40810.431917014183</v>
      </c>
      <c r="L18" s="42">
        <f>SUM(L14:L16)</f>
        <v>1972.7767573776396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-28968.38</v>
      </c>
      <c r="H26" s="131">
        <v>3</v>
      </c>
      <c r="I26" s="136" t="str">
        <f t="shared" si="1"/>
        <v>Commodity</v>
      </c>
      <c r="J26" s="136">
        <f t="shared" si="2"/>
        <v>0</v>
      </c>
      <c r="K26" s="136">
        <f t="shared" si="3"/>
        <v>0</v>
      </c>
      <c r="L26" s="136">
        <f t="shared" si="4"/>
        <v>-28968.38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1572.34</v>
      </c>
      <c r="H27" s="131">
        <v>3</v>
      </c>
      <c r="I27" s="136" t="str">
        <f t="shared" si="1"/>
        <v>Commodity</v>
      </c>
      <c r="J27" s="136">
        <f t="shared" si="2"/>
        <v>0</v>
      </c>
      <c r="K27" s="136">
        <f t="shared" si="3"/>
        <v>0</v>
      </c>
      <c r="L27" s="136">
        <f t="shared" si="4"/>
        <v>1572.34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40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-27396.04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-27396.04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5420.21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2710.105</v>
      </c>
      <c r="L35" s="136">
        <f t="shared" si="9"/>
        <v>2710.105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5500.106751999996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2750.053375999998</v>
      </c>
      <c r="L36" s="136">
        <f t="shared" si="9"/>
        <v>2750.053375999998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109879.8057075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54939.902853749998</v>
      </c>
      <c r="L37" s="136">
        <f t="shared" si="9"/>
        <v>54939.902853749998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20054.783043000007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10027.391521500003</v>
      </c>
      <c r="L38" s="136">
        <f t="shared" si="9"/>
        <v>10027.391521500003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96225.602835499987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48112.801417749994</v>
      </c>
      <c r="L39" s="136">
        <f t="shared" si="9"/>
        <v>48112.801417749994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1016575.8265509648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508287.91327548242</v>
      </c>
      <c r="L40" s="136">
        <f t="shared" si="9"/>
        <v>508287.91327548242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1367547.2333185005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683773.61665925023</v>
      </c>
      <c r="L41" s="136">
        <f t="shared" si="9"/>
        <v>683773.61665925023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379065.42822699994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189532.71411349997</v>
      </c>
      <c r="L42" s="136">
        <f t="shared" si="9"/>
        <v>189532.71411349997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681485.06171199982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340742.53085599991</v>
      </c>
      <c r="L43" s="136">
        <f t="shared" si="9"/>
        <v>340742.53085599991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166387.91595475018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83193.957977375088</v>
      </c>
      <c r="L44" s="136">
        <f t="shared" si="9"/>
        <v>83193.957977375088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43076.253775749952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21538.126887874976</v>
      </c>
      <c r="L45" s="136">
        <f t="shared" si="9"/>
        <v>21538.126887874976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154142.02232999998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77071.011164999989</v>
      </c>
      <c r="L46" s="136">
        <f t="shared" si="9"/>
        <v>77071.011164999989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213181.89999999994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106590.94999999997</v>
      </c>
      <c r="L47" s="136">
        <f t="shared" si="9"/>
        <v>106590.94999999997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480605.63777249999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240302.81888625</v>
      </c>
      <c r="L48" s="136">
        <f t="shared" si="9"/>
        <v>240302.81888625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206591.78199700007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103295.89099850004</v>
      </c>
      <c r="L49" s="136">
        <f t="shared" si="9"/>
        <v>103295.89099850004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157700.62047124992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78850.310235624958</v>
      </c>
      <c r="L50" s="136">
        <f t="shared" si="9"/>
        <v>78850.310235624958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5103440.1904477142</v>
      </c>
      <c r="H52" s="131"/>
      <c r="I52" s="42"/>
      <c r="J52" s="42">
        <f>SUM(J34:J50)</f>
        <v>0</v>
      </c>
      <c r="K52" s="42">
        <f>SUM(K34:K50)</f>
        <v>2551720.0952238571</v>
      </c>
      <c r="L52" s="42">
        <f>SUM(L34:L50)</f>
        <v>2551720.0952238571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452087.24749999971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452087.24749999971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13411.469043999994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13411.469043999994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47280.206782999987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47280.206782999987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130981.93000000007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130981.93000000007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18289712.331949748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18289712.331949748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267055.03536699997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267055.03536699997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1454876.2570157489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1454876.2570157489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20655404.477659497</v>
      </c>
      <c r="H65" s="131"/>
      <c r="I65" s="42"/>
      <c r="J65" s="42">
        <f>SUM(J56:J63)</f>
        <v>0</v>
      </c>
      <c r="K65" s="42">
        <f>SUM(K56:K63)</f>
        <v>20655404.477659497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-9.9999999999999985E-3</v>
      </c>
      <c r="H69" s="131">
        <v>4</v>
      </c>
      <c r="I69" s="136" t="str">
        <f t="shared" ref="I69:I89" si="16">VLOOKUP($H69,class,3)</f>
        <v>Mains (Zero Intercept)</v>
      </c>
      <c r="J69" s="136">
        <f t="shared" ref="J69:J89" si="17">$G69*VLOOKUP($H69,class,6)</f>
        <v>-4.9717293474610888E-3</v>
      </c>
      <c r="K69" s="136">
        <f t="shared" ref="K69:K89" si="18">$G69*VLOOKUP($H69,class,7)</f>
        <v>-5.0282706525389088E-3</v>
      </c>
      <c r="L69" s="136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31">
        <v>4</v>
      </c>
      <c r="I70" s="136" t="str">
        <f t="shared" si="16"/>
        <v>Mains (Zero Intercept)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120248.31965378176</v>
      </c>
      <c r="H71" s="131">
        <v>4</v>
      </c>
      <c r="I71" s="136" t="str">
        <f t="shared" si="16"/>
        <v>Mains (Zero Intercept)</v>
      </c>
      <c r="J71" s="136">
        <f t="shared" si="17"/>
        <v>59784.209980558888</v>
      </c>
      <c r="K71" s="136">
        <f t="shared" si="18"/>
        <v>60464.109673222862</v>
      </c>
      <c r="L71" s="136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31">
        <v>4</v>
      </c>
      <c r="I72" s="136" t="str">
        <f t="shared" si="16"/>
        <v>Mains (Zero Intercept)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93079.672375500042</v>
      </c>
      <c r="H73" s="131">
        <v>4</v>
      </c>
      <c r="I73" s="136" t="str">
        <f t="shared" si="16"/>
        <v>Mains (Zero Intercept)</v>
      </c>
      <c r="J73" s="136">
        <f t="shared" si="17"/>
        <v>46276.69388013368</v>
      </c>
      <c r="K73" s="136">
        <f t="shared" si="18"/>
        <v>46802.978495366355</v>
      </c>
      <c r="L73" s="136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62867.356804749979</v>
      </c>
      <c r="H74" s="131">
        <v>4</v>
      </c>
      <c r="I74" s="136" t="str">
        <f t="shared" si="16"/>
        <v>Mains (Zero Intercept)</v>
      </c>
      <c r="J74" s="136">
        <f t="shared" si="17"/>
        <v>31255.948282348312</v>
      </c>
      <c r="K74" s="136">
        <f t="shared" si="18"/>
        <v>31611.408522401664</v>
      </c>
      <c r="L74" s="136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31716.570849250005</v>
      </c>
      <c r="H75" s="131">
        <v>4</v>
      </c>
      <c r="I75" s="136" t="str">
        <f t="shared" si="16"/>
        <v>Mains (Zero Intercept)</v>
      </c>
      <c r="J75" s="136">
        <f t="shared" si="17"/>
        <v>15768.620609204514</v>
      </c>
      <c r="K75" s="136">
        <f t="shared" si="18"/>
        <v>15947.950240045489</v>
      </c>
      <c r="L75" s="136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1648.2650009999986</v>
      </c>
      <c r="H76" s="131">
        <v>4</v>
      </c>
      <c r="I76" s="136" t="str">
        <f t="shared" si="16"/>
        <v>Mains (Zero Intercept)</v>
      </c>
      <c r="J76" s="136">
        <f t="shared" si="17"/>
        <v>819.47274778646749</v>
      </c>
      <c r="K76" s="136">
        <f t="shared" si="18"/>
        <v>828.79225321353101</v>
      </c>
      <c r="L76" s="136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7">
        <v>37600</v>
      </c>
      <c r="E77" s="138" t="s">
        <v>284</v>
      </c>
      <c r="G77" s="135">
        <v>12563726.007170392</v>
      </c>
      <c r="H77" s="131">
        <v>4</v>
      </c>
      <c r="I77" s="136" t="str">
        <f t="shared" si="16"/>
        <v>Mains (Zero Intercept)</v>
      </c>
      <c r="J77" s="136">
        <f t="shared" si="17"/>
        <v>6246344.5303309178</v>
      </c>
      <c r="K77" s="136">
        <f t="shared" si="18"/>
        <v>6317381.4768394744</v>
      </c>
      <c r="L77" s="136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25503851.906295814</v>
      </c>
      <c r="H78" s="131">
        <v>4</v>
      </c>
      <c r="I78" s="136" t="str">
        <f t="shared" si="16"/>
        <v>Mains (Zero Intercept)</v>
      </c>
      <c r="J78" s="136">
        <f t="shared" si="17"/>
        <v>12679824.899583235</v>
      </c>
      <c r="K78" s="136">
        <f t="shared" si="18"/>
        <v>12824027.006712576</v>
      </c>
      <c r="L78" s="136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14330469.760161983</v>
      </c>
      <c r="H79" s="131">
        <v>4</v>
      </c>
      <c r="I79" s="136" t="str">
        <f t="shared" si="16"/>
        <v>Mains (Zero Intercept)</v>
      </c>
      <c r="J79" s="136">
        <f t="shared" si="17"/>
        <v>7124721.7069501011</v>
      </c>
      <c r="K79" s="136">
        <f t="shared" si="18"/>
        <v>7205748.0532118808</v>
      </c>
      <c r="L79" s="136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2038790.2839423008</v>
      </c>
      <c r="H80" s="131">
        <v>4</v>
      </c>
      <c r="I80" s="136" t="str">
        <f t="shared" si="16"/>
        <v>Mains (Zero Intercept)</v>
      </c>
      <c r="J80" s="136">
        <f t="shared" si="17"/>
        <v>1013631.3487994465</v>
      </c>
      <c r="K80" s="136">
        <f t="shared" si="18"/>
        <v>1025158.9351428542</v>
      </c>
      <c r="L80" s="136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636817.22325764527</v>
      </c>
      <c r="H81" s="131">
        <v>4</v>
      </c>
      <c r="I81" s="136" t="str">
        <f t="shared" si="16"/>
        <v>Mains (Zero Intercept)</v>
      </c>
      <c r="J81" s="136">
        <f t="shared" si="17"/>
        <v>316608.28778387158</v>
      </c>
      <c r="K81" s="136">
        <f t="shared" si="18"/>
        <v>320208.93547377369</v>
      </c>
      <c r="L81" s="136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872464.07280099951</v>
      </c>
      <c r="H82" s="131">
        <v>4</v>
      </c>
      <c r="I82" s="136" t="str">
        <f t="shared" si="16"/>
        <v>Mains (Zero Intercept)</v>
      </c>
      <c r="J82" s="136">
        <f t="shared" si="17"/>
        <v>433765.52353501576</v>
      </c>
      <c r="K82" s="136">
        <f t="shared" si="18"/>
        <v>438698.54926598369</v>
      </c>
      <c r="L82" s="136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41215363.434713893</v>
      </c>
      <c r="H83" s="131">
        <v>1</v>
      </c>
      <c r="I83" s="136" t="str">
        <f t="shared" si="16"/>
        <v>Customer</v>
      </c>
      <c r="J83" s="136">
        <f t="shared" si="17"/>
        <v>41215363.434713893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17354749.489799816</v>
      </c>
      <c r="H84" s="131">
        <v>1</v>
      </c>
      <c r="I84" s="136" t="str">
        <f t="shared" si="16"/>
        <v>Customer</v>
      </c>
      <c r="J84" s="136">
        <f t="shared" si="17"/>
        <v>17354749.489799816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22442436.168499127</v>
      </c>
      <c r="H85" s="131">
        <v>1</v>
      </c>
      <c r="I85" s="136" t="str">
        <f t="shared" si="16"/>
        <v>Customer</v>
      </c>
      <c r="J85" s="136">
        <f t="shared" si="17"/>
        <v>22442436.168499127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3398848.2452533166</v>
      </c>
      <c r="H86" s="131">
        <v>1</v>
      </c>
      <c r="I86" s="136" t="str">
        <f t="shared" si="16"/>
        <v>Customer</v>
      </c>
      <c r="J86" s="136">
        <f t="shared" si="17"/>
        <v>3398848.2452533166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76960.481160999945</v>
      </c>
      <c r="H87" s="131">
        <v>1</v>
      </c>
      <c r="I87" s="136" t="str">
        <f t="shared" si="16"/>
        <v>Customer</v>
      </c>
      <c r="J87" s="136">
        <f t="shared" si="17"/>
        <v>76960.481160999945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2791804.6332062902</v>
      </c>
      <c r="H88" s="131">
        <v>1</v>
      </c>
      <c r="I88" s="136" t="str">
        <f t="shared" si="16"/>
        <v>Customer</v>
      </c>
      <c r="J88" s="136">
        <f t="shared" si="17"/>
        <v>2791804.6332062902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143535841.88094684</v>
      </c>
      <c r="H91" s="131"/>
      <c r="I91" s="42"/>
      <c r="J91" s="42">
        <f>SUM(J69:J89)</f>
        <v>115248963.69014433</v>
      </c>
      <c r="K91" s="42">
        <f>SUM(K69:K89)</f>
        <v>28286878.190802522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155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189418.63594092827</v>
      </c>
      <c r="H96" s="131">
        <v>5.4</v>
      </c>
      <c r="I96" s="136" t="str">
        <f t="shared" ref="I96:I130" si="22">VLOOKUP($H96,class,3)</f>
        <v>P, S, T &amp; D Plant</v>
      </c>
      <c r="J96" s="136">
        <f t="shared" ref="J96:J130" si="23">$G96*VLOOKUP($H96,class,6)</f>
        <v>126196.72407112186</v>
      </c>
      <c r="K96" s="136">
        <f t="shared" ref="K96:K130" si="24">$G96*VLOOKUP($H96,class,7)</f>
        <v>60306.685963237476</v>
      </c>
      <c r="L96" s="136">
        <f t="shared" ref="L96:L130" si="25">$G96*VLOOKUP($H96,class,8)</f>
        <v>2915.2259065689295</v>
      </c>
      <c r="M96" s="42">
        <f t="shared" ref="M96:M130" si="26">SUM(J96:L96)-G96</f>
        <v>0</v>
      </c>
      <c r="N96" s="155" t="s">
        <v>304</v>
      </c>
      <c r="O96" s="42">
        <v>189418.63594092827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155" t="s">
        <v>291</v>
      </c>
      <c r="O97" s="42">
        <v>66304.561563749987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66304.561563749987</v>
      </c>
      <c r="H98" s="131">
        <v>5.4</v>
      </c>
      <c r="I98" s="136" t="str">
        <f t="shared" si="22"/>
        <v>P, S, T &amp; D Plant</v>
      </c>
      <c r="J98" s="136">
        <f t="shared" si="23"/>
        <v>44174.209252181055</v>
      </c>
      <c r="K98" s="136">
        <f t="shared" si="24"/>
        <v>21109.899521197138</v>
      </c>
      <c r="L98" s="136">
        <f t="shared" si="25"/>
        <v>1020.4527903717899</v>
      </c>
      <c r="M98" s="42">
        <f t="shared" si="26"/>
        <v>0</v>
      </c>
      <c r="N98" s="155" t="s">
        <v>306</v>
      </c>
      <c r="O98" s="42">
        <v>166683.49139850002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166683.49139850002</v>
      </c>
      <c r="H99" s="131">
        <v>5.4</v>
      </c>
      <c r="I99" s="136" t="str">
        <f t="shared" si="22"/>
        <v>P, S, T &amp; D Plant</v>
      </c>
      <c r="J99" s="136">
        <f t="shared" si="23"/>
        <v>111049.84716386421</v>
      </c>
      <c r="K99" s="136">
        <f t="shared" si="24"/>
        <v>53068.32097640157</v>
      </c>
      <c r="L99" s="136">
        <f t="shared" si="25"/>
        <v>2565.3232582342357</v>
      </c>
      <c r="M99" s="42">
        <f t="shared" si="26"/>
        <v>0</v>
      </c>
      <c r="N99" s="155" t="s">
        <v>307</v>
      </c>
      <c r="O99" s="42">
        <v>2570.4396417499997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2570.4396417499997</v>
      </c>
      <c r="H100" s="131">
        <v>5.4</v>
      </c>
      <c r="I100" s="136" t="str">
        <f t="shared" si="22"/>
        <v>P, S, T &amp; D Plant</v>
      </c>
      <c r="J100" s="136">
        <f t="shared" si="23"/>
        <v>1712.5087011636958</v>
      </c>
      <c r="K100" s="136">
        <f t="shared" si="24"/>
        <v>818.37088252930118</v>
      </c>
      <c r="L100" s="136">
        <f t="shared" si="25"/>
        <v>39.560058057002578</v>
      </c>
      <c r="M100" s="42">
        <f t="shared" si="26"/>
        <v>0</v>
      </c>
      <c r="N100" s="155" t="s">
        <v>308</v>
      </c>
      <c r="O100" s="42">
        <v>907724.82154250005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907724.82154250005</v>
      </c>
      <c r="H101" s="131">
        <v>5.4</v>
      </c>
      <c r="I101" s="136" t="str">
        <f t="shared" si="22"/>
        <v>P, S, T &amp; D Plant</v>
      </c>
      <c r="J101" s="136">
        <f t="shared" si="23"/>
        <v>604755.16713377216</v>
      </c>
      <c r="K101" s="136">
        <f t="shared" si="24"/>
        <v>288999.41910082713</v>
      </c>
      <c r="L101" s="136">
        <f t="shared" si="25"/>
        <v>13970.235307900752</v>
      </c>
      <c r="M101" s="42">
        <f t="shared" si="26"/>
        <v>0</v>
      </c>
      <c r="N101" s="155" t="s">
        <v>309</v>
      </c>
      <c r="O101" s="42">
        <v>684635.45574979717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684635.45574979717</v>
      </c>
      <c r="H102" s="131">
        <v>5.4</v>
      </c>
      <c r="I102" s="136" t="str">
        <f t="shared" si="22"/>
        <v>P, S, T &amp; D Plant</v>
      </c>
      <c r="J102" s="136">
        <f t="shared" si="23"/>
        <v>456125.93116502045</v>
      </c>
      <c r="K102" s="136">
        <f t="shared" si="24"/>
        <v>217972.72070989368</v>
      </c>
      <c r="L102" s="136">
        <f t="shared" si="25"/>
        <v>10536.80387488305</v>
      </c>
      <c r="M102" s="42">
        <f t="shared" si="26"/>
        <v>0</v>
      </c>
      <c r="N102" s="155" t="s">
        <v>312</v>
      </c>
      <c r="O102" s="42">
        <v>175612.79664675007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155" t="s">
        <v>313</v>
      </c>
      <c r="O103" s="42">
        <v>30328.927253500002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155" t="s">
        <v>315</v>
      </c>
      <c r="O104" s="42">
        <v>619683.65379463276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175612.79664675007</v>
      </c>
      <c r="H105" s="131">
        <v>5.4</v>
      </c>
      <c r="I105" s="136" t="str">
        <f t="shared" si="22"/>
        <v>P, S, T &amp; D Plant</v>
      </c>
      <c r="J105" s="136">
        <f t="shared" si="23"/>
        <v>116998.8345217483</v>
      </c>
      <c r="K105" s="136">
        <f t="shared" si="24"/>
        <v>55911.213413046702</v>
      </c>
      <c r="L105" s="136">
        <f t="shared" si="25"/>
        <v>2702.7487119550533</v>
      </c>
      <c r="M105" s="42">
        <f t="shared" si="26"/>
        <v>0</v>
      </c>
      <c r="N105" s="155" t="s">
        <v>317</v>
      </c>
      <c r="O105" s="42">
        <v>32576.174032000014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30328.927253500002</v>
      </c>
      <c r="H106" s="131">
        <v>5.4</v>
      </c>
      <c r="I106" s="136" t="str">
        <f t="shared" si="22"/>
        <v>P, S, T &amp; D Plant</v>
      </c>
      <c r="J106" s="136">
        <f t="shared" si="23"/>
        <v>20206.09664392619</v>
      </c>
      <c r="K106" s="136">
        <f t="shared" si="24"/>
        <v>9656.0567147632664</v>
      </c>
      <c r="L106" s="136">
        <f t="shared" si="25"/>
        <v>466.77389481054439</v>
      </c>
      <c r="M106" s="42">
        <f t="shared" si="26"/>
        <v>0</v>
      </c>
      <c r="N106" s="156" t="s">
        <v>318</v>
      </c>
      <c r="O106" s="42">
        <v>48240.259517999963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155" t="s">
        <v>319</v>
      </c>
      <c r="O107" s="42">
        <v>22213.23834800001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155" t="s">
        <v>320</v>
      </c>
      <c r="O108" s="42">
        <v>143703.56691023239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619683.65379463276</v>
      </c>
      <c r="H109" s="131">
        <v>5.4</v>
      </c>
      <c r="I109" s="136" t="str">
        <f t="shared" si="22"/>
        <v>P, S, T &amp; D Plant</v>
      </c>
      <c r="J109" s="136">
        <f t="shared" si="23"/>
        <v>412852.97341964714</v>
      </c>
      <c r="K109" s="136">
        <f t="shared" si="24"/>
        <v>197293.50979804838</v>
      </c>
      <c r="L109" s="136">
        <f t="shared" si="25"/>
        <v>9537.1705769372238</v>
      </c>
      <c r="M109" s="42">
        <f t="shared" si="26"/>
        <v>0</v>
      </c>
      <c r="N109" s="155" t="s">
        <v>323</v>
      </c>
      <c r="O109" s="42">
        <v>-34902.689999999995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155" t="s">
        <v>324</v>
      </c>
      <c r="O110" s="42">
        <v>1212907.9313582554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>+O105</f>
        <v>32576.174032000014</v>
      </c>
      <c r="H111" s="131">
        <v>5.4</v>
      </c>
      <c r="I111" s="136" t="str">
        <f t="shared" si="22"/>
        <v>P, S, T &amp; D Plant</v>
      </c>
      <c r="J111" s="136">
        <f t="shared" si="23"/>
        <v>21703.283973025766</v>
      </c>
      <c r="K111" s="136">
        <f t="shared" si="24"/>
        <v>10371.530168996997</v>
      </c>
      <c r="L111" s="136">
        <f t="shared" si="25"/>
        <v>501.35988997724945</v>
      </c>
      <c r="M111" s="42">
        <f t="shared" si="26"/>
        <v>0</v>
      </c>
      <c r="N111" s="155" t="s">
        <v>328</v>
      </c>
      <c r="O111" s="42">
        <v>21856.168357969618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 t="shared" ref="G112:G114" si="28">+O106</f>
        <v>48240.259517999963</v>
      </c>
      <c r="H112" s="131">
        <v>5.4</v>
      </c>
      <c r="I112" s="136" t="str">
        <f t="shared" si="22"/>
        <v>P, S, T &amp; D Plant</v>
      </c>
      <c r="J112" s="136">
        <f t="shared" si="23"/>
        <v>32139.196279561791</v>
      </c>
      <c r="K112" s="136">
        <f t="shared" si="24"/>
        <v>15358.627027830365</v>
      </c>
      <c r="L112" s="136">
        <f t="shared" si="25"/>
        <v>742.43621060780345</v>
      </c>
      <c r="M112" s="42">
        <f t="shared" si="26"/>
        <v>0</v>
      </c>
      <c r="N112" s="155" t="s">
        <v>331</v>
      </c>
      <c r="O112" s="42">
        <v>488192.58602291509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si="28"/>
        <v>22213.23834800001</v>
      </c>
      <c r="H113" s="131">
        <v>5.4</v>
      </c>
      <c r="I113" s="136" t="str">
        <f t="shared" si="22"/>
        <v>P, S, T &amp; D Plant</v>
      </c>
      <c r="J113" s="136">
        <f t="shared" si="23"/>
        <v>14799.166389324186</v>
      </c>
      <c r="K113" s="136">
        <f t="shared" si="24"/>
        <v>7072.2016480846569</v>
      </c>
      <c r="L113" s="136">
        <f t="shared" si="25"/>
        <v>341.87031059116543</v>
      </c>
      <c r="M113" s="42">
        <f t="shared" si="26"/>
        <v>0</v>
      </c>
      <c r="N113" s="155" t="s">
        <v>332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8"/>
        <v>143703.56691023239</v>
      </c>
      <c r="H114" s="131">
        <v>5.4</v>
      </c>
      <c r="I114" s="136" t="str">
        <f t="shared" si="22"/>
        <v>P, S, T &amp; D Plant</v>
      </c>
      <c r="J114" s="136">
        <f t="shared" si="23"/>
        <v>95739.890065843967</v>
      </c>
      <c r="K114" s="136">
        <f t="shared" si="24"/>
        <v>45752.023492319524</v>
      </c>
      <c r="L114" s="136">
        <f t="shared" si="25"/>
        <v>2211.6533520688918</v>
      </c>
      <c r="M114" s="42">
        <f t="shared" si="26"/>
        <v>0</v>
      </c>
      <c r="N114" s="155" t="s">
        <v>333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155" t="s">
        <v>368</v>
      </c>
      <c r="O115" s="42">
        <v>-6935473.1200000001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155" t="s">
        <v>475</v>
      </c>
      <c r="O116" s="42">
        <v>-8.1854523159563541E-12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-34902.689999999995</v>
      </c>
      <c r="H117" s="131">
        <v>5.4</v>
      </c>
      <c r="I117" s="136" t="str">
        <f t="shared" si="22"/>
        <v>P, S, T &amp; D Plant</v>
      </c>
      <c r="J117" s="136">
        <f t="shared" si="23"/>
        <v>-23253.282959146192</v>
      </c>
      <c r="K117" s="136">
        <f t="shared" si="24"/>
        <v>-11112.241172292297</v>
      </c>
      <c r="L117" s="136">
        <f t="shared" si="25"/>
        <v>-537.16586856150525</v>
      </c>
      <c r="M117" s="42">
        <f t="shared" si="26"/>
        <v>0</v>
      </c>
      <c r="N117" s="154" t="s">
        <v>476</v>
      </c>
      <c r="O117" s="42">
        <v>588054.66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1212907.9313582554</v>
      </c>
      <c r="H118" s="131">
        <v>5.4</v>
      </c>
      <c r="I118" s="136" t="str">
        <f t="shared" si="22"/>
        <v>P, S, T &amp; D Plant</v>
      </c>
      <c r="J118" s="136">
        <f t="shared" si="23"/>
        <v>808077.86824643554</v>
      </c>
      <c r="K118" s="136">
        <f t="shared" si="24"/>
        <v>386162.94196920318</v>
      </c>
      <c r="L118" s="136">
        <f t="shared" si="25"/>
        <v>18667.121142616688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21856.168357969618</v>
      </c>
      <c r="H122" s="131">
        <v>5.4</v>
      </c>
      <c r="I122" s="136" t="str">
        <f t="shared" si="22"/>
        <v>P, S, T &amp; D Plant</v>
      </c>
      <c r="J122" s="136">
        <f t="shared" si="23"/>
        <v>14561.274997159393</v>
      </c>
      <c r="K122" s="136">
        <f t="shared" si="24"/>
        <v>6958.5184951641886</v>
      </c>
      <c r="L122" s="136">
        <f t="shared" si="25"/>
        <v>336.37486564603591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488192.58602291509</v>
      </c>
      <c r="H125" s="131">
        <v>5.4</v>
      </c>
      <c r="I125" s="136" t="str">
        <f t="shared" si="22"/>
        <v>P, S, T &amp; D Plant</v>
      </c>
      <c r="J125" s="136">
        <f t="shared" si="23"/>
        <v>325249.43897871953</v>
      </c>
      <c r="K125" s="136">
        <f t="shared" si="24"/>
        <v>155429.67474460241</v>
      </c>
      <c r="L125" s="136">
        <f t="shared" si="25"/>
        <v>7513.4722995931434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29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9161.8668646771312</v>
      </c>
      <c r="K126" s="136">
        <f t="shared" si="24"/>
        <v>4378.2580880125306</v>
      </c>
      <c r="L126" s="136">
        <f t="shared" si="25"/>
        <v>211.64504731033773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29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82289.51097009542</v>
      </c>
      <c r="K127" s="136">
        <f t="shared" si="24"/>
        <v>39324.378130014738</v>
      </c>
      <c r="L127" s="136">
        <f t="shared" si="25"/>
        <v>1900.9408998898564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>
        <v>39909</v>
      </c>
      <c r="E128" s="138" t="s">
        <v>334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 t="s">
        <v>368</v>
      </c>
      <c r="G129" s="135">
        <f>+O115+O116</f>
        <v>-6935473.1200000001</v>
      </c>
      <c r="H129" s="131">
        <v>5.4</v>
      </c>
      <c r="I129" s="136" t="str">
        <f t="shared" si="22"/>
        <v>P, S, T &amp; D Plant</v>
      </c>
      <c r="J129" s="136">
        <f t="shared" si="23"/>
        <v>-4620632.9344503963</v>
      </c>
      <c r="K129" s="136">
        <f t="shared" si="24"/>
        <v>-2208100.5777317029</v>
      </c>
      <c r="L129" s="136">
        <f t="shared" si="25"/>
        <v>-106739.60781790096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7"/>
      <c r="E130" s="154" t="s">
        <v>476</v>
      </c>
      <c r="G130" s="135">
        <f>+O117</f>
        <v>588054.66</v>
      </c>
      <c r="H130" s="131">
        <v>5.4</v>
      </c>
      <c r="I130" s="136" t="str">
        <f t="shared" si="22"/>
        <v>P, S, T &amp; D Plant</v>
      </c>
      <c r="J130" s="136">
        <f t="shared" si="23"/>
        <v>391780.73106756271</v>
      </c>
      <c r="K130" s="136">
        <f t="shared" si="24"/>
        <v>187223.54077609346</v>
      </c>
      <c r="L130" s="136">
        <f t="shared" si="25"/>
        <v>9050.3881563438445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42"/>
      <c r="H131" s="131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42">
        <f>SUM(G95:G130)</f>
        <v>-1432401.8419205192</v>
      </c>
      <c r="H132" s="131"/>
      <c r="I132" s="136"/>
      <c r="J132" s="42">
        <f>SUM(J95:J130)</f>
        <v>-954311.69750469155</v>
      </c>
      <c r="K132" s="42">
        <f>SUM(K95:K130)</f>
        <v>-456044.9272837285</v>
      </c>
      <c r="L132" s="42">
        <f>SUM(L95:L130)</f>
        <v>-22045.217132098875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42"/>
      <c r="H133" s="131"/>
      <c r="I133" s="136"/>
      <c r="J133" s="136"/>
      <c r="K133" s="136"/>
      <c r="L133" s="136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367</v>
      </c>
      <c r="E134" s="44"/>
      <c r="G134" s="42">
        <f>G132+G91+G65+G52+G30+G18</f>
        <v>167963071.07713354</v>
      </c>
      <c r="H134" s="131"/>
      <c r="I134" s="136"/>
      <c r="J134" s="42">
        <f>J132+J91+J65+J52+J30+J18</f>
        <v>114380051.19396526</v>
      </c>
      <c r="K134" s="42">
        <f>K132+K91+K65+K52+K30+K18</f>
        <v>51078768.26831916</v>
      </c>
      <c r="L134" s="42">
        <f>L132+L91+L65+L52+L30+L18</f>
        <v>2504251.6148491357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360</v>
      </c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335</v>
      </c>
      <c r="E138" s="44"/>
      <c r="G138" s="135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42"/>
      <c r="H139" s="131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7">
        <v>30100</v>
      </c>
      <c r="D140" s="44"/>
      <c r="E140" s="138" t="s">
        <v>336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7">
        <v>30200</v>
      </c>
      <c r="D141" s="44"/>
      <c r="E141" s="138" t="s">
        <v>197</v>
      </c>
      <c r="G141" s="135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9">
        <v>30300</v>
      </c>
      <c r="D142" s="44"/>
      <c r="E142" s="138" t="s">
        <v>337</v>
      </c>
      <c r="G142" s="140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42"/>
      <c r="H143" s="131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338</v>
      </c>
      <c r="E144" s="44"/>
      <c r="G144" s="42">
        <f>SUM(G140:G142)</f>
        <v>0</v>
      </c>
      <c r="H144" s="131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37400</v>
      </c>
      <c r="E148" s="138" t="s">
        <v>125</v>
      </c>
      <c r="G148" s="135">
        <v>0</v>
      </c>
      <c r="H148" s="131">
        <v>5.4</v>
      </c>
      <c r="I148" s="136" t="str">
        <f>VLOOKUP($H148,class,3)</f>
        <v>P, S, T &amp; D Plant</v>
      </c>
      <c r="J148" s="136">
        <f>$G148*VLOOKUP($H148,class,6)</f>
        <v>0</v>
      </c>
      <c r="K148" s="136">
        <f>$G148*VLOOKUP($H148,class,7)</f>
        <v>0</v>
      </c>
      <c r="L148" s="136">
        <f>$G148*VLOOKUP($H148,class,8)</f>
        <v>0</v>
      </c>
      <c r="M148" s="42">
        <f>SUM(J148:L148)-G148</f>
        <v>0</v>
      </c>
      <c r="N148" s="155" t="s">
        <v>304</v>
      </c>
      <c r="O148" s="42">
        <v>45404.81342907084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39001</v>
      </c>
      <c r="E149" s="138" t="s">
        <v>304</v>
      </c>
      <c r="G149" s="135">
        <f>+O148</f>
        <v>45404.81342907084</v>
      </c>
      <c r="H149" s="131">
        <v>5.4</v>
      </c>
      <c r="I149" s="136" t="str">
        <f t="shared" ref="I149:I182" si="32">VLOOKUP($H149,class,3)</f>
        <v>P, S, T &amp; D Plant</v>
      </c>
      <c r="J149" s="136">
        <f t="shared" ref="J149:J182" si="33">$G149*VLOOKUP($H149,class,6)</f>
        <v>30250.131848674853</v>
      </c>
      <c r="K149" s="136">
        <f t="shared" ref="K149:K182" si="34">$G149*VLOOKUP($H149,class,7)</f>
        <v>14455.883979337159</v>
      </c>
      <c r="L149" s="136">
        <f t="shared" ref="L149:L182" si="35">$G149*VLOOKUP($H149,class,8)</f>
        <v>698.79760105882792</v>
      </c>
      <c r="M149" s="42">
        <f t="shared" ref="M149:M181" si="36">SUM(J149:L149)-G149</f>
        <v>0</v>
      </c>
      <c r="N149" s="155" t="s">
        <v>306</v>
      </c>
      <c r="O149" s="42">
        <v>3116.3113167824922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36602</v>
      </c>
      <c r="E150" s="138" t="s">
        <v>149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307</v>
      </c>
      <c r="O150" s="42">
        <v>20619.242908242795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38900</v>
      </c>
      <c r="E151" s="138" t="s">
        <v>125</v>
      </c>
      <c r="G151" s="135"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308</v>
      </c>
      <c r="O151" s="42">
        <v>20813.686055608072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39004</v>
      </c>
      <c r="E152" s="138" t="s">
        <v>306</v>
      </c>
      <c r="G152" s="135">
        <f>+O149</f>
        <v>3116.3113167824922</v>
      </c>
      <c r="H152" s="131">
        <v>5.4</v>
      </c>
      <c r="I152" s="136" t="str">
        <f t="shared" si="32"/>
        <v>P, S, T &amp; D Plant</v>
      </c>
      <c r="J152" s="136">
        <f t="shared" si="33"/>
        <v>2076.1857850478791</v>
      </c>
      <c r="K152" s="136">
        <f t="shared" si="34"/>
        <v>992.16429793895088</v>
      </c>
      <c r="L152" s="136">
        <f t="shared" si="35"/>
        <v>47.961233795662054</v>
      </c>
      <c r="M152" s="42">
        <f t="shared" si="36"/>
        <v>0</v>
      </c>
      <c r="N152" s="155" t="s">
        <v>311</v>
      </c>
      <c r="O152" s="42">
        <v>2017.5182583300757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39009</v>
      </c>
      <c r="E153" s="138" t="s">
        <v>307</v>
      </c>
      <c r="G153" s="135">
        <f t="shared" ref="G153:G154" si="37">+O150</f>
        <v>20619.242908242795</v>
      </c>
      <c r="H153" s="131">
        <v>5.4</v>
      </c>
      <c r="I153" s="136" t="str">
        <f t="shared" si="32"/>
        <v>P, S, T &amp; D Plant</v>
      </c>
      <c r="J153" s="136">
        <f t="shared" si="33"/>
        <v>13737.195893747394</v>
      </c>
      <c r="K153" s="136">
        <f t="shared" si="34"/>
        <v>6564.7089088683879</v>
      </c>
      <c r="L153" s="136">
        <f t="shared" si="35"/>
        <v>317.33810562701331</v>
      </c>
      <c r="M153" s="42">
        <f t="shared" si="36"/>
        <v>0</v>
      </c>
      <c r="N153" s="155" t="s">
        <v>314</v>
      </c>
      <c r="O153" s="42">
        <v>70408.406443879445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39100</v>
      </c>
      <c r="E154" s="138" t="s">
        <v>308</v>
      </c>
      <c r="G154" s="135">
        <f t="shared" si="37"/>
        <v>20813.686055608072</v>
      </c>
      <c r="H154" s="131">
        <v>5.4</v>
      </c>
      <c r="I154" s="136" t="str">
        <f t="shared" si="32"/>
        <v>P, S, T &amp; D Plant</v>
      </c>
      <c r="J154" s="136">
        <f t="shared" si="33"/>
        <v>13866.740107249325</v>
      </c>
      <c r="K154" s="136">
        <f t="shared" si="34"/>
        <v>6626.6152876553106</v>
      </c>
      <c r="L154" s="136">
        <f t="shared" si="35"/>
        <v>320.33066070343585</v>
      </c>
      <c r="M154" s="42">
        <f t="shared" si="36"/>
        <v>0</v>
      </c>
      <c r="N154" s="155" t="s">
        <v>315</v>
      </c>
      <c r="O154" s="42">
        <v>2772.6110607891815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39102</v>
      </c>
      <c r="E155" s="138" t="s">
        <v>309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319</v>
      </c>
      <c r="O155" s="42">
        <v>109978.27639543967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39103</v>
      </c>
      <c r="E156" s="138" t="s">
        <v>310</v>
      </c>
      <c r="G156" s="135"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323</v>
      </c>
      <c r="O156" s="42">
        <v>319810.83915686072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39200</v>
      </c>
      <c r="E157" s="138" t="s">
        <v>311</v>
      </c>
      <c r="G157" s="135">
        <f>+O152</f>
        <v>2017.5182583300757</v>
      </c>
      <c r="H157" s="131">
        <v>5.4</v>
      </c>
      <c r="I157" s="136" t="str">
        <f t="shared" si="32"/>
        <v>P, S, T &amp; D Plant</v>
      </c>
      <c r="J157" s="136">
        <f t="shared" si="33"/>
        <v>1344.1348771740247</v>
      </c>
      <c r="K157" s="136">
        <f t="shared" si="34"/>
        <v>642.33299657037662</v>
      </c>
      <c r="L157" s="136">
        <f t="shared" si="35"/>
        <v>31.050384585674362</v>
      </c>
      <c r="M157" s="42">
        <f t="shared" si="36"/>
        <v>0</v>
      </c>
      <c r="N157" s="155" t="s">
        <v>324</v>
      </c>
      <c r="O157" s="42">
        <v>37796.323750653595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39201</v>
      </c>
      <c r="E158" s="138" t="s">
        <v>312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325</v>
      </c>
      <c r="O158" s="42">
        <v>161671.38235469631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39202</v>
      </c>
      <c r="E159" s="138" t="s">
        <v>313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326</v>
      </c>
      <c r="O159" s="42">
        <v>4061.3222550567739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39300</v>
      </c>
      <c r="E160" s="138" t="s">
        <v>198</v>
      </c>
      <c r="G160" s="135">
        <v>0</v>
      </c>
      <c r="H160" s="131">
        <v>5.4</v>
      </c>
      <c r="I160" s="136" t="str">
        <f t="shared" si="32"/>
        <v>P, S, T &amp; D Plant</v>
      </c>
      <c r="J160" s="136">
        <f t="shared" si="33"/>
        <v>0</v>
      </c>
      <c r="K160" s="136">
        <f t="shared" si="34"/>
        <v>0</v>
      </c>
      <c r="L160" s="136">
        <f t="shared" si="35"/>
        <v>0</v>
      </c>
      <c r="M160" s="42">
        <f t="shared" si="36"/>
        <v>0</v>
      </c>
      <c r="N160" s="155" t="s">
        <v>327</v>
      </c>
      <c r="O160" s="42">
        <v>102774.6325850414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39400</v>
      </c>
      <c r="E161" s="138" t="s">
        <v>314</v>
      </c>
      <c r="G161" s="135">
        <f>+O153</f>
        <v>70408.406443879445</v>
      </c>
      <c r="H161" s="131">
        <v>5.4</v>
      </c>
      <c r="I161" s="136" t="str">
        <f t="shared" si="32"/>
        <v>P, S, T &amp; D Plant</v>
      </c>
      <c r="J161" s="136">
        <f t="shared" si="33"/>
        <v>46908.321328301659</v>
      </c>
      <c r="K161" s="136">
        <f t="shared" si="34"/>
        <v>22416.472568766694</v>
      </c>
      <c r="L161" s="136">
        <f t="shared" si="35"/>
        <v>1083.6125468110909</v>
      </c>
      <c r="M161" s="42">
        <f t="shared" si="36"/>
        <v>0</v>
      </c>
      <c r="N161" s="155" t="s">
        <v>330</v>
      </c>
      <c r="O161" s="42">
        <v>159583.42534073186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39600</v>
      </c>
      <c r="E162" s="138" t="s">
        <v>315</v>
      </c>
      <c r="G162" s="135">
        <f>+O154</f>
        <v>2772.6110607891815</v>
      </c>
      <c r="H162" s="131">
        <v>5.4</v>
      </c>
      <c r="I162" s="136" t="str">
        <f t="shared" si="32"/>
        <v>P, S, T &amp; D Plant</v>
      </c>
      <c r="J162" s="136">
        <f t="shared" si="33"/>
        <v>1847.2017352298442</v>
      </c>
      <c r="K162" s="136">
        <f t="shared" si="34"/>
        <v>882.73777134239708</v>
      </c>
      <c r="L162" s="136">
        <f t="shared" si="35"/>
        <v>42.671554216940223</v>
      </c>
      <c r="M162" s="42">
        <f t="shared" si="36"/>
        <v>0</v>
      </c>
      <c r="N162" s="155" t="s">
        <v>331</v>
      </c>
      <c r="O162" s="42">
        <v>28973.320114986447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39603</v>
      </c>
      <c r="E163" s="138" t="s">
        <v>316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155" t="s">
        <v>332</v>
      </c>
      <c r="O163" s="42">
        <v>441064.56779886706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39604</v>
      </c>
      <c r="E164" s="138" t="s">
        <v>317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155" t="s">
        <v>368</v>
      </c>
      <c r="O164" s="42">
        <v>28230.208708379763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39605</v>
      </c>
      <c r="E165" s="141" t="s">
        <v>318</v>
      </c>
      <c r="G165" s="135">
        <v>0</v>
      </c>
      <c r="H165" s="131">
        <v>5.4</v>
      </c>
      <c r="I165" s="136" t="str">
        <f t="shared" si="32"/>
        <v>P, S, T &amp; D Plant</v>
      </c>
      <c r="J165" s="136">
        <f t="shared" si="33"/>
        <v>0</v>
      </c>
      <c r="K165" s="136">
        <f t="shared" si="34"/>
        <v>0</v>
      </c>
      <c r="L165" s="136">
        <f t="shared" si="35"/>
        <v>0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39700</v>
      </c>
      <c r="E166" s="138" t="s">
        <v>319</v>
      </c>
      <c r="G166" s="135">
        <f>+O155</f>
        <v>109978.27639543967</v>
      </c>
      <c r="H166" s="131">
        <v>5.4</v>
      </c>
      <c r="I166" s="136" t="str">
        <f t="shared" si="32"/>
        <v>P, S, T &amp; D Plant</v>
      </c>
      <c r="J166" s="136">
        <f t="shared" si="33"/>
        <v>73271.028117957307</v>
      </c>
      <c r="K166" s="136">
        <f t="shared" si="34"/>
        <v>35014.640161521849</v>
      </c>
      <c r="L166" s="136">
        <f t="shared" si="35"/>
        <v>1692.6081159605076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39701</v>
      </c>
      <c r="E167" s="138" t="s">
        <v>320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39702</v>
      </c>
      <c r="E168" s="138" t="s">
        <v>321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39705</v>
      </c>
      <c r="E169" s="138" t="s">
        <v>322</v>
      </c>
      <c r="G169" s="135">
        <v>0</v>
      </c>
      <c r="H169" s="131">
        <v>5.4</v>
      </c>
      <c r="I169" s="136" t="str">
        <f t="shared" si="32"/>
        <v>P, S, T &amp; D Plant</v>
      </c>
      <c r="J169" s="136">
        <f t="shared" si="33"/>
        <v>0</v>
      </c>
      <c r="K169" s="136">
        <f t="shared" si="34"/>
        <v>0</v>
      </c>
      <c r="L169" s="136">
        <f t="shared" si="35"/>
        <v>0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39800</v>
      </c>
      <c r="E170" s="138" t="s">
        <v>323</v>
      </c>
      <c r="G170" s="135">
        <f>+O156</f>
        <v>319810.83915686072</v>
      </c>
      <c r="H170" s="131">
        <v>5.4</v>
      </c>
      <c r="I170" s="136" t="str">
        <f t="shared" si="32"/>
        <v>P, S, T &amp; D Plant</v>
      </c>
      <c r="J170" s="136">
        <f t="shared" si="33"/>
        <v>213068.1599703769</v>
      </c>
      <c r="K170" s="136">
        <f t="shared" si="34"/>
        <v>101820.66695215234</v>
      </c>
      <c r="L170" s="136">
        <f t="shared" si="35"/>
        <v>4922.0122343314797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39900</v>
      </c>
      <c r="E171" s="138" t="s">
        <v>324</v>
      </c>
      <c r="G171" s="135">
        <f t="shared" ref="G171:G174" si="38">+O157</f>
        <v>37796.323750653595</v>
      </c>
      <c r="H171" s="131">
        <v>5.4</v>
      </c>
      <c r="I171" s="136" t="str">
        <f t="shared" si="32"/>
        <v>P, S, T &amp; D Plant</v>
      </c>
      <c r="J171" s="136">
        <f t="shared" si="33"/>
        <v>25181.113862268088</v>
      </c>
      <c r="K171" s="136">
        <f t="shared" si="34"/>
        <v>12033.509879705609</v>
      </c>
      <c r="L171" s="136">
        <f t="shared" si="35"/>
        <v>581.70000867989529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39901</v>
      </c>
      <c r="E172" s="138" t="s">
        <v>325</v>
      </c>
      <c r="G172" s="135">
        <f t="shared" si="38"/>
        <v>161671.38235469631</v>
      </c>
      <c r="H172" s="131">
        <v>5.4</v>
      </c>
      <c r="I172" s="136" t="str">
        <f t="shared" si="32"/>
        <v>P, S, T &amp; D Plant</v>
      </c>
      <c r="J172" s="136">
        <f t="shared" si="33"/>
        <v>107710.62059371552</v>
      </c>
      <c r="K172" s="136">
        <f t="shared" si="34"/>
        <v>51472.576795177309</v>
      </c>
      <c r="L172" s="136">
        <f t="shared" si="35"/>
        <v>2488.1849658034862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39902</v>
      </c>
      <c r="E173" s="138" t="s">
        <v>326</v>
      </c>
      <c r="G173" s="135">
        <f t="shared" si="38"/>
        <v>4061.3222550567739</v>
      </c>
      <c r="H173" s="131">
        <v>5.4</v>
      </c>
      <c r="I173" s="136" t="str">
        <f t="shared" si="32"/>
        <v>P, S, T &amp; D Plant</v>
      </c>
      <c r="J173" s="136">
        <f t="shared" si="33"/>
        <v>2705.7821498891026</v>
      </c>
      <c r="K173" s="136">
        <f t="shared" si="34"/>
        <v>1293.0347883383456</v>
      </c>
      <c r="L173" s="136">
        <f t="shared" si="35"/>
        <v>62.505316829325864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39903</v>
      </c>
      <c r="E174" s="138" t="s">
        <v>327</v>
      </c>
      <c r="G174" s="135">
        <f t="shared" si="38"/>
        <v>102774.6325850414</v>
      </c>
      <c r="H174" s="131">
        <v>5.4</v>
      </c>
      <c r="I174" s="136" t="str">
        <f t="shared" si="32"/>
        <v>P, S, T &amp; D Plant</v>
      </c>
      <c r="J174" s="136">
        <f t="shared" si="33"/>
        <v>68471.731334239696</v>
      </c>
      <c r="K174" s="136">
        <f t="shared" si="34"/>
        <v>32721.15999307534</v>
      </c>
      <c r="L174" s="136">
        <f t="shared" si="35"/>
        <v>1581.7412577263631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39904</v>
      </c>
      <c r="E175" s="138" t="s">
        <v>328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39905</v>
      </c>
      <c r="E176" s="138" t="s">
        <v>329</v>
      </c>
      <c r="G176" s="135"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39906</v>
      </c>
      <c r="E177" s="138" t="s">
        <v>330</v>
      </c>
      <c r="G177" s="135">
        <f>+O161</f>
        <v>159583.42534073186</v>
      </c>
      <c r="H177" s="131">
        <v>5.4</v>
      </c>
      <c r="I177" s="136" t="str">
        <f t="shared" si="32"/>
        <v>P, S, T &amp; D Plant</v>
      </c>
      <c r="J177" s="136">
        <f t="shared" si="33"/>
        <v>106319.55717561653</v>
      </c>
      <c r="K177" s="136">
        <f t="shared" si="34"/>
        <v>50807.817663530084</v>
      </c>
      <c r="L177" s="136">
        <f t="shared" si="35"/>
        <v>2456.0505015852468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39907</v>
      </c>
      <c r="E178" s="138" t="s">
        <v>331</v>
      </c>
      <c r="G178" s="135">
        <f t="shared" ref="G178:G179" si="39">+O162</f>
        <v>28973.320114986447</v>
      </c>
      <c r="H178" s="131">
        <v>5.4</v>
      </c>
      <c r="I178" s="136" t="str">
        <f t="shared" si="32"/>
        <v>P, S, T &amp; D Plant</v>
      </c>
      <c r="J178" s="136">
        <f t="shared" si="33"/>
        <v>19302.948022049361</v>
      </c>
      <c r="K178" s="136">
        <f t="shared" si="34"/>
        <v>9224.4615151370017</v>
      </c>
      <c r="L178" s="136">
        <f t="shared" si="35"/>
        <v>445.91057780008447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39908</v>
      </c>
      <c r="E179" s="138" t="s">
        <v>332</v>
      </c>
      <c r="G179" s="135">
        <f t="shared" si="39"/>
        <v>441064.56779886706</v>
      </c>
      <c r="H179" s="131">
        <v>5.4</v>
      </c>
      <c r="I179" s="136" t="str">
        <f t="shared" si="32"/>
        <v>P, S, T &amp; D Plant</v>
      </c>
      <c r="J179" s="136">
        <f t="shared" si="33"/>
        <v>293851.25324955117</v>
      </c>
      <c r="K179" s="136">
        <f t="shared" si="34"/>
        <v>140425.16063758635</v>
      </c>
      <c r="L179" s="136">
        <f t="shared" si="35"/>
        <v>6788.153911729537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39909</v>
      </c>
      <c r="E180" s="138" t="s">
        <v>333</v>
      </c>
      <c r="G180" s="135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2">
        <v>39924</v>
      </c>
      <c r="E181" s="138" t="s">
        <v>334</v>
      </c>
      <c r="G181" s="135">
        <v>0</v>
      </c>
      <c r="H181" s="131">
        <v>5.4</v>
      </c>
      <c r="I181" s="136" t="str">
        <f t="shared" si="32"/>
        <v>P, S, T &amp; D Plant</v>
      </c>
      <c r="J181" s="136">
        <f t="shared" si="33"/>
        <v>0</v>
      </c>
      <c r="K181" s="136">
        <f t="shared" si="34"/>
        <v>0</v>
      </c>
      <c r="L181" s="136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8" t="s">
        <v>368</v>
      </c>
      <c r="G182" s="135">
        <f>+O164</f>
        <v>28230.208708379763</v>
      </c>
      <c r="H182" s="131">
        <v>5.4</v>
      </c>
      <c r="I182" s="136" t="str">
        <f t="shared" si="32"/>
        <v>P, S, T &amp; D Plant</v>
      </c>
      <c r="J182" s="136">
        <f t="shared" si="33"/>
        <v>18807.863551253718</v>
      </c>
      <c r="K182" s="136">
        <f t="shared" si="34"/>
        <v>8987.8713506512595</v>
      </c>
      <c r="L182" s="136">
        <f t="shared" si="35"/>
        <v>434.47380647478428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40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42">
        <f>SUM(G148:G182)</f>
        <v>1559096.8879334165</v>
      </c>
      <c r="H184" s="131"/>
      <c r="I184" s="136"/>
      <c r="J184" s="42">
        <f>SUM(J148:J182)</f>
        <v>1038719.9696023425</v>
      </c>
      <c r="K184" s="42">
        <f>SUM(K148:K182)</f>
        <v>496381.81554735475</v>
      </c>
      <c r="L184" s="42">
        <f>SUM(L148:L182)</f>
        <v>23995.102783719354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363</v>
      </c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42"/>
      <c r="H189" s="131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37400</v>
      </c>
      <c r="E190" s="138" t="s">
        <v>125</v>
      </c>
      <c r="G190" s="135">
        <v>0</v>
      </c>
      <c r="H190" s="131">
        <v>5.4</v>
      </c>
      <c r="I190" s="136" t="str">
        <f>VLOOKUP($H190,class,3)</f>
        <v>P, S, T &amp; D Plant</v>
      </c>
      <c r="J190" s="136">
        <f>$G190*VLOOKUP($H190,class,6)</f>
        <v>0</v>
      </c>
      <c r="K190" s="136">
        <f>$G190*VLOOKUP($H190,class,7)</f>
        <v>0</v>
      </c>
      <c r="L190" s="136">
        <f>$G190*VLOOKUP($H190,class,8)</f>
        <v>0</v>
      </c>
      <c r="M190" s="42">
        <f>SUM(J190:L190)-G190</f>
        <v>0</v>
      </c>
      <c r="N190" s="157" t="s">
        <v>149</v>
      </c>
      <c r="O190" s="42">
        <v>17988.404334378542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39000</v>
      </c>
      <c r="E191" s="138" t="s">
        <v>149</v>
      </c>
      <c r="G191" s="135">
        <f>+O190+O191</f>
        <v>83992.99565321843</v>
      </c>
      <c r="H191" s="131">
        <v>5.4</v>
      </c>
      <c r="I191" s="136" t="str">
        <f t="shared" ref="I191:I224" si="40">VLOOKUP($H191,class,3)</f>
        <v>P, S, T &amp; D Plant</v>
      </c>
      <c r="J191" s="136">
        <f t="shared" ref="J191:J224" si="41">$G191*VLOOKUP($H191,class,6)</f>
        <v>55958.807029218224</v>
      </c>
      <c r="K191" s="136">
        <f t="shared" ref="K191:K224" si="42">$G191*VLOOKUP($H191,class,7)</f>
        <v>26741.504006764579</v>
      </c>
      <c r="L191" s="136">
        <f t="shared" ref="L191:L224" si="43">$G191*VLOOKUP($H191,class,8)</f>
        <v>1292.6846172356293</v>
      </c>
      <c r="M191" s="42">
        <f t="shared" ref="M191:M224" si="44">SUM(J191:L191)-G191</f>
        <v>0</v>
      </c>
      <c r="N191" s="157" t="s">
        <v>464</v>
      </c>
      <c r="O191" s="42">
        <v>66004.591318839884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36602</v>
      </c>
      <c r="E192" s="138" t="s">
        <v>149</v>
      </c>
      <c r="G192" s="135">
        <v>0</v>
      </c>
      <c r="H192" s="131">
        <v>5.4</v>
      </c>
      <c r="I192" s="136" t="str">
        <f t="shared" si="40"/>
        <v>P, S, T &amp; D Plant</v>
      </c>
      <c r="J192" s="136">
        <f t="shared" si="41"/>
        <v>0</v>
      </c>
      <c r="K192" s="136">
        <f t="shared" si="42"/>
        <v>0</v>
      </c>
      <c r="L192" s="136">
        <f t="shared" si="43"/>
        <v>0</v>
      </c>
      <c r="M192" s="42">
        <f t="shared" si="44"/>
        <v>0</v>
      </c>
      <c r="N192" s="157" t="s">
        <v>307</v>
      </c>
      <c r="O192" s="42">
        <v>492963.589951651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37503</v>
      </c>
      <c r="E193" s="138" t="s">
        <v>291</v>
      </c>
      <c r="G193" s="135">
        <v>0</v>
      </c>
      <c r="H193" s="131">
        <v>5.4</v>
      </c>
      <c r="I193" s="136" t="str">
        <f t="shared" si="40"/>
        <v>P, S, T &amp; D Plant</v>
      </c>
      <c r="J193" s="136">
        <f t="shared" si="41"/>
        <v>0</v>
      </c>
      <c r="K193" s="136">
        <f t="shared" si="42"/>
        <v>0</v>
      </c>
      <c r="L193" s="136">
        <f t="shared" si="43"/>
        <v>0</v>
      </c>
      <c r="M193" s="42">
        <f t="shared" si="44"/>
        <v>0</v>
      </c>
      <c r="N193" s="157" t="s">
        <v>308</v>
      </c>
      <c r="O193" s="42">
        <v>343787.74420964363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39004</v>
      </c>
      <c r="E194" s="138" t="s">
        <v>306</v>
      </c>
      <c r="G194" s="135">
        <v>0</v>
      </c>
      <c r="H194" s="131">
        <v>5.4</v>
      </c>
      <c r="I194" s="136" t="str">
        <f t="shared" si="40"/>
        <v>P, S, T &amp; D Plant</v>
      </c>
      <c r="J194" s="136">
        <f t="shared" si="41"/>
        <v>0</v>
      </c>
      <c r="K194" s="136">
        <f t="shared" si="42"/>
        <v>0</v>
      </c>
      <c r="L194" s="136">
        <f t="shared" si="43"/>
        <v>0</v>
      </c>
      <c r="M194" s="42">
        <f t="shared" si="44"/>
        <v>0</v>
      </c>
      <c r="N194" s="157" t="s">
        <v>309</v>
      </c>
      <c r="O194" s="42">
        <v>308.07888237393615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39009</v>
      </c>
      <c r="E195" s="138" t="s">
        <v>307</v>
      </c>
      <c r="G195" s="135">
        <f>+O192</f>
        <v>492963.589951651</v>
      </c>
      <c r="H195" s="131">
        <v>5.4</v>
      </c>
      <c r="I195" s="136" t="str">
        <f t="shared" si="40"/>
        <v>P, S, T &amp; D Plant</v>
      </c>
      <c r="J195" s="136">
        <f t="shared" si="41"/>
        <v>328428.03364732797</v>
      </c>
      <c r="K195" s="136">
        <f t="shared" si="42"/>
        <v>156948.656413066</v>
      </c>
      <c r="L195" s="136">
        <f t="shared" si="43"/>
        <v>7586.8998912569887</v>
      </c>
      <c r="M195" s="42">
        <f t="shared" si="44"/>
        <v>0</v>
      </c>
      <c r="N195" s="157" t="s">
        <v>310</v>
      </c>
      <c r="O195" s="42">
        <v>151.86437704310245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39100</v>
      </c>
      <c r="E196" s="138" t="s">
        <v>308</v>
      </c>
      <c r="G196" s="135">
        <f>+O193+O196</f>
        <v>343989.90543806186</v>
      </c>
      <c r="H196" s="131">
        <v>5.4</v>
      </c>
      <c r="I196" s="136" t="str">
        <f t="shared" si="40"/>
        <v>P, S, T &amp; D Plant</v>
      </c>
      <c r="J196" s="136">
        <f t="shared" si="41"/>
        <v>229177.023497077</v>
      </c>
      <c r="K196" s="136">
        <f t="shared" si="42"/>
        <v>109518.74454552832</v>
      </c>
      <c r="L196" s="136">
        <f t="shared" si="43"/>
        <v>5294.1373954565279</v>
      </c>
      <c r="M196" s="42">
        <f t="shared" si="44"/>
        <v>0</v>
      </c>
      <c r="N196" s="158" t="s">
        <v>465</v>
      </c>
      <c r="O196" s="42">
        <v>202.16122841822977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9">
        <v>39102</v>
      </c>
      <c r="E197" s="138" t="s">
        <v>309</v>
      </c>
      <c r="G197" s="135">
        <f t="shared" ref="G197:G198" si="45">+O194</f>
        <v>308.07888237393615</v>
      </c>
      <c r="H197" s="131">
        <v>5.4</v>
      </c>
      <c r="I197" s="136" t="str">
        <f t="shared" si="40"/>
        <v>P, S, T &amp; D Plant</v>
      </c>
      <c r="J197" s="136">
        <f t="shared" si="41"/>
        <v>205.25195695743378</v>
      </c>
      <c r="K197" s="136">
        <f t="shared" si="42"/>
        <v>98.085472524594792</v>
      </c>
      <c r="L197" s="136">
        <f t="shared" si="43"/>
        <v>4.7414528919075654</v>
      </c>
      <c r="M197" s="42">
        <f t="shared" si="44"/>
        <v>0</v>
      </c>
      <c r="N197" s="157" t="s">
        <v>311</v>
      </c>
      <c r="O197" s="42">
        <v>5440.0891485731463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6">
        <v>39103</v>
      </c>
      <c r="E198" s="138" t="s">
        <v>310</v>
      </c>
      <c r="G198" s="135">
        <f t="shared" si="45"/>
        <v>151.86437704310245</v>
      </c>
      <c r="H198" s="131">
        <v>5.4</v>
      </c>
      <c r="I198" s="136" t="str">
        <f t="shared" si="40"/>
        <v>P, S, T &amp; D Plant</v>
      </c>
      <c r="J198" s="136">
        <f t="shared" si="41"/>
        <v>101.17688151823619</v>
      </c>
      <c r="K198" s="136">
        <f t="shared" si="42"/>
        <v>48.350244155475828</v>
      </c>
      <c r="L198" s="136">
        <f t="shared" si="43"/>
        <v>2.3372513693904415</v>
      </c>
      <c r="M198" s="42">
        <f t="shared" si="44"/>
        <v>0</v>
      </c>
      <c r="N198" s="157" t="s">
        <v>198</v>
      </c>
      <c r="O198" s="42">
        <v>39.826754643937484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39200</v>
      </c>
      <c r="E199" s="138" t="s">
        <v>311</v>
      </c>
      <c r="G199" s="135">
        <f>+O197</f>
        <v>5440.0891485731463</v>
      </c>
      <c r="H199" s="131">
        <v>5.4</v>
      </c>
      <c r="I199" s="136" t="str">
        <f t="shared" si="40"/>
        <v>P, S, T &amp; D Plant</v>
      </c>
      <c r="J199" s="136">
        <f t="shared" si="41"/>
        <v>3624.3605376763817</v>
      </c>
      <c r="K199" s="136">
        <f t="shared" si="42"/>
        <v>1732.003539489795</v>
      </c>
      <c r="L199" s="136">
        <f t="shared" si="43"/>
        <v>83.725071406969334</v>
      </c>
      <c r="M199" s="42">
        <f t="shared" si="44"/>
        <v>0</v>
      </c>
      <c r="N199" s="157" t="s">
        <v>314</v>
      </c>
      <c r="O199" s="42">
        <v>11852.849964634637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39201</v>
      </c>
      <c r="E200" s="138" t="s">
        <v>312</v>
      </c>
      <c r="G200" s="135">
        <v>0</v>
      </c>
      <c r="H200" s="131">
        <v>5.4</v>
      </c>
      <c r="I200" s="136" t="str">
        <f t="shared" si="40"/>
        <v>P, S, T &amp; D Plant</v>
      </c>
      <c r="J200" s="136">
        <f t="shared" si="41"/>
        <v>0</v>
      </c>
      <c r="K200" s="136">
        <f t="shared" si="42"/>
        <v>0</v>
      </c>
      <c r="L200" s="136">
        <f t="shared" si="43"/>
        <v>0</v>
      </c>
      <c r="M200" s="42">
        <f t="shared" si="44"/>
        <v>0</v>
      </c>
      <c r="N200" s="157" t="s">
        <v>466</v>
      </c>
      <c r="O200" s="42">
        <v>579.94438036530892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39202</v>
      </c>
      <c r="E201" s="138" t="s">
        <v>313</v>
      </c>
      <c r="G201" s="135">
        <v>0</v>
      </c>
      <c r="H201" s="131">
        <v>5.4</v>
      </c>
      <c r="I201" s="136" t="str">
        <f t="shared" si="40"/>
        <v>P, S, T &amp; D Plant</v>
      </c>
      <c r="J201" s="136">
        <f t="shared" si="41"/>
        <v>0</v>
      </c>
      <c r="K201" s="136">
        <f t="shared" si="42"/>
        <v>0</v>
      </c>
      <c r="L201" s="136">
        <f t="shared" si="43"/>
        <v>0</v>
      </c>
      <c r="M201" s="42">
        <f t="shared" si="44"/>
        <v>0</v>
      </c>
      <c r="N201" s="153" t="s">
        <v>319</v>
      </c>
      <c r="O201" s="42">
        <v>75210.462732764092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39300</v>
      </c>
      <c r="E202" s="138" t="s">
        <v>198</v>
      </c>
      <c r="G202" s="135">
        <f>+O198</f>
        <v>39.826754643937484</v>
      </c>
      <c r="H202" s="131">
        <v>5.4</v>
      </c>
      <c r="I202" s="136" t="str">
        <f t="shared" si="40"/>
        <v>P, S, T &amp; D Plant</v>
      </c>
      <c r="J202" s="136">
        <f t="shared" si="41"/>
        <v>26.53385154783107</v>
      </c>
      <c r="K202" s="136">
        <f t="shared" si="42"/>
        <v>12.679953972405727</v>
      </c>
      <c r="L202" s="136">
        <f t="shared" si="43"/>
        <v>0.61294912370068455</v>
      </c>
      <c r="M202" s="42">
        <f t="shared" si="44"/>
        <v>0</v>
      </c>
      <c r="N202" s="153" t="s">
        <v>323</v>
      </c>
      <c r="O202" s="42">
        <v>7383.6328308845641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6">A202+1</f>
        <v>192</v>
      </c>
      <c r="B203" s="44"/>
      <c r="C203" s="139">
        <v>39400</v>
      </c>
      <c r="E203" s="138" t="s">
        <v>314</v>
      </c>
      <c r="G203" s="135">
        <f>+O199</f>
        <v>11852.849964634637</v>
      </c>
      <c r="H203" s="131">
        <v>5.4</v>
      </c>
      <c r="I203" s="136" t="str">
        <f t="shared" si="40"/>
        <v>P, S, T &amp; D Plant</v>
      </c>
      <c r="J203" s="136">
        <f t="shared" si="41"/>
        <v>7896.7458983807601</v>
      </c>
      <c r="K203" s="136">
        <f t="shared" si="42"/>
        <v>3773.6841311089875</v>
      </c>
      <c r="L203" s="136">
        <f t="shared" si="43"/>
        <v>182.41993514488919</v>
      </c>
      <c r="M203" s="42">
        <f t="shared" si="44"/>
        <v>0</v>
      </c>
      <c r="N203" s="153" t="s">
        <v>324</v>
      </c>
      <c r="O203" s="42">
        <v>7341.0953234712233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6"/>
        <v>193</v>
      </c>
      <c r="B204" s="44"/>
      <c r="C204" s="142">
        <v>39500</v>
      </c>
      <c r="E204" s="138" t="str">
        <f>+N200</f>
        <v>Laboratory Equipment</v>
      </c>
      <c r="G204" s="135">
        <f>+O200</f>
        <v>579.94438036530892</v>
      </c>
      <c r="H204" s="131">
        <v>5.4</v>
      </c>
      <c r="I204" s="136" t="str">
        <f t="shared" si="40"/>
        <v>P, S, T &amp; D Plant</v>
      </c>
      <c r="J204" s="136">
        <f t="shared" si="41"/>
        <v>386.37740464133958</v>
      </c>
      <c r="K204" s="136">
        <f t="shared" si="42"/>
        <v>184.64140790107959</v>
      </c>
      <c r="L204" s="136">
        <f t="shared" si="43"/>
        <v>8.9255678228897324</v>
      </c>
      <c r="M204" s="42">
        <f t="shared" si="44"/>
        <v>0</v>
      </c>
      <c r="N204" s="153" t="s">
        <v>325</v>
      </c>
      <c r="O204" s="42">
        <v>467811.83879488357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6"/>
        <v>194</v>
      </c>
      <c r="B205" s="44"/>
      <c r="C205" s="139">
        <v>39603</v>
      </c>
      <c r="E205" s="138" t="s">
        <v>316</v>
      </c>
      <c r="G205" s="135">
        <v>0</v>
      </c>
      <c r="H205" s="131">
        <v>5.4</v>
      </c>
      <c r="I205" s="136" t="str">
        <f t="shared" si="40"/>
        <v>P, S, T &amp; D Plant</v>
      </c>
      <c r="J205" s="136">
        <f t="shared" si="41"/>
        <v>0</v>
      </c>
      <c r="K205" s="136">
        <f t="shared" si="42"/>
        <v>0</v>
      </c>
      <c r="L205" s="136">
        <f t="shared" si="43"/>
        <v>0</v>
      </c>
      <c r="M205" s="42">
        <f t="shared" si="44"/>
        <v>0</v>
      </c>
      <c r="N205" s="153" t="s">
        <v>326</v>
      </c>
      <c r="O205" s="42">
        <v>479774.3445915223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6"/>
        <v>195</v>
      </c>
      <c r="B206" s="44"/>
      <c r="C206" s="137">
        <v>39604</v>
      </c>
      <c r="E206" s="138" t="s">
        <v>317</v>
      </c>
      <c r="G206" s="135">
        <v>0</v>
      </c>
      <c r="H206" s="131">
        <v>5.4</v>
      </c>
      <c r="I206" s="136" t="str">
        <f t="shared" si="40"/>
        <v>P, S, T &amp; D Plant</v>
      </c>
      <c r="J206" s="136">
        <f t="shared" si="41"/>
        <v>0</v>
      </c>
      <c r="K206" s="136">
        <f t="shared" si="42"/>
        <v>0</v>
      </c>
      <c r="L206" s="136">
        <f t="shared" si="43"/>
        <v>0</v>
      </c>
      <c r="M206" s="42">
        <f t="shared" si="44"/>
        <v>0</v>
      </c>
      <c r="N206" s="153" t="s">
        <v>327</v>
      </c>
      <c r="O206" s="42">
        <v>78254.969763197994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6"/>
        <v>196</v>
      </c>
      <c r="B207" s="44"/>
      <c r="C207" s="137">
        <v>39605</v>
      </c>
      <c r="E207" s="141" t="s">
        <v>318</v>
      </c>
      <c r="G207" s="135">
        <v>0</v>
      </c>
      <c r="H207" s="131">
        <v>5.4</v>
      </c>
      <c r="I207" s="136" t="str">
        <f t="shared" si="40"/>
        <v>P, S, T &amp; D Plant</v>
      </c>
      <c r="J207" s="136">
        <f t="shared" si="41"/>
        <v>0</v>
      </c>
      <c r="K207" s="136">
        <f t="shared" si="42"/>
        <v>0</v>
      </c>
      <c r="L207" s="136">
        <f t="shared" si="43"/>
        <v>0</v>
      </c>
      <c r="M207" s="42">
        <f t="shared" si="44"/>
        <v>0</v>
      </c>
      <c r="N207" s="153" t="s">
        <v>328</v>
      </c>
      <c r="O207" s="42">
        <v>901.80304500563636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6"/>
        <v>197</v>
      </c>
      <c r="B208" s="44"/>
      <c r="C208" s="137">
        <v>39700</v>
      </c>
      <c r="E208" s="138" t="s">
        <v>319</v>
      </c>
      <c r="G208" s="135">
        <f>+O201</f>
        <v>75210.462732764092</v>
      </c>
      <c r="H208" s="131">
        <v>5.4</v>
      </c>
      <c r="I208" s="136" t="str">
        <f t="shared" si="40"/>
        <v>P, S, T &amp; D Plant</v>
      </c>
      <c r="J208" s="136">
        <f t="shared" si="41"/>
        <v>50107.604067574255</v>
      </c>
      <c r="K208" s="136">
        <f t="shared" si="42"/>
        <v>23945.340618908649</v>
      </c>
      <c r="L208" s="136">
        <f t="shared" si="43"/>
        <v>1157.5180462811879</v>
      </c>
      <c r="M208" s="42">
        <f t="shared" si="44"/>
        <v>0</v>
      </c>
      <c r="N208" s="153" t="s">
        <v>329</v>
      </c>
      <c r="O208" s="42">
        <v>810.1690700067951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6"/>
        <v>198</v>
      </c>
      <c r="B209" s="44"/>
      <c r="C209" s="137">
        <v>39701</v>
      </c>
      <c r="E209" s="138" t="s">
        <v>320</v>
      </c>
      <c r="G209" s="135">
        <v>0</v>
      </c>
      <c r="H209" s="131">
        <v>5.4</v>
      </c>
      <c r="I209" s="136" t="str">
        <f t="shared" si="40"/>
        <v>P, S, T &amp; D Plant</v>
      </c>
      <c r="J209" s="136">
        <f t="shared" si="41"/>
        <v>0</v>
      </c>
      <c r="K209" s="136">
        <f t="shared" si="42"/>
        <v>0</v>
      </c>
      <c r="L209" s="136">
        <f t="shared" si="43"/>
        <v>0</v>
      </c>
      <c r="M209" s="42">
        <f t="shared" si="44"/>
        <v>0</v>
      </c>
      <c r="N209" s="153" t="s">
        <v>330</v>
      </c>
      <c r="O209" s="42">
        <v>78640.463199807316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6"/>
        <v>199</v>
      </c>
      <c r="B210" s="44"/>
      <c r="C210" s="137">
        <v>39702</v>
      </c>
      <c r="E210" s="138" t="s">
        <v>321</v>
      </c>
      <c r="G210" s="135">
        <v>0</v>
      </c>
      <c r="H210" s="131">
        <v>5.4</v>
      </c>
      <c r="I210" s="136" t="str">
        <f t="shared" si="40"/>
        <v>P, S, T &amp; D Plant</v>
      </c>
      <c r="J210" s="136">
        <f t="shared" si="41"/>
        <v>0</v>
      </c>
      <c r="K210" s="136">
        <f t="shared" si="42"/>
        <v>0</v>
      </c>
      <c r="L210" s="136">
        <f t="shared" si="43"/>
        <v>0</v>
      </c>
      <c r="M210" s="42">
        <f t="shared" si="44"/>
        <v>0</v>
      </c>
      <c r="N210" s="153" t="s">
        <v>331</v>
      </c>
      <c r="O210" s="42">
        <v>29709.938069859767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6"/>
        <v>200</v>
      </c>
      <c r="B211" s="44"/>
      <c r="C211" s="137">
        <v>39705</v>
      </c>
      <c r="E211" s="138" t="s">
        <v>322</v>
      </c>
      <c r="G211" s="135">
        <v>0</v>
      </c>
      <c r="H211" s="131">
        <v>5.4</v>
      </c>
      <c r="I211" s="136" t="str">
        <f t="shared" si="40"/>
        <v>P, S, T &amp; D Plant</v>
      </c>
      <c r="J211" s="136">
        <f t="shared" si="41"/>
        <v>0</v>
      </c>
      <c r="K211" s="136">
        <f t="shared" si="42"/>
        <v>0</v>
      </c>
      <c r="L211" s="136">
        <f t="shared" si="43"/>
        <v>0</v>
      </c>
      <c r="M211" s="42">
        <f t="shared" si="44"/>
        <v>0</v>
      </c>
      <c r="N211" s="153" t="s">
        <v>332</v>
      </c>
      <c r="O211" s="42">
        <v>4560798.1948622121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6"/>
        <v>201</v>
      </c>
      <c r="B212" s="44"/>
      <c r="C212" s="137">
        <v>39800</v>
      </c>
      <c r="E212" s="138" t="s">
        <v>323</v>
      </c>
      <c r="G212" s="135">
        <f>+O202</f>
        <v>7383.6328308845641</v>
      </c>
      <c r="H212" s="131">
        <v>5.4</v>
      </c>
      <c r="I212" s="136" t="str">
        <f t="shared" si="40"/>
        <v>P, S, T &amp; D Plant</v>
      </c>
      <c r="J212" s="136">
        <f t="shared" si="41"/>
        <v>4919.2111978475132</v>
      </c>
      <c r="K212" s="136">
        <f t="shared" si="42"/>
        <v>2350.7846743172117</v>
      </c>
      <c r="L212" s="136">
        <f t="shared" si="43"/>
        <v>113.63695871983946</v>
      </c>
      <c r="M212" s="42">
        <f t="shared" si="44"/>
        <v>0</v>
      </c>
      <c r="N212" s="153" t="s">
        <v>333</v>
      </c>
      <c r="O212" s="42">
        <v>57763.322000792556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6"/>
        <v>202</v>
      </c>
      <c r="B213" s="44"/>
      <c r="C213" s="137">
        <v>39900</v>
      </c>
      <c r="E213" s="138" t="s">
        <v>324</v>
      </c>
      <c r="G213" s="135">
        <f t="shared" ref="G213:G224" si="47">+O203</f>
        <v>7341.0953234712233</v>
      </c>
      <c r="H213" s="131">
        <v>5.4</v>
      </c>
      <c r="I213" s="136" t="str">
        <f t="shared" si="40"/>
        <v>P, S, T &amp; D Plant</v>
      </c>
      <c r="J213" s="136">
        <f t="shared" si="41"/>
        <v>4890.8713565269964</v>
      </c>
      <c r="K213" s="136">
        <f t="shared" si="42"/>
        <v>2337.2416768793287</v>
      </c>
      <c r="L213" s="136">
        <f t="shared" si="43"/>
        <v>112.98229006489829</v>
      </c>
      <c r="M213" s="42">
        <f t="shared" si="44"/>
        <v>0</v>
      </c>
      <c r="N213" s="159" t="s">
        <v>467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6"/>
        <v>203</v>
      </c>
      <c r="B214" s="44"/>
      <c r="C214" s="137">
        <v>39901</v>
      </c>
      <c r="E214" s="138" t="s">
        <v>325</v>
      </c>
      <c r="G214" s="135">
        <f t="shared" si="47"/>
        <v>467811.83879488357</v>
      </c>
      <c r="H214" s="131">
        <v>5.4</v>
      </c>
      <c r="I214" s="136" t="str">
        <f t="shared" si="40"/>
        <v>P, S, T &amp; D Plant</v>
      </c>
      <c r="J214" s="136">
        <f t="shared" si="41"/>
        <v>311671.13649795798</v>
      </c>
      <c r="K214" s="136">
        <f t="shared" si="42"/>
        <v>148940.89756240201</v>
      </c>
      <c r="L214" s="136">
        <f t="shared" si="43"/>
        <v>7199.8047345235727</v>
      </c>
      <c r="M214" s="42">
        <f t="shared" si="44"/>
        <v>0</v>
      </c>
      <c r="N214" s="153" t="s">
        <v>368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6"/>
        <v>204</v>
      </c>
      <c r="B215" s="44"/>
      <c r="C215" s="137">
        <v>39902</v>
      </c>
      <c r="E215" s="138" t="s">
        <v>326</v>
      </c>
      <c r="G215" s="135">
        <f t="shared" si="47"/>
        <v>479774.3445915223</v>
      </c>
      <c r="H215" s="131">
        <v>5.4</v>
      </c>
      <c r="I215" s="136" t="str">
        <f t="shared" si="40"/>
        <v>P, S, T &amp; D Plant</v>
      </c>
      <c r="J215" s="136">
        <f t="shared" si="41"/>
        <v>319640.9386017404</v>
      </c>
      <c r="K215" s="136">
        <f t="shared" si="42"/>
        <v>152749.49367454107</v>
      </c>
      <c r="L215" s="136">
        <f t="shared" si="43"/>
        <v>7383.9123152408038</v>
      </c>
      <c r="M215" s="42">
        <f t="shared" si="44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6"/>
        <v>205</v>
      </c>
      <c r="B216" s="44"/>
      <c r="C216" s="137">
        <v>39903</v>
      </c>
      <c r="E216" s="138" t="s">
        <v>327</v>
      </c>
      <c r="G216" s="135">
        <f t="shared" si="47"/>
        <v>78254.969763197994</v>
      </c>
      <c r="H216" s="131">
        <v>5.4</v>
      </c>
      <c r="I216" s="136" t="str">
        <f t="shared" si="40"/>
        <v>P, S, T &amp; D Plant</v>
      </c>
      <c r="J216" s="136">
        <f t="shared" si="41"/>
        <v>52135.951551673315</v>
      </c>
      <c r="K216" s="136">
        <f t="shared" si="42"/>
        <v>24914.644027125065</v>
      </c>
      <c r="L216" s="136">
        <f t="shared" si="43"/>
        <v>1204.3741843996147</v>
      </c>
      <c r="M216" s="42">
        <f t="shared" si="44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6"/>
        <v>206</v>
      </c>
      <c r="B217" s="44"/>
      <c r="C217" s="137">
        <v>39904</v>
      </c>
      <c r="E217" s="138" t="s">
        <v>328</v>
      </c>
      <c r="G217" s="135">
        <f t="shared" si="47"/>
        <v>901.80304500563636</v>
      </c>
      <c r="H217" s="131">
        <v>5.4</v>
      </c>
      <c r="I217" s="136" t="str">
        <f t="shared" si="40"/>
        <v>P, S, T &amp; D Plant</v>
      </c>
      <c r="J217" s="136">
        <f t="shared" si="41"/>
        <v>600.80989112689349</v>
      </c>
      <c r="K217" s="136">
        <f t="shared" si="42"/>
        <v>287.11405699704517</v>
      </c>
      <c r="L217" s="136">
        <f t="shared" si="43"/>
        <v>13.879096881697743</v>
      </c>
      <c r="M217" s="42">
        <f t="shared" si="44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6"/>
        <v>207</v>
      </c>
      <c r="B218" s="44"/>
      <c r="C218" s="137">
        <v>39905</v>
      </c>
      <c r="E218" s="138" t="s">
        <v>329</v>
      </c>
      <c r="G218" s="135">
        <f t="shared" si="47"/>
        <v>810.1690700067951</v>
      </c>
      <c r="H218" s="131">
        <v>5.4</v>
      </c>
      <c r="I218" s="136" t="str">
        <f t="shared" si="40"/>
        <v>P, S, T &amp; D Plant</v>
      </c>
      <c r="J218" s="136">
        <f t="shared" si="41"/>
        <v>539.76042046089651</v>
      </c>
      <c r="K218" s="136">
        <f t="shared" si="42"/>
        <v>257.93983490233188</v>
      </c>
      <c r="L218" s="136">
        <f t="shared" si="43"/>
        <v>12.468814643566645</v>
      </c>
      <c r="M218" s="42">
        <f t="shared" si="44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6"/>
        <v>208</v>
      </c>
      <c r="B219" s="44"/>
      <c r="C219" s="137">
        <v>39906</v>
      </c>
      <c r="E219" s="138" t="s">
        <v>330</v>
      </c>
      <c r="G219" s="135">
        <f t="shared" si="47"/>
        <v>78640.463199807316</v>
      </c>
      <c r="H219" s="131">
        <v>5.4</v>
      </c>
      <c r="I219" s="136" t="str">
        <f t="shared" si="40"/>
        <v>P, S, T &amp; D Plant</v>
      </c>
      <c r="J219" s="136">
        <f t="shared" si="41"/>
        <v>52392.779548609084</v>
      </c>
      <c r="K219" s="136">
        <f t="shared" si="42"/>
        <v>25037.376574041606</v>
      </c>
      <c r="L219" s="136">
        <f t="shared" si="43"/>
        <v>1210.3070771566202</v>
      </c>
      <c r="M219" s="42">
        <f t="shared" si="44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6"/>
        <v>209</v>
      </c>
      <c r="B220" s="44"/>
      <c r="C220" s="137">
        <v>39907</v>
      </c>
      <c r="E220" s="138" t="s">
        <v>331</v>
      </c>
      <c r="G220" s="135">
        <f t="shared" si="47"/>
        <v>29709.938069859767</v>
      </c>
      <c r="H220" s="131">
        <v>5.4</v>
      </c>
      <c r="I220" s="136" t="str">
        <f t="shared" si="40"/>
        <v>P, S, T &amp; D Plant</v>
      </c>
      <c r="J220" s="136">
        <f t="shared" si="41"/>
        <v>19793.706348626965</v>
      </c>
      <c r="K220" s="136">
        <f t="shared" si="42"/>
        <v>9458.9843088355119</v>
      </c>
      <c r="L220" s="136">
        <f t="shared" si="43"/>
        <v>457.24741239728962</v>
      </c>
      <c r="M220" s="42">
        <f t="shared" si="44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6"/>
        <v>210</v>
      </c>
      <c r="B221" s="44"/>
      <c r="C221" s="137">
        <v>39908</v>
      </c>
      <c r="E221" s="138" t="s">
        <v>332</v>
      </c>
      <c r="G221" s="135">
        <f t="shared" si="47"/>
        <v>4560798.1948622121</v>
      </c>
      <c r="H221" s="131">
        <v>5.4</v>
      </c>
      <c r="I221" s="136" t="str">
        <f t="shared" si="40"/>
        <v>P, S, T &amp; D Plant</v>
      </c>
      <c r="J221" s="136">
        <f t="shared" si="41"/>
        <v>3038548.9182837829</v>
      </c>
      <c r="K221" s="136">
        <f t="shared" si="42"/>
        <v>1452056.8322803851</v>
      </c>
      <c r="L221" s="136">
        <f t="shared" si="43"/>
        <v>70192.44429804424</v>
      </c>
      <c r="M221" s="42">
        <f t="shared" si="44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6"/>
        <v>211</v>
      </c>
      <c r="B222" s="44"/>
      <c r="C222" s="137">
        <v>39909</v>
      </c>
      <c r="E222" s="138" t="s">
        <v>333</v>
      </c>
      <c r="G222" s="135">
        <f t="shared" si="47"/>
        <v>57763.322000792556</v>
      </c>
      <c r="H222" s="131">
        <v>5.4</v>
      </c>
      <c r="I222" s="136" t="str">
        <f t="shared" si="40"/>
        <v>P, S, T &amp; D Plant</v>
      </c>
      <c r="J222" s="136">
        <f t="shared" si="41"/>
        <v>38483.763605174958</v>
      </c>
      <c r="K222" s="136">
        <f t="shared" si="42"/>
        <v>18390.558578309712</v>
      </c>
      <c r="L222" s="136">
        <f t="shared" si="43"/>
        <v>888.99981730788215</v>
      </c>
      <c r="M222" s="42">
        <f>SUM(J222:L222)-G222</f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6"/>
        <v>212</v>
      </c>
      <c r="B223" s="44"/>
      <c r="C223" s="137">
        <v>39924</v>
      </c>
      <c r="E223" s="138" t="s">
        <v>334</v>
      </c>
      <c r="G223" s="135">
        <f t="shared" si="47"/>
        <v>0</v>
      </c>
      <c r="H223" s="131">
        <v>5.4</v>
      </c>
      <c r="I223" s="136" t="str">
        <f t="shared" si="40"/>
        <v>P, S, T &amp; D Plant</v>
      </c>
      <c r="J223" s="136">
        <f t="shared" si="41"/>
        <v>0</v>
      </c>
      <c r="K223" s="136">
        <f t="shared" si="42"/>
        <v>0</v>
      </c>
      <c r="L223" s="136">
        <f t="shared" si="43"/>
        <v>0</v>
      </c>
      <c r="M223" s="42">
        <f t="shared" si="44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6"/>
        <v>213</v>
      </c>
      <c r="B224" s="44"/>
      <c r="C224" s="147"/>
      <c r="E224" s="138" t="s">
        <v>368</v>
      </c>
      <c r="G224" s="135">
        <f t="shared" si="47"/>
        <v>0</v>
      </c>
      <c r="H224" s="131">
        <v>5.4</v>
      </c>
      <c r="I224" s="136" t="str">
        <f t="shared" si="40"/>
        <v>P, S, T &amp; D Plant</v>
      </c>
      <c r="J224" s="136">
        <f t="shared" si="41"/>
        <v>0</v>
      </c>
      <c r="K224" s="136">
        <f t="shared" si="42"/>
        <v>0</v>
      </c>
      <c r="L224" s="136">
        <f t="shared" si="43"/>
        <v>0</v>
      </c>
      <c r="M224" s="42">
        <f t="shared" si="44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6"/>
        <v>214</v>
      </c>
      <c r="B225" s="44"/>
      <c r="C225" s="44"/>
      <c r="D225" s="44"/>
      <c r="E225" s="44"/>
      <c r="G225" s="42"/>
      <c r="H225" s="131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6"/>
        <v>215</v>
      </c>
      <c r="B226" s="44"/>
      <c r="C226" s="44"/>
      <c r="D226" s="44" t="s">
        <v>159</v>
      </c>
      <c r="E226" s="44"/>
      <c r="G226" s="42">
        <f>SUM(G190:G224)</f>
        <v>6783719.3788349731</v>
      </c>
      <c r="H226" s="131"/>
      <c r="I226" s="136"/>
      <c r="J226" s="42">
        <f>SUM(J190:J224)</f>
        <v>4519529.7620754465</v>
      </c>
      <c r="K226" s="42">
        <f>SUM(K190:K224)</f>
        <v>2159785.5575821558</v>
      </c>
      <c r="L226" s="42">
        <f>SUM(L190:L224)</f>
        <v>104404.05917737009</v>
      </c>
      <c r="M226" s="42">
        <f>SUM(J226:L226)-G226</f>
        <v>0</v>
      </c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6"/>
        <v>216</v>
      </c>
      <c r="B227" s="44"/>
      <c r="C227" s="44"/>
      <c r="D227" s="44"/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6"/>
        <v>217</v>
      </c>
      <c r="B228" s="44"/>
      <c r="C228" s="44"/>
      <c r="D228" s="44" t="s">
        <v>365</v>
      </c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6"/>
        <v>218</v>
      </c>
      <c r="B229" s="44"/>
      <c r="C229" s="44"/>
      <c r="D229" s="44"/>
      <c r="E229" s="44"/>
      <c r="G229" s="42"/>
      <c r="H229" s="131"/>
      <c r="I229" s="136"/>
      <c r="J229" s="136"/>
      <c r="K229" s="136"/>
      <c r="L229" s="136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6"/>
        <v>219</v>
      </c>
      <c r="B230" s="44"/>
      <c r="C230" s="44"/>
      <c r="D230" s="44" t="s">
        <v>158</v>
      </c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6"/>
        <v>220</v>
      </c>
      <c r="B231" s="44"/>
      <c r="C231" s="44"/>
      <c r="D231" s="44"/>
      <c r="E231" s="44"/>
      <c r="G231" s="42"/>
      <c r="H231" s="131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6"/>
        <v>221</v>
      </c>
      <c r="B232" s="44"/>
      <c r="C232" s="139">
        <v>37400</v>
      </c>
      <c r="E232" s="138" t="s">
        <v>125</v>
      </c>
      <c r="G232" s="135">
        <v>0</v>
      </c>
      <c r="H232" s="131">
        <v>5.4</v>
      </c>
      <c r="I232" s="136" t="str">
        <f>VLOOKUP($H232,class,3)</f>
        <v>P, S, T &amp; D Plant</v>
      </c>
      <c r="J232" s="136">
        <f>$G232*VLOOKUP($H232,class,6)</f>
        <v>0</v>
      </c>
      <c r="K232" s="136">
        <f>$G232*VLOOKUP($H232,class,7)</f>
        <v>0</v>
      </c>
      <c r="L232" s="136">
        <f>$G232*VLOOKUP($H232,class,8)</f>
        <v>0</v>
      </c>
      <c r="M232" s="42">
        <f>SUM(J232:L232)-G232</f>
        <v>0</v>
      </c>
      <c r="N232" s="42" t="s">
        <v>287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6"/>
        <v>222</v>
      </c>
      <c r="B233" s="44"/>
      <c r="C233" s="139">
        <v>39001</v>
      </c>
      <c r="E233" s="138" t="s">
        <v>304</v>
      </c>
      <c r="G233" s="135">
        <v>0</v>
      </c>
      <c r="H233" s="131">
        <v>5.4</v>
      </c>
      <c r="I233" s="136" t="str">
        <f t="shared" ref="I233:I266" si="48">VLOOKUP($H233,class,3)</f>
        <v>P, S, T &amp; D Plant</v>
      </c>
      <c r="J233" s="136">
        <f t="shared" ref="J233:J266" si="49">$G233*VLOOKUP($H233,class,6)</f>
        <v>0</v>
      </c>
      <c r="K233" s="136">
        <f t="shared" ref="K233:K266" si="50">$G233*VLOOKUP($H233,class,7)</f>
        <v>0</v>
      </c>
      <c r="L233" s="136">
        <f t="shared" ref="L233:L266" si="51">$G233*VLOOKUP($H233,class,8)</f>
        <v>0</v>
      </c>
      <c r="M233" s="42">
        <f t="shared" ref="M233:M266" si="52">SUM(J233:L233)-G233</f>
        <v>0</v>
      </c>
      <c r="N233" s="42" t="s">
        <v>468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6"/>
        <v>223</v>
      </c>
      <c r="B234" s="44"/>
      <c r="C234" s="139">
        <v>36602</v>
      </c>
      <c r="E234" s="138" t="s">
        <v>149</v>
      </c>
      <c r="G234" s="135">
        <f>+O234+O236</f>
        <v>244219.4671531849</v>
      </c>
      <c r="H234" s="131">
        <v>5.4</v>
      </c>
      <c r="I234" s="136" t="str">
        <f t="shared" si="48"/>
        <v>P, S, T &amp; D Plant</v>
      </c>
      <c r="J234" s="136">
        <f t="shared" si="49"/>
        <v>162706.7820229592</v>
      </c>
      <c r="K234" s="136">
        <f t="shared" si="50"/>
        <v>77754.053282853216</v>
      </c>
      <c r="L234" s="136">
        <f t="shared" si="51"/>
        <v>3758.6318473724691</v>
      </c>
      <c r="M234" s="42">
        <f t="shared" si="52"/>
        <v>0</v>
      </c>
      <c r="N234" s="42" t="s">
        <v>149</v>
      </c>
      <c r="O234" s="42">
        <v>207362.95385246276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6"/>
        <v>224</v>
      </c>
      <c r="B235" s="44"/>
      <c r="C235" s="139">
        <v>37503</v>
      </c>
      <c r="E235" s="138" t="s">
        <v>291</v>
      </c>
      <c r="G235" s="135">
        <v>0</v>
      </c>
      <c r="H235" s="131">
        <v>5.4</v>
      </c>
      <c r="I235" s="136" t="str">
        <f t="shared" si="48"/>
        <v>P, S, T &amp; D Plant</v>
      </c>
      <c r="J235" s="136">
        <f t="shared" si="49"/>
        <v>0</v>
      </c>
      <c r="K235" s="136">
        <f t="shared" si="50"/>
        <v>0</v>
      </c>
      <c r="L235" s="136">
        <f t="shared" si="51"/>
        <v>0</v>
      </c>
      <c r="M235" s="42">
        <f t="shared" si="52"/>
        <v>0</v>
      </c>
      <c r="N235" s="42" t="s">
        <v>307</v>
      </c>
      <c r="O235" s="42">
        <v>217907.37848877325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6"/>
        <v>225</v>
      </c>
      <c r="B236" s="44"/>
      <c r="C236" s="139">
        <v>39004</v>
      </c>
      <c r="E236" s="138" t="s">
        <v>306</v>
      </c>
      <c r="G236" s="135">
        <v>0</v>
      </c>
      <c r="H236" s="131">
        <v>5.4</v>
      </c>
      <c r="I236" s="136" t="str">
        <f t="shared" si="48"/>
        <v>P, S, T &amp; D Plant</v>
      </c>
      <c r="J236" s="136">
        <f t="shared" si="49"/>
        <v>0</v>
      </c>
      <c r="K236" s="136">
        <f t="shared" si="50"/>
        <v>0</v>
      </c>
      <c r="L236" s="136">
        <f t="shared" si="51"/>
        <v>0</v>
      </c>
      <c r="M236" s="42">
        <f t="shared" si="52"/>
        <v>0</v>
      </c>
      <c r="N236" s="42" t="s">
        <v>469</v>
      </c>
      <c r="O236" s="42">
        <v>36856.513300722145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6"/>
        <v>226</v>
      </c>
      <c r="B237" s="44"/>
      <c r="C237" s="139">
        <v>39009</v>
      </c>
      <c r="E237" s="138" t="s">
        <v>307</v>
      </c>
      <c r="G237" s="135">
        <f>+O235</f>
        <v>217907.37848877325</v>
      </c>
      <c r="H237" s="131">
        <v>5.4</v>
      </c>
      <c r="I237" s="136" t="str">
        <f t="shared" si="48"/>
        <v>P, S, T &amp; D Plant</v>
      </c>
      <c r="J237" s="136">
        <f t="shared" si="49"/>
        <v>145176.83109482998</v>
      </c>
      <c r="K237" s="136">
        <f t="shared" si="50"/>
        <v>69376.868745338172</v>
      </c>
      <c r="L237" s="136">
        <f t="shared" si="51"/>
        <v>3353.6786486050951</v>
      </c>
      <c r="M237" s="42">
        <f t="shared" si="52"/>
        <v>0</v>
      </c>
      <c r="N237" s="42" t="s">
        <v>308</v>
      </c>
      <c r="O237" s="42">
        <v>25521.083477193686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6"/>
        <v>227</v>
      </c>
      <c r="B238" s="44"/>
      <c r="C238" s="139">
        <v>39100</v>
      </c>
      <c r="E238" s="138" t="s">
        <v>308</v>
      </c>
      <c r="G238" s="135">
        <f>+O237</f>
        <v>25521.083477193686</v>
      </c>
      <c r="H238" s="131">
        <v>5.4</v>
      </c>
      <c r="I238" s="136" t="str">
        <f t="shared" si="48"/>
        <v>P, S, T &amp; D Plant</v>
      </c>
      <c r="J238" s="136">
        <f t="shared" si="49"/>
        <v>17002.958096329407</v>
      </c>
      <c r="K238" s="136">
        <f t="shared" si="50"/>
        <v>8125.3460571887263</v>
      </c>
      <c r="L238" s="136">
        <f t="shared" si="51"/>
        <v>392.77932367555138</v>
      </c>
      <c r="M238" s="42">
        <f t="shared" si="52"/>
        <v>0</v>
      </c>
      <c r="N238" s="42" t="s">
        <v>470</v>
      </c>
      <c r="O238" s="42">
        <v>10.0667035340713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6"/>
        <v>228</v>
      </c>
      <c r="B239" s="44"/>
      <c r="C239" s="139">
        <v>39102</v>
      </c>
      <c r="E239" s="138" t="s">
        <v>309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42" t="s">
        <v>319</v>
      </c>
      <c r="O239" s="42">
        <v>-340935.10103192157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6"/>
        <v>229</v>
      </c>
      <c r="B240" s="44"/>
      <c r="C240" s="146">
        <v>39103</v>
      </c>
      <c r="E240" s="138" t="s">
        <v>310</v>
      </c>
      <c r="G240" s="135">
        <f>+O238</f>
        <v>10.0667035340713</v>
      </c>
      <c r="H240" s="131">
        <v>5.4</v>
      </c>
      <c r="I240" s="136" t="str">
        <f t="shared" si="48"/>
        <v>P, S, T &amp; D Plant</v>
      </c>
      <c r="J240" s="136">
        <f t="shared" si="49"/>
        <v>6.7067582969563926</v>
      </c>
      <c r="K240" s="136">
        <f t="shared" si="50"/>
        <v>3.2050147848365698</v>
      </c>
      <c r="L240" s="136">
        <f t="shared" si="51"/>
        <v>0.15493045227833688</v>
      </c>
      <c r="M240" s="42">
        <f t="shared" si="52"/>
        <v>0</v>
      </c>
      <c r="N240" s="42" t="s">
        <v>471</v>
      </c>
      <c r="O240" s="42">
        <v>1208.86183679748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6"/>
        <v>230</v>
      </c>
      <c r="B241" s="44"/>
      <c r="C241" s="139">
        <v>39200</v>
      </c>
      <c r="E241" s="138" t="s">
        <v>311</v>
      </c>
      <c r="G241" s="135">
        <v>0</v>
      </c>
      <c r="H241" s="131">
        <v>5.4</v>
      </c>
      <c r="I241" s="136" t="str">
        <f t="shared" si="48"/>
        <v>P, S, T &amp; D Plant</v>
      </c>
      <c r="J241" s="136">
        <f t="shared" si="49"/>
        <v>0</v>
      </c>
      <c r="K241" s="136">
        <f t="shared" si="50"/>
        <v>0</v>
      </c>
      <c r="L241" s="136">
        <f t="shared" si="51"/>
        <v>0</v>
      </c>
      <c r="M241" s="42">
        <f t="shared" si="52"/>
        <v>0</v>
      </c>
      <c r="N241" s="42" t="s">
        <v>323</v>
      </c>
      <c r="O241" s="42">
        <v>200.92556195694766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6"/>
        <v>231</v>
      </c>
      <c r="B242" s="44"/>
      <c r="C242" s="139">
        <v>39201</v>
      </c>
      <c r="E242" s="138" t="s">
        <v>312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42" t="s">
        <v>324</v>
      </c>
      <c r="O242" s="42">
        <v>17621.641345142998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6"/>
        <v>232</v>
      </c>
      <c r="B243" s="44"/>
      <c r="C243" s="139">
        <v>39202</v>
      </c>
      <c r="E243" s="138" t="s">
        <v>313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42" t="s">
        <v>325</v>
      </c>
      <c r="O243" s="42">
        <v>217659.40169851045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6"/>
        <v>233</v>
      </c>
      <c r="B244" s="44"/>
      <c r="C244" s="139">
        <v>39300</v>
      </c>
      <c r="E244" s="138" t="s">
        <v>198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42" t="s">
        <v>326</v>
      </c>
      <c r="O244" s="42">
        <v>61188.308120460701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6"/>
        <v>234</v>
      </c>
      <c r="B245" s="44"/>
      <c r="C245" s="139">
        <v>39400</v>
      </c>
      <c r="E245" s="138" t="s">
        <v>314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42" t="s">
        <v>327</v>
      </c>
      <c r="O245" s="42">
        <v>6689.5134142083825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6"/>
        <v>235</v>
      </c>
      <c r="B246" s="44"/>
      <c r="C246" s="139">
        <v>39600</v>
      </c>
      <c r="E246" s="138" t="s">
        <v>315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42" t="s">
        <v>330</v>
      </c>
      <c r="O246" s="42">
        <v>-2011.4490946428839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6"/>
        <v>236</v>
      </c>
      <c r="B247" s="44"/>
      <c r="C247" s="139">
        <v>39603</v>
      </c>
      <c r="E247" s="138" t="s">
        <v>316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42" t="s">
        <v>331</v>
      </c>
      <c r="O247" s="42">
        <v>-296.27488369493619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6"/>
        <v>237</v>
      </c>
      <c r="B248" s="44"/>
      <c r="C248" s="137">
        <v>39604</v>
      </c>
      <c r="E248" s="138" t="s">
        <v>317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42" t="s">
        <v>332</v>
      </c>
      <c r="O248" s="42">
        <v>2859925.9977738955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6"/>
        <v>238</v>
      </c>
      <c r="B249" s="44"/>
      <c r="C249" s="137">
        <v>39605</v>
      </c>
      <c r="E249" s="141" t="s">
        <v>318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42" t="s">
        <v>472</v>
      </c>
      <c r="O249" s="42">
        <v>673.90800586049716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6"/>
        <v>239</v>
      </c>
      <c r="B250" s="44"/>
      <c r="C250" s="137">
        <v>39700</v>
      </c>
      <c r="E250" s="138" t="s">
        <v>319</v>
      </c>
      <c r="G250" s="135">
        <f>+O239+O240</f>
        <v>-339726.23919512407</v>
      </c>
      <c r="H250" s="131">
        <v>5.4</v>
      </c>
      <c r="I250" s="136" t="str">
        <f t="shared" si="48"/>
        <v>P, S, T &amp; D Plant</v>
      </c>
      <c r="J250" s="136">
        <f t="shared" si="49"/>
        <v>-226336.43334226683</v>
      </c>
      <c r="K250" s="136">
        <f t="shared" si="50"/>
        <v>-108161.28792629106</v>
      </c>
      <c r="L250" s="136">
        <f t="shared" si="51"/>
        <v>-5228.5179265661918</v>
      </c>
      <c r="M250" s="42">
        <f t="shared" si="52"/>
        <v>0</v>
      </c>
      <c r="N250" s="42" t="s">
        <v>473</v>
      </c>
      <c r="O250" s="42">
        <v>1494.6029549737293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6"/>
        <v>240</v>
      </c>
      <c r="B251" s="44"/>
      <c r="C251" s="137">
        <v>39701</v>
      </c>
      <c r="E251" s="138" t="s">
        <v>320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42" t="s">
        <v>474</v>
      </c>
      <c r="O251" s="42">
        <v>462.41416894337044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6"/>
        <v>241</v>
      </c>
      <c r="B252" s="44"/>
      <c r="C252" s="137">
        <v>39702</v>
      </c>
      <c r="E252" s="138" t="s">
        <v>321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42" t="s">
        <v>368</v>
      </c>
      <c r="O252" s="42">
        <v>0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6"/>
        <v>242</v>
      </c>
      <c r="B253" s="44"/>
      <c r="C253" s="137">
        <v>39705</v>
      </c>
      <c r="E253" s="138" t="s">
        <v>322</v>
      </c>
      <c r="G253" s="135">
        <v>0</v>
      </c>
      <c r="H253" s="131">
        <v>5.4</v>
      </c>
      <c r="I253" s="136" t="str">
        <f t="shared" si="48"/>
        <v>P, S, T &amp; D Plant</v>
      </c>
      <c r="J253" s="136">
        <f t="shared" si="49"/>
        <v>0</v>
      </c>
      <c r="K253" s="136">
        <f t="shared" si="50"/>
        <v>0</v>
      </c>
      <c r="L253" s="136">
        <f t="shared" si="51"/>
        <v>0</v>
      </c>
      <c r="M253" s="42">
        <f t="shared" si="52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6"/>
        <v>243</v>
      </c>
      <c r="B254" s="44"/>
      <c r="C254" s="137">
        <v>39800</v>
      </c>
      <c r="E254" s="138" t="s">
        <v>323</v>
      </c>
      <c r="G254" s="135">
        <f>+O241</f>
        <v>200.92556195694766</v>
      </c>
      <c r="H254" s="131">
        <v>5.4</v>
      </c>
      <c r="I254" s="136" t="str">
        <f t="shared" si="48"/>
        <v>P, S, T &amp; D Plant</v>
      </c>
      <c r="J254" s="136">
        <f t="shared" si="49"/>
        <v>133.86300442488428</v>
      </c>
      <c r="K254" s="136">
        <f t="shared" si="50"/>
        <v>63.970235593415893</v>
      </c>
      <c r="L254" s="136">
        <f t="shared" si="51"/>
        <v>3.0923219386474896</v>
      </c>
      <c r="M254" s="42">
        <f t="shared" si="52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6"/>
        <v>244</v>
      </c>
      <c r="B255" s="44"/>
      <c r="C255" s="137">
        <v>39900</v>
      </c>
      <c r="E255" s="138" t="s">
        <v>324</v>
      </c>
      <c r="G255" s="135">
        <f t="shared" ref="G255:G258" si="53">+O242</f>
        <v>17621.641345142998</v>
      </c>
      <c r="H255" s="131">
        <v>5.4</v>
      </c>
      <c r="I255" s="136" t="str">
        <f t="shared" si="48"/>
        <v>P, S, T &amp; D Plant</v>
      </c>
      <c r="J255" s="136">
        <f t="shared" si="49"/>
        <v>11740.098324891282</v>
      </c>
      <c r="K255" s="136">
        <f t="shared" si="50"/>
        <v>5610.3391594993473</v>
      </c>
      <c r="L255" s="136">
        <f t="shared" si="51"/>
        <v>271.20386075236814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6"/>
        <v>245</v>
      </c>
      <c r="B256" s="44"/>
      <c r="C256" s="137">
        <v>39901</v>
      </c>
      <c r="E256" s="138" t="s">
        <v>325</v>
      </c>
      <c r="G256" s="135">
        <f t="shared" si="53"/>
        <v>217659.40169851045</v>
      </c>
      <c r="H256" s="131">
        <v>5.4</v>
      </c>
      <c r="I256" s="136" t="str">
        <f t="shared" si="48"/>
        <v>P, S, T &amp; D Plant</v>
      </c>
      <c r="J256" s="136">
        <f t="shared" si="49"/>
        <v>145011.62106456349</v>
      </c>
      <c r="K256" s="136">
        <f t="shared" si="50"/>
        <v>69297.918443841903</v>
      </c>
      <c r="L256" s="136">
        <f t="shared" si="51"/>
        <v>3349.8621901050597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6"/>
        <v>246</v>
      </c>
      <c r="B257" s="44"/>
      <c r="C257" s="137">
        <v>39902</v>
      </c>
      <c r="E257" s="138" t="s">
        <v>326</v>
      </c>
      <c r="G257" s="135">
        <f t="shared" si="53"/>
        <v>61188.308120460701</v>
      </c>
      <c r="H257" s="131">
        <v>5.4</v>
      </c>
      <c r="I257" s="136" t="str">
        <f t="shared" si="48"/>
        <v>P, S, T &amp; D Plant</v>
      </c>
      <c r="J257" s="136">
        <f t="shared" si="49"/>
        <v>40765.598368392108</v>
      </c>
      <c r="K257" s="136">
        <f t="shared" si="50"/>
        <v>19480.998076626489</v>
      </c>
      <c r="L257" s="136">
        <f t="shared" si="51"/>
        <v>941.71167544210164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6"/>
        <v>247</v>
      </c>
      <c r="B258" s="44"/>
      <c r="C258" s="137">
        <v>39903</v>
      </c>
      <c r="E258" s="138" t="s">
        <v>327</v>
      </c>
      <c r="G258" s="135">
        <f t="shared" si="53"/>
        <v>6689.5134142083825</v>
      </c>
      <c r="H258" s="131">
        <v>5.4</v>
      </c>
      <c r="I258" s="136" t="str">
        <f t="shared" si="48"/>
        <v>P, S, T &amp; D Plant</v>
      </c>
      <c r="J258" s="136">
        <f t="shared" si="49"/>
        <v>4456.7667500582811</v>
      </c>
      <c r="K258" s="136">
        <f t="shared" si="50"/>
        <v>2129.792471123802</v>
      </c>
      <c r="L258" s="136">
        <f t="shared" si="51"/>
        <v>102.95419302629932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6"/>
        <v>248</v>
      </c>
      <c r="B259" s="44"/>
      <c r="C259" s="137">
        <v>39904</v>
      </c>
      <c r="E259" s="138" t="s">
        <v>328</v>
      </c>
      <c r="G259" s="135">
        <v>0</v>
      </c>
      <c r="H259" s="131">
        <v>5.4</v>
      </c>
      <c r="I259" s="136" t="str">
        <f t="shared" si="48"/>
        <v>P, S, T &amp; D Plant</v>
      </c>
      <c r="J259" s="136">
        <f t="shared" si="49"/>
        <v>0</v>
      </c>
      <c r="K259" s="136">
        <f t="shared" si="50"/>
        <v>0</v>
      </c>
      <c r="L259" s="136">
        <f t="shared" si="51"/>
        <v>0</v>
      </c>
      <c r="M259" s="42">
        <f>SUM(J259:L259)-G259</f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6"/>
        <v>249</v>
      </c>
      <c r="B260" s="44"/>
      <c r="C260" s="137">
        <v>39905</v>
      </c>
      <c r="E260" s="138" t="s">
        <v>329</v>
      </c>
      <c r="G260" s="135">
        <v>0</v>
      </c>
      <c r="H260" s="131">
        <v>5.4</v>
      </c>
      <c r="I260" s="136" t="str">
        <f t="shared" si="48"/>
        <v>P, S, T &amp; D Plant</v>
      </c>
      <c r="J260" s="136">
        <f t="shared" si="49"/>
        <v>0</v>
      </c>
      <c r="K260" s="136">
        <f t="shared" si="50"/>
        <v>0</v>
      </c>
      <c r="L260" s="136">
        <f t="shared" si="51"/>
        <v>0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6"/>
        <v>250</v>
      </c>
      <c r="B261" s="44"/>
      <c r="C261" s="137">
        <v>39906</v>
      </c>
      <c r="E261" s="138" t="s">
        <v>330</v>
      </c>
      <c r="G261" s="135">
        <f>+O246</f>
        <v>-2011.4490946428839</v>
      </c>
      <c r="H261" s="131">
        <v>5.4</v>
      </c>
      <c r="I261" s="136" t="str">
        <f t="shared" si="48"/>
        <v>P, S, T &amp; D Plant</v>
      </c>
      <c r="J261" s="136">
        <f t="shared" si="49"/>
        <v>-1340.0914071565662</v>
      </c>
      <c r="K261" s="136">
        <f t="shared" si="50"/>
        <v>-640.40070967196868</v>
      </c>
      <c r="L261" s="136">
        <f t="shared" si="51"/>
        <v>-30.956977814348932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6"/>
        <v>251</v>
      </c>
      <c r="B262" s="44"/>
      <c r="C262" s="137">
        <v>39907</v>
      </c>
      <c r="E262" s="138" t="s">
        <v>331</v>
      </c>
      <c r="G262" s="135">
        <f t="shared" ref="G262:G266" si="54">+O247</f>
        <v>-296.27488369493619</v>
      </c>
      <c r="H262" s="131">
        <v>5.4</v>
      </c>
      <c r="I262" s="136" t="str">
        <f t="shared" si="48"/>
        <v>P, S, T &amp; D Plant</v>
      </c>
      <c r="J262" s="136">
        <f t="shared" si="49"/>
        <v>-197.38775734037921</v>
      </c>
      <c r="K262" s="136">
        <f t="shared" si="50"/>
        <v>-94.327341557655942</v>
      </c>
      <c r="L262" s="136">
        <f t="shared" si="51"/>
        <v>-4.5597847969010239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6"/>
        <v>252</v>
      </c>
      <c r="B263" s="44"/>
      <c r="C263" s="137">
        <v>39908</v>
      </c>
      <c r="E263" s="138" t="s">
        <v>332</v>
      </c>
      <c r="G263" s="135">
        <f t="shared" si="54"/>
        <v>2859925.9977738955</v>
      </c>
      <c r="H263" s="131">
        <v>5.4</v>
      </c>
      <c r="I263" s="136" t="str">
        <f t="shared" si="48"/>
        <v>P, S, T &amp; D Plant</v>
      </c>
      <c r="J263" s="136">
        <f t="shared" si="49"/>
        <v>1905373.7253046944</v>
      </c>
      <c r="K263" s="136">
        <f t="shared" si="50"/>
        <v>910536.90767594753</v>
      </c>
      <c r="L263" s="136">
        <f t="shared" si="51"/>
        <v>44015.364793253597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6"/>
        <v>253</v>
      </c>
      <c r="B264" s="44"/>
      <c r="C264" s="137">
        <v>39909</v>
      </c>
      <c r="E264" s="138" t="s">
        <v>333</v>
      </c>
      <c r="G264" s="135">
        <f t="shared" si="54"/>
        <v>673.90800586049716</v>
      </c>
      <c r="H264" s="131">
        <v>5.4</v>
      </c>
      <c r="I264" s="136" t="str">
        <f t="shared" si="48"/>
        <v>P, S, T &amp; D Plant</v>
      </c>
      <c r="J264" s="136">
        <f t="shared" si="49"/>
        <v>448.97896261600732</v>
      </c>
      <c r="K264" s="136">
        <f t="shared" si="50"/>
        <v>214.55733896328383</v>
      </c>
      <c r="L264" s="136">
        <f t="shared" si="51"/>
        <v>10.371704281206005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6"/>
        <v>254</v>
      </c>
      <c r="B265" s="44"/>
      <c r="C265" s="137">
        <v>39924</v>
      </c>
      <c r="E265" s="138" t="s">
        <v>334</v>
      </c>
      <c r="G265" s="135">
        <f t="shared" si="54"/>
        <v>1494.6029549737293</v>
      </c>
      <c r="H265" s="131">
        <v>5.4</v>
      </c>
      <c r="I265" s="136" t="str">
        <f t="shared" si="48"/>
        <v>P, S, T &amp; D Plant</v>
      </c>
      <c r="J265" s="136">
        <f t="shared" si="49"/>
        <v>995.75205875478844</v>
      </c>
      <c r="K265" s="136">
        <f t="shared" si="50"/>
        <v>475.84837995262853</v>
      </c>
      <c r="L265" s="136">
        <f t="shared" si="51"/>
        <v>23.002516266312306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6"/>
        <v>255</v>
      </c>
      <c r="B266" s="44"/>
      <c r="C266" s="147"/>
      <c r="E266" s="138" t="s">
        <v>368</v>
      </c>
      <c r="G266" s="135">
        <f t="shared" si="54"/>
        <v>462.41416894337044</v>
      </c>
      <c r="H266" s="131">
        <v>5.4</v>
      </c>
      <c r="I266" s="136" t="str">
        <f t="shared" si="48"/>
        <v>P, S, T &amp; D Plant</v>
      </c>
      <c r="J266" s="136">
        <f t="shared" si="49"/>
        <v>308.07503704610235</v>
      </c>
      <c r="K266" s="136">
        <f t="shared" si="50"/>
        <v>147.2223993847995</v>
      </c>
      <c r="L266" s="136">
        <f t="shared" si="51"/>
        <v>7.1167325124685883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8"/>
      <c r="G267" s="42"/>
      <c r="H267" s="131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42">
        <f>SUM(G232:G266)</f>
        <v>3311540.7456931765</v>
      </c>
      <c r="H268" s="131"/>
      <c r="I268" s="136"/>
      <c r="J268" s="42">
        <f>SUM(J232:J266)</f>
        <v>2206253.8443410927</v>
      </c>
      <c r="K268" s="42">
        <f>SUM(K232:K266)</f>
        <v>1054321.0113035773</v>
      </c>
      <c r="L268" s="42">
        <f>SUM(L232:L266)</f>
        <v>50965.890048506015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42"/>
      <c r="H269" s="131"/>
      <c r="I269" s="136"/>
      <c r="J269" s="136"/>
      <c r="K269" s="136"/>
      <c r="L269" s="136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42">
        <f>G134+G144+G184+G226+G268</f>
        <v>179617428.08959508</v>
      </c>
      <c r="H270" s="131"/>
      <c r="I270" s="42"/>
      <c r="J270" s="42">
        <f>J134+J144+J184+J226+J268</f>
        <v>122144554.76998416</v>
      </c>
      <c r="K270" s="42">
        <f>K134+K144+K184+K226+K268</f>
        <v>54789256.652752243</v>
      </c>
      <c r="L270" s="42">
        <f>L134+L144+L184+L226+L268</f>
        <v>2683616.6668587318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</row>
    <row r="272" spans="1:44">
      <c r="C272" s="44"/>
    </row>
    <row r="273" spans="3:8">
      <c r="C273" s="44"/>
    </row>
    <row r="274" spans="3:8">
      <c r="C274" s="44"/>
      <c r="H274" s="131">
        <f>COUNTIFS(G8:G270,"&gt;0",H8:H270,"&lt;99")</f>
        <v>113</v>
      </c>
    </row>
    <row r="275" spans="3:8">
      <c r="C275" s="44"/>
    </row>
    <row r="276" spans="3:8">
      <c r="C276" s="44"/>
    </row>
    <row r="277" spans="3:8">
      <c r="C277" s="44"/>
    </row>
    <row r="278" spans="3:8">
      <c r="C278" s="44"/>
    </row>
    <row r="279" spans="3:8">
      <c r="C279" s="44"/>
    </row>
    <row r="280" spans="3:8">
      <c r="C280" s="44"/>
    </row>
    <row r="281" spans="3:8">
      <c r="C281" s="44"/>
    </row>
    <row r="282" spans="3:8">
      <c r="C282" s="44"/>
    </row>
    <row r="283" spans="3:8">
      <c r="C283" s="44"/>
    </row>
    <row r="284" spans="3:8">
      <c r="C284" s="44"/>
    </row>
    <row r="285" spans="3:8">
      <c r="C285" s="44"/>
    </row>
    <row r="286" spans="3:8">
      <c r="C286" s="44"/>
    </row>
    <row r="287" spans="3:8">
      <c r="C287" s="44"/>
    </row>
    <row r="288" spans="3:8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PHR-2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Customer/Demand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372</v>
      </c>
      <c r="F14" s="2">
        <v>-735803.03833333333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-133391.91265475089</v>
      </c>
      <c r="J14" s="11">
        <f t="shared" ref="J14:J24" si="3">$F14*VLOOKUP($G14,class,7)</f>
        <v>-43844.89724425094</v>
      </c>
      <c r="K14" s="11">
        <f t="shared" ref="K14:K24" si="4">$F14*VLOOKUP($G14,class,8)</f>
        <v>-558566.22843433148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370</v>
      </c>
      <c r="F15" s="2">
        <v>1206937.2991035606</v>
      </c>
      <c r="G15" s="21">
        <v>9.1</v>
      </c>
      <c r="H15" s="11" t="str">
        <f t="shared" si="1"/>
        <v>Allocated O&amp;M Expenses</v>
      </c>
      <c r="I15" s="11">
        <f t="shared" si="2"/>
        <v>218802.67733937909</v>
      </c>
      <c r="J15" s="11">
        <f t="shared" si="3"/>
        <v>71918.759644311853</v>
      </c>
      <c r="K15" s="11">
        <f t="shared" si="4"/>
        <v>916215.86211986968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371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377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6229573.3901578095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6229573.3901578095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373</v>
      </c>
      <c r="F19" s="2">
        <v>198050.98500000002</v>
      </c>
      <c r="G19" s="21">
        <v>9.1</v>
      </c>
      <c r="H19" s="11" t="str">
        <f t="shared" si="1"/>
        <v>Allocated O&amp;M Expenses</v>
      </c>
      <c r="I19" s="11">
        <f t="shared" si="2"/>
        <v>35904.173149580449</v>
      </c>
      <c r="J19" s="11">
        <f t="shared" si="3"/>
        <v>11801.425971434868</v>
      </c>
      <c r="K19" s="11">
        <f t="shared" si="4"/>
        <v>150345.3858789847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374</v>
      </c>
      <c r="F20" s="2">
        <v>1577.4468055065927</v>
      </c>
      <c r="G20" s="21">
        <v>9.1</v>
      </c>
      <c r="H20" s="11" t="str">
        <f t="shared" si="1"/>
        <v>Allocated O&amp;M Expenses</v>
      </c>
      <c r="I20" s="11">
        <f t="shared" si="2"/>
        <v>285.97142922142626</v>
      </c>
      <c r="J20" s="11">
        <f t="shared" si="3"/>
        <v>93.996612534204104</v>
      </c>
      <c r="K20" s="11">
        <f t="shared" si="4"/>
        <v>1197.4787637509623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375</v>
      </c>
      <c r="F21" s="2">
        <v>1354285.2639609212</v>
      </c>
      <c r="G21" s="21">
        <v>9.1</v>
      </c>
      <c r="H21" s="11" t="str">
        <f t="shared" si="1"/>
        <v>Allocated O&amp;M Expenses</v>
      </c>
      <c r="I21" s="11">
        <f t="shared" si="2"/>
        <v>245515.02539196247</v>
      </c>
      <c r="J21" s="11">
        <f t="shared" si="3"/>
        <v>80698.903299268815</v>
      </c>
      <c r="K21" s="11">
        <f t="shared" si="4"/>
        <v>1028071.3352696899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376</v>
      </c>
      <c r="F22" s="2">
        <v>0</v>
      </c>
      <c r="G22" s="21">
        <v>9.1</v>
      </c>
      <c r="H22" s="11" t="str">
        <f t="shared" si="1"/>
        <v>Allocated O&amp;M Expenses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3184323.5979133956</v>
      </c>
      <c r="G23" s="21">
        <v>9.1</v>
      </c>
      <c r="H23" s="11" t="str">
        <f t="shared" si="1"/>
        <v>Allocated O&amp;M Expenses</v>
      </c>
      <c r="I23" s="11">
        <f t="shared" si="2"/>
        <v>577278.14796668419</v>
      </c>
      <c r="J23" s="11">
        <f t="shared" si="3"/>
        <v>189746.89376004905</v>
      </c>
      <c r="K23" s="11">
        <f t="shared" si="4"/>
        <v>2417298.5561866621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512</v>
      </c>
      <c r="F24" s="53">
        <v>368198.82250000001</v>
      </c>
      <c r="G24" s="21">
        <v>9.1</v>
      </c>
      <c r="H24" s="11" t="str">
        <f t="shared" si="1"/>
        <v>Allocated O&amp;M Expenses</v>
      </c>
      <c r="I24" s="11">
        <f t="shared" si="2"/>
        <v>66749.853713232675</v>
      </c>
      <c r="J24" s="11">
        <f t="shared" si="3"/>
        <v>21940.164278926644</v>
      </c>
      <c r="K24" s="11">
        <f t="shared" si="4"/>
        <v>279508.80450784066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11807143.767107861</v>
      </c>
      <c r="G26" s="21"/>
      <c r="H26" s="1"/>
      <c r="I26" s="2">
        <f>SUM(I14:I24)</f>
        <v>1011143.9363353094</v>
      </c>
      <c r="J26" s="2">
        <f>SUM(J14:J24)</f>
        <v>332355.2463222745</v>
      </c>
      <c r="K26" s="2">
        <f>SUM(K14:K24)</f>
        <v>10463644.584450275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378</v>
      </c>
      <c r="F31" s="2">
        <v>-1767642.4683333335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-1767642.4683333335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379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380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381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382</v>
      </c>
      <c r="F35" s="2">
        <v>-79366382.727475211</v>
      </c>
      <c r="G35" s="21">
        <v>5.7</v>
      </c>
      <c r="H35" s="11" t="str">
        <f t="shared" si="7"/>
        <v>Net Plant</v>
      </c>
      <c r="I35" s="11">
        <f t="shared" si="8"/>
        <v>-52369214.224198394</v>
      </c>
      <c r="J35" s="11">
        <f t="shared" si="9"/>
        <v>-25759156.371764861</v>
      </c>
      <c r="K35" s="11">
        <f t="shared" si="10"/>
        <v>-1238012.1315119634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383</v>
      </c>
      <c r="F36" s="2">
        <v>-139006.80548165122</v>
      </c>
      <c r="G36" s="21">
        <v>5.7</v>
      </c>
      <c r="H36" s="11" t="str">
        <f t="shared" si="7"/>
        <v>Net Plant</v>
      </c>
      <c r="I36" s="11">
        <f t="shared" si="8"/>
        <v>-91722.426104345752</v>
      </c>
      <c r="J36" s="11">
        <f t="shared" si="9"/>
        <v>-45116.054380815083</v>
      </c>
      <c r="K36" s="11">
        <f t="shared" si="10"/>
        <v>-2168.3249964903935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384</v>
      </c>
      <c r="F37" s="2">
        <v>25085748.17602833</v>
      </c>
      <c r="G37" s="21">
        <v>5.7</v>
      </c>
      <c r="H37" s="11" t="str">
        <f t="shared" si="7"/>
        <v>Net Plant</v>
      </c>
      <c r="I37" s="11">
        <f t="shared" si="8"/>
        <v>16552611.761527782</v>
      </c>
      <c r="J37" s="11">
        <f t="shared" si="9"/>
        <v>8141831.4374724589</v>
      </c>
      <c r="K37" s="11">
        <f t="shared" si="10"/>
        <v>391304.9770280887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385</v>
      </c>
      <c r="F38" s="2">
        <v>-1688954.2578364098</v>
      </c>
      <c r="G38" s="21">
        <v>5.7</v>
      </c>
      <c r="H38" s="11" t="str">
        <f t="shared" si="7"/>
        <v>Net Plant</v>
      </c>
      <c r="I38" s="11">
        <f t="shared" si="8"/>
        <v>-1114441.7107583187</v>
      </c>
      <c r="J38" s="11">
        <f t="shared" si="9"/>
        <v>-548167.06188759115</v>
      </c>
      <c r="K38" s="11">
        <f t="shared" si="10"/>
        <v>-26345.485190500087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477</v>
      </c>
      <c r="F39" s="2">
        <v>-5811616.6604725048</v>
      </c>
      <c r="G39" s="21">
        <v>5.7</v>
      </c>
      <c r="H39" s="11" t="str">
        <f t="shared" si="7"/>
        <v>Net Plant</v>
      </c>
      <c r="I39" s="11">
        <f t="shared" si="8"/>
        <v>-3834744.4777251342</v>
      </c>
      <c r="J39" s="11">
        <f t="shared" si="9"/>
        <v>-1886218.537184773</v>
      </c>
      <c r="K39" s="11">
        <f t="shared" si="10"/>
        <v>-90653.64556259758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-63687854.74357079</v>
      </c>
      <c r="G41" s="21"/>
      <c r="H41" s="11"/>
      <c r="I41" s="2">
        <f>SUM(I31:I39)</f>
        <v>-42625153.545591742</v>
      </c>
      <c r="J41" s="2">
        <f>SUM(J31:J39)</f>
        <v>-20096826.587745585</v>
      </c>
      <c r="K41" s="2">
        <f>SUM(K31:K39)</f>
        <v>-965874.61023346288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-51880710.97646293</v>
      </c>
      <c r="G44" s="21"/>
      <c r="H44" s="1"/>
      <c r="I44" s="2">
        <f>I26+I41</f>
        <v>-41614009.609256431</v>
      </c>
      <c r="J44" s="2">
        <f>J26+J41</f>
        <v>-19764471.34142331</v>
      </c>
      <c r="K44" s="2">
        <f>K26+K41</f>
        <v>9497769.9742168114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280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1">
        <f>COUNTIFS(F14:F46,"&gt;0",G14:G46,"&lt;99")</f>
        <v>8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PHR-2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2" width="1.77734375" customWidth="1"/>
    <col min="3" max="3" width="6.21875" style="74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Customer/Demand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5" t="s">
        <v>303</v>
      </c>
      <c r="B10" s="1"/>
      <c r="C10" s="65" t="s">
        <v>301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6" t="s">
        <v>302</v>
      </c>
      <c r="B11" s="14"/>
      <c r="C11" s="66" t="s">
        <v>302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">
        <f>+O19</f>
        <v>104.24863768711531</v>
      </c>
      <c r="H19" s="21">
        <v>3</v>
      </c>
      <c r="I19" s="11" t="str">
        <f t="shared" si="1"/>
        <v>Commodity</v>
      </c>
      <c r="J19" s="11">
        <f t="shared" si="2"/>
        <v>0</v>
      </c>
      <c r="K19" s="11">
        <f t="shared" si="3"/>
        <v>0</v>
      </c>
      <c r="L19" s="11">
        <f t="shared" si="4"/>
        <v>104.24863768711531</v>
      </c>
      <c r="M19" s="2">
        <f>SUM(J19:L19)-G19</f>
        <v>0</v>
      </c>
      <c r="N19" s="2" t="s">
        <v>494</v>
      </c>
      <c r="O19" s="162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104.24863768711531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104.24863768711531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493</v>
      </c>
      <c r="G35" s="2">
        <f>+O35+O36</f>
        <v>1391074.1932681859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1391074.1932681859</v>
      </c>
      <c r="M35" s="2">
        <f>SUM(J35:L35)-G35</f>
        <v>0</v>
      </c>
      <c r="N35" s="156" t="s">
        <v>393</v>
      </c>
      <c r="O35" s="162">
        <v>1309084.3388093805</v>
      </c>
      <c r="P35" s="166"/>
    </row>
    <row r="36" spans="1:16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">
        <f>+O37</f>
        <v>54630685.565620363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54630685.565620363</v>
      </c>
      <c r="M36" s="2">
        <f t="shared" ref="M36:M50" si="11">SUM(J36:L36)-G36</f>
        <v>0</v>
      </c>
      <c r="N36" s="156" t="s">
        <v>526</v>
      </c>
      <c r="O36" s="162">
        <v>81989.854458805363</v>
      </c>
      <c r="P36" s="166"/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6" t="s">
        <v>527</v>
      </c>
      <c r="O37" s="162">
        <v>54630685.565620363</v>
      </c>
      <c r="P37" s="166"/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">
        <f>+O39</f>
        <v>16638.113422500668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16638.113422500668</v>
      </c>
      <c r="M38" s="2">
        <f t="shared" si="11"/>
        <v>0</v>
      </c>
      <c r="N38" s="156" t="s">
        <v>528</v>
      </c>
      <c r="O38" s="162">
        <v>0</v>
      </c>
      <c r="P38" s="166"/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">
        <f t="shared" ref="G39:G48" si="12">+O40</f>
        <v>50026638.460275397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50026638.460275397</v>
      </c>
      <c r="M39" s="2">
        <f t="shared" si="11"/>
        <v>0</v>
      </c>
      <c r="N39" s="156" t="s">
        <v>394</v>
      </c>
      <c r="O39" s="162">
        <v>16638.113422500668</v>
      </c>
      <c r="P39" s="166"/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">
        <f t="shared" si="12"/>
        <v>24814110.4430135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24814110.4430135</v>
      </c>
      <c r="M40" s="2">
        <f t="shared" si="11"/>
        <v>0</v>
      </c>
      <c r="N40" s="156" t="s">
        <v>529</v>
      </c>
      <c r="O40" s="162">
        <v>50026638.460275397</v>
      </c>
      <c r="P40" s="166"/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">
        <f t="shared" si="12"/>
        <v>4715343.3058455419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4715343.3058455419</v>
      </c>
      <c r="M41" s="2">
        <f t="shared" si="11"/>
        <v>0</v>
      </c>
      <c r="N41" s="156" t="s">
        <v>530</v>
      </c>
      <c r="O41" s="162">
        <v>24814110.4430135</v>
      </c>
      <c r="P41" s="166"/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">
        <f t="shared" si="12"/>
        <v>5349099.1036434416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5349099.1036434416</v>
      </c>
      <c r="M42" s="2">
        <f t="shared" si="11"/>
        <v>0</v>
      </c>
      <c r="N42" s="156" t="s">
        <v>531</v>
      </c>
      <c r="O42" s="162">
        <v>4715343.3058455419</v>
      </c>
      <c r="P42" s="166"/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6" t="s">
        <v>532</v>
      </c>
      <c r="O43" s="162">
        <v>5349099.1036434416</v>
      </c>
      <c r="P43" s="166"/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">
        <f t="shared" si="12"/>
        <v>-5516158.570744819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-5516158.570744819</v>
      </c>
      <c r="M44" s="2">
        <f t="shared" si="11"/>
        <v>0</v>
      </c>
      <c r="N44" s="156" t="s">
        <v>533</v>
      </c>
      <c r="O44" s="162">
        <v>0</v>
      </c>
      <c r="P44" s="166"/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">
        <f t="shared" si="12"/>
        <v>-80142158.203396305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-80142158.203396305</v>
      </c>
      <c r="M45" s="2">
        <f t="shared" si="11"/>
        <v>0</v>
      </c>
      <c r="N45" s="156" t="s">
        <v>534</v>
      </c>
      <c r="O45" s="162">
        <v>-5516158.570744819</v>
      </c>
      <c r="P45" s="166"/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-1334672.4285446138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-1334672.4285446138</v>
      </c>
      <c r="M46" s="2">
        <f t="shared" si="11"/>
        <v>0</v>
      </c>
      <c r="N46" s="156" t="s">
        <v>535</v>
      </c>
      <c r="O46" s="162">
        <v>-80142158.203396305</v>
      </c>
      <c r="P46" s="166"/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">
        <f t="shared" si="12"/>
        <v>20002882.697330352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20002882.697330352</v>
      </c>
      <c r="M47" s="2">
        <f t="shared" si="11"/>
        <v>0</v>
      </c>
      <c r="N47" s="156" t="s">
        <v>536</v>
      </c>
      <c r="O47" s="162">
        <v>-1334672.4285446138</v>
      </c>
      <c r="P47" s="166"/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">
        <f t="shared" si="12"/>
        <v>-16514585.049590139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-16514585.049590139</v>
      </c>
      <c r="M48" s="2">
        <f t="shared" si="11"/>
        <v>0</v>
      </c>
      <c r="N48" s="156" t="s">
        <v>537</v>
      </c>
      <c r="O48" s="162">
        <v>20002882.697330352</v>
      </c>
      <c r="P48" s="166"/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">
        <f>+O51</f>
        <v>-10856.051578414428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-10856.051578414428</v>
      </c>
      <c r="M49" s="2">
        <f t="shared" si="11"/>
        <v>0</v>
      </c>
      <c r="N49" s="156" t="s">
        <v>538</v>
      </c>
      <c r="O49" s="162">
        <v>-16514585.049590139</v>
      </c>
      <c r="P49" s="167"/>
    </row>
    <row r="50" spans="1:16">
      <c r="A50" s="1">
        <f t="shared" si="0"/>
        <v>39</v>
      </c>
      <c r="B50" s="1"/>
      <c r="C50" s="3">
        <v>8580</v>
      </c>
      <c r="D50" s="1"/>
      <c r="E50" s="1"/>
      <c r="F50" s="156" t="s">
        <v>513</v>
      </c>
      <c r="G50" s="2">
        <f>+O53</f>
        <v>21950135.111889657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21950135.111889657</v>
      </c>
      <c r="M50" s="2">
        <f t="shared" si="11"/>
        <v>0</v>
      </c>
      <c r="N50" s="2" t="s">
        <v>539</v>
      </c>
      <c r="O50" s="162">
        <v>0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540</v>
      </c>
      <c r="O51" s="162">
        <v>-10856.051578414428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541</v>
      </c>
      <c r="O52" s="162">
        <v>0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79378176.690454662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79378176.690454662</v>
      </c>
      <c r="M53" s="2">
        <f>SUM(M34:M52)</f>
        <v>0</v>
      </c>
      <c r="N53" s="2" t="s">
        <v>542</v>
      </c>
      <c r="O53" s="162">
        <v>21950135.111889657</v>
      </c>
    </row>
    <row r="54" spans="1:16">
      <c r="A54" s="1">
        <f t="shared" si="0"/>
        <v>43</v>
      </c>
      <c r="O54" s="162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">
        <f>+O57</f>
        <v>-73.411813745234497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-36.705906872617248</v>
      </c>
      <c r="L57" s="11">
        <f t="shared" ref="L57:L78" si="16">$G57*VLOOKUP($H57,class,8)</f>
        <v>-36.705906872617248</v>
      </c>
      <c r="M57" s="2">
        <f t="shared" ref="M57:M69" si="17">SUM(J57:L57)-G57</f>
        <v>0</v>
      </c>
      <c r="N57" s="156" t="s">
        <v>480</v>
      </c>
      <c r="O57" s="162">
        <v>-73.411813745234497</v>
      </c>
    </row>
    <row r="58" spans="1:16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6" t="s">
        <v>481</v>
      </c>
      <c r="O58" s="162">
        <v>0</v>
      </c>
    </row>
    <row r="59" spans="1:16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">
        <f t="shared" si="18"/>
        <v>92006.908220302023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46003.454110151011</v>
      </c>
      <c r="L59" s="11">
        <f t="shared" si="16"/>
        <v>46003.454110151011</v>
      </c>
      <c r="M59" s="2">
        <f t="shared" si="17"/>
        <v>0</v>
      </c>
      <c r="N59" s="156" t="s">
        <v>90</v>
      </c>
      <c r="O59" s="162">
        <v>92006.908220302023</v>
      </c>
    </row>
    <row r="60" spans="1:16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">
        <f t="shared" si="18"/>
        <v>36434.826208633858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18217.413104316929</v>
      </c>
      <c r="L60" s="11">
        <f t="shared" si="16"/>
        <v>18217.413104316929</v>
      </c>
      <c r="M60" s="2">
        <f t="shared" si="17"/>
        <v>0</v>
      </c>
      <c r="N60" s="156" t="s">
        <v>91</v>
      </c>
      <c r="O60" s="162">
        <v>36434.826208633858</v>
      </c>
    </row>
    <row r="61" spans="1:16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">
        <f t="shared" si="18"/>
        <v>26327.414943322936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13163.707471661468</v>
      </c>
      <c r="L61" s="11">
        <f t="shared" si="16"/>
        <v>13163.707471661468</v>
      </c>
      <c r="M61" s="2">
        <f t="shared" si="17"/>
        <v>0</v>
      </c>
      <c r="N61" s="156" t="s">
        <v>92</v>
      </c>
      <c r="O61" s="162">
        <v>26327.414943322936</v>
      </c>
    </row>
    <row r="62" spans="1:16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">
        <f t="shared" si="18"/>
        <v>696.66560730043182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348.33280365021591</v>
      </c>
      <c r="L62" s="11">
        <f t="shared" si="16"/>
        <v>348.33280365021591</v>
      </c>
      <c r="M62" s="2">
        <f t="shared" si="17"/>
        <v>0</v>
      </c>
      <c r="N62" s="156" t="s">
        <v>482</v>
      </c>
      <c r="O62" s="162">
        <v>696.66560730043182</v>
      </c>
    </row>
    <row r="63" spans="1:16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">
        <f t="shared" si="18"/>
        <v>2739.864372868532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1369.932186434266</v>
      </c>
      <c r="L63" s="11">
        <f t="shared" si="16"/>
        <v>1369.932186434266</v>
      </c>
      <c r="M63" s="2">
        <f t="shared" si="17"/>
        <v>0</v>
      </c>
      <c r="N63" s="156" t="s">
        <v>483</v>
      </c>
      <c r="O63" s="162">
        <v>2739.864372868532</v>
      </c>
    </row>
    <row r="64" spans="1:16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">
        <f t="shared" si="18"/>
        <v>46479.654188193097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23239.827094096549</v>
      </c>
      <c r="L64" s="11">
        <f t="shared" si="16"/>
        <v>23239.827094096549</v>
      </c>
      <c r="M64" s="2">
        <f t="shared" si="17"/>
        <v>0</v>
      </c>
      <c r="N64" s="156" t="s">
        <v>484</v>
      </c>
      <c r="O64" s="162">
        <v>46479.654188193097</v>
      </c>
    </row>
    <row r="65" spans="1:15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6" t="s">
        <v>455</v>
      </c>
      <c r="O65" s="162">
        <v>1278.0995125652898</v>
      </c>
    </row>
    <row r="66" spans="1:15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6" t="s">
        <v>98</v>
      </c>
      <c r="O66" s="162">
        <v>7367.963346891197</v>
      </c>
    </row>
    <row r="67" spans="1:15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">
        <f>+O65</f>
        <v>1278.0995125652898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639.04975628264492</v>
      </c>
      <c r="L67" s="11">
        <f t="shared" si="16"/>
        <v>639.04975628264492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">
        <f>+O66</f>
        <v>7367.963346891197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3683.9816734455985</v>
      </c>
      <c r="L68" s="11">
        <f t="shared" si="16"/>
        <v>3683.9816734455985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514</v>
      </c>
      <c r="O71" s="162">
        <v>3834.223441099195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3834.223441099195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1917.1117205495975</v>
      </c>
      <c r="L72" s="11">
        <f t="shared" si="16"/>
        <v>1917.1117205495975</v>
      </c>
      <c r="M72" s="2">
        <f t="shared" si="19"/>
        <v>0</v>
      </c>
      <c r="N72" s="2" t="s">
        <v>204</v>
      </c>
      <c r="O72" s="162">
        <v>3106.0895408107194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515</v>
      </c>
      <c r="O73" s="162">
        <v>2423.8288034980792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516</v>
      </c>
      <c r="O74" s="162">
        <v>247.85940069986549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+O72</f>
        <v>3106.0895408107194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1553.0447704053597</v>
      </c>
      <c r="L75" s="11">
        <f t="shared" si="16"/>
        <v>1553.0447704053597</v>
      </c>
      <c r="M75" s="2">
        <f t="shared" si="19"/>
        <v>0</v>
      </c>
      <c r="N75" s="2" t="s">
        <v>485</v>
      </c>
      <c r="O75" s="162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 t="shared" ref="G76:G77" si="20">+O73</f>
        <v>2423.8288034980792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1211.9144017490396</v>
      </c>
      <c r="L76" s="11">
        <f t="shared" si="16"/>
        <v>1211.9144017490396</v>
      </c>
      <c r="M76" s="2">
        <f>SUM(J76:L76)-G76</f>
        <v>0</v>
      </c>
      <c r="N76" s="2" t="s">
        <v>517</v>
      </c>
      <c r="O76" s="162">
        <v>129336.15020381426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 t="shared" si="20"/>
        <v>247.85940069986549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123.92970034993274</v>
      </c>
      <c r="L77" s="11">
        <f t="shared" si="16"/>
        <v>123.92970034993274</v>
      </c>
      <c r="M77" s="2">
        <f t="shared" si="19"/>
        <v>0</v>
      </c>
      <c r="N77" s="2"/>
      <c r="O77" s="162"/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486</v>
      </c>
      <c r="G78" s="2">
        <f>+O76</f>
        <v>129336.15020381426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64668.075101907132</v>
      </c>
      <c r="L78" s="11">
        <f t="shared" si="16"/>
        <v>64668.075101907132</v>
      </c>
      <c r="M78" s="2">
        <f t="shared" si="19"/>
        <v>0</v>
      </c>
      <c r="N78" s="2"/>
      <c r="O78" s="162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352206.13597625424</v>
      </c>
      <c r="H79" s="21"/>
      <c r="I79" s="11"/>
      <c r="J79" s="2">
        <f>SUM(J57:J78)</f>
        <v>0</v>
      </c>
      <c r="K79" s="2">
        <f>SUM(K57:K78)</f>
        <v>176103.06798812712</v>
      </c>
      <c r="L79" s="2">
        <f>SUM(L57:L78)</f>
        <v>176103.06798812712</v>
      </c>
      <c r="M79" s="2">
        <f>SUM(M57:M78)</f>
        <v>0</v>
      </c>
      <c r="N79" s="2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1">VLOOKUP($H83,class,3)</f>
        <v>Demand</v>
      </c>
      <c r="J83" s="11">
        <f t="shared" ref="J83:J102" si="22">$G83*VLOOKUP($H83,class,6)</f>
        <v>0</v>
      </c>
      <c r="K83" s="11">
        <f t="shared" ref="K83:K102" si="23">$G83*VLOOKUP($H83,class,7)</f>
        <v>0</v>
      </c>
      <c r="L83" s="11">
        <f t="shared" ref="L83:L102" si="24">$G83*VLOOKUP($H83,class,8)</f>
        <v>0</v>
      </c>
      <c r="M83" s="2">
        <f t="shared" ref="M83:M94" si="25">SUM(J83:L83)-G83</f>
        <v>0</v>
      </c>
      <c r="N83" s="2" t="s">
        <v>480</v>
      </c>
      <c r="O83" s="162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1"/>
        <v>Demand</v>
      </c>
      <c r="J84" s="11">
        <f t="shared" si="22"/>
        <v>0</v>
      </c>
      <c r="K84" s="11">
        <f t="shared" si="23"/>
        <v>0</v>
      </c>
      <c r="L84" s="11">
        <f t="shared" si="24"/>
        <v>0</v>
      </c>
      <c r="M84" s="2">
        <f t="shared" si="25"/>
        <v>0</v>
      </c>
      <c r="N84" s="2" t="s">
        <v>487</v>
      </c>
      <c r="O84" s="162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1"/>
        <v>Demand</v>
      </c>
      <c r="J85" s="11">
        <f t="shared" si="22"/>
        <v>0</v>
      </c>
      <c r="K85" s="11">
        <f t="shared" si="23"/>
        <v>0</v>
      </c>
      <c r="L85" s="11">
        <f t="shared" si="24"/>
        <v>0</v>
      </c>
      <c r="M85" s="2">
        <f t="shared" si="25"/>
        <v>0</v>
      </c>
      <c r="N85" s="2" t="s">
        <v>488</v>
      </c>
      <c r="O85" s="162">
        <v>50.244184785773342</v>
      </c>
    </row>
    <row r="86" spans="1:15">
      <c r="A86" s="1">
        <f t="shared" si="0"/>
        <v>75</v>
      </c>
      <c r="B86" s="1"/>
      <c r="C86" s="70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1"/>
        <v>Demand</v>
      </c>
      <c r="J86" s="11">
        <f t="shared" si="22"/>
        <v>0</v>
      </c>
      <c r="K86" s="11">
        <f t="shared" si="23"/>
        <v>0</v>
      </c>
      <c r="L86" s="11">
        <f t="shared" si="24"/>
        <v>0</v>
      </c>
      <c r="M86" s="2">
        <f t="shared" si="25"/>
        <v>0</v>
      </c>
      <c r="N86" s="2" t="s">
        <v>107</v>
      </c>
      <c r="O86" s="162">
        <v>307841.17609223054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1"/>
        <v>Demand</v>
      </c>
      <c r="J87" s="11">
        <f t="shared" si="22"/>
        <v>0</v>
      </c>
      <c r="K87" s="11">
        <f t="shared" si="23"/>
        <v>0</v>
      </c>
      <c r="L87" s="11">
        <f t="shared" si="24"/>
        <v>0</v>
      </c>
      <c r="M87" s="2">
        <f t="shared" si="25"/>
        <v>0</v>
      </c>
      <c r="N87" s="2" t="s">
        <v>489</v>
      </c>
      <c r="O87" s="162">
        <v>33551.585374407099</v>
      </c>
    </row>
    <row r="88" spans="1:15">
      <c r="A88" s="1">
        <f t="shared" ref="A88:A173" si="26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50.244184785773342</v>
      </c>
      <c r="H88" s="21">
        <v>2</v>
      </c>
      <c r="I88" s="11" t="str">
        <f t="shared" si="21"/>
        <v>Demand</v>
      </c>
      <c r="J88" s="11">
        <f t="shared" si="22"/>
        <v>0</v>
      </c>
      <c r="K88" s="11">
        <f t="shared" si="23"/>
        <v>50.244184785773342</v>
      </c>
      <c r="L88" s="11">
        <f t="shared" si="24"/>
        <v>0</v>
      </c>
      <c r="M88" s="2">
        <f t="shared" si="25"/>
        <v>0</v>
      </c>
      <c r="N88" s="2" t="s">
        <v>490</v>
      </c>
      <c r="O88" s="162">
        <v>0</v>
      </c>
    </row>
    <row r="89" spans="1:15">
      <c r="A89" s="1">
        <f t="shared" si="26"/>
        <v>78</v>
      </c>
      <c r="B89" s="1"/>
      <c r="C89" s="3">
        <v>8560</v>
      </c>
      <c r="D89" s="1"/>
      <c r="E89" s="1"/>
      <c r="F89" s="1" t="s">
        <v>107</v>
      </c>
      <c r="G89" s="2">
        <f t="shared" ref="G89:G90" si="27">+O86</f>
        <v>307841.17609223054</v>
      </c>
      <c r="H89" s="21">
        <v>2</v>
      </c>
      <c r="I89" s="11" t="str">
        <f t="shared" si="21"/>
        <v>Demand</v>
      </c>
      <c r="J89" s="11">
        <f t="shared" si="22"/>
        <v>0</v>
      </c>
      <c r="K89" s="11">
        <f t="shared" si="23"/>
        <v>307841.17609223054</v>
      </c>
      <c r="L89" s="11">
        <f t="shared" si="24"/>
        <v>0</v>
      </c>
      <c r="M89" s="2">
        <f>SUM(J89:L89)-G89</f>
        <v>0</v>
      </c>
      <c r="N89" s="2" t="s">
        <v>99</v>
      </c>
      <c r="O89" s="162">
        <v>0</v>
      </c>
    </row>
    <row r="90" spans="1:15">
      <c r="A90" s="1">
        <f t="shared" si="26"/>
        <v>79</v>
      </c>
      <c r="B90" s="1"/>
      <c r="C90" s="3">
        <v>8570</v>
      </c>
      <c r="D90" s="1"/>
      <c r="E90" s="1"/>
      <c r="F90" s="1" t="s">
        <v>94</v>
      </c>
      <c r="G90" s="2">
        <f t="shared" si="27"/>
        <v>33551.585374407099</v>
      </c>
      <c r="H90" s="21">
        <v>2</v>
      </c>
      <c r="I90" s="11" t="str">
        <f t="shared" si="21"/>
        <v>Demand</v>
      </c>
      <c r="J90" s="11">
        <f t="shared" si="22"/>
        <v>0</v>
      </c>
      <c r="K90" s="11">
        <f t="shared" si="23"/>
        <v>33551.585374407099</v>
      </c>
      <c r="L90" s="11">
        <f t="shared" si="24"/>
        <v>0</v>
      </c>
      <c r="M90" s="2">
        <f t="shared" si="25"/>
        <v>0</v>
      </c>
      <c r="N90" s="2"/>
    </row>
    <row r="91" spans="1:15">
      <c r="A91" s="1">
        <f t="shared" si="26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1"/>
        <v>Demand</v>
      </c>
      <c r="J91" s="11">
        <f t="shared" si="22"/>
        <v>0</v>
      </c>
      <c r="K91" s="11">
        <f t="shared" si="23"/>
        <v>0</v>
      </c>
      <c r="L91" s="11">
        <f t="shared" si="24"/>
        <v>0</v>
      </c>
      <c r="M91" s="2">
        <f t="shared" si="25"/>
        <v>0</v>
      </c>
      <c r="N91" s="2"/>
    </row>
    <row r="92" spans="1:15">
      <c r="A92" s="1">
        <f t="shared" si="26"/>
        <v>81</v>
      </c>
      <c r="B92" s="1"/>
      <c r="C92" s="3">
        <v>8580</v>
      </c>
      <c r="D92" s="1"/>
      <c r="E92" s="1"/>
      <c r="F92" s="68" t="s">
        <v>109</v>
      </c>
      <c r="G92" s="2">
        <v>0</v>
      </c>
      <c r="H92" s="21">
        <v>2</v>
      </c>
      <c r="I92" s="11" t="str">
        <f t="shared" si="21"/>
        <v>Demand</v>
      </c>
      <c r="J92" s="11">
        <f t="shared" si="22"/>
        <v>0</v>
      </c>
      <c r="K92" s="11">
        <f t="shared" si="23"/>
        <v>0</v>
      </c>
      <c r="L92" s="11">
        <f t="shared" si="24"/>
        <v>0</v>
      </c>
      <c r="M92" s="2">
        <f>SUM(J92:L92)-G92</f>
        <v>0</v>
      </c>
      <c r="N92" s="2"/>
    </row>
    <row r="93" spans="1:15">
      <c r="A93" s="1">
        <f t="shared" si="26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1"/>
        <v>Demand</v>
      </c>
      <c r="J93" s="11">
        <f t="shared" si="22"/>
        <v>0</v>
      </c>
      <c r="K93" s="11">
        <f t="shared" si="23"/>
        <v>0</v>
      </c>
      <c r="L93" s="11">
        <f t="shared" si="24"/>
        <v>0</v>
      </c>
      <c r="M93" s="2">
        <f t="shared" si="25"/>
        <v>0</v>
      </c>
      <c r="N93" s="2"/>
    </row>
    <row r="94" spans="1:15">
      <c r="A94" s="1">
        <f t="shared" si="26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1"/>
        <v>Demand</v>
      </c>
      <c r="J94" s="11">
        <f t="shared" si="22"/>
        <v>0</v>
      </c>
      <c r="K94" s="11">
        <f t="shared" si="23"/>
        <v>0</v>
      </c>
      <c r="L94" s="11">
        <f t="shared" si="24"/>
        <v>0</v>
      </c>
      <c r="M94" s="2">
        <f t="shared" si="25"/>
        <v>0</v>
      </c>
      <c r="N94" s="2"/>
    </row>
    <row r="95" spans="1:15">
      <c r="A95" s="1">
        <f t="shared" si="26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6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1"/>
        <v>Demand</v>
      </c>
      <c r="J96" s="11">
        <f t="shared" si="22"/>
        <v>0</v>
      </c>
      <c r="K96" s="11">
        <f t="shared" si="23"/>
        <v>0</v>
      </c>
      <c r="L96" s="11">
        <f t="shared" si="24"/>
        <v>0</v>
      </c>
      <c r="M96" s="2">
        <f t="shared" ref="M96:M102" si="28">SUM(J96:L96)-G96</f>
        <v>0</v>
      </c>
      <c r="N96" s="2" t="s">
        <v>81</v>
      </c>
      <c r="O96" s="162">
        <v>0</v>
      </c>
    </row>
    <row r="97" spans="1:15">
      <c r="A97" s="1">
        <f t="shared" si="26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1"/>
        <v>Demand</v>
      </c>
      <c r="J97" s="11">
        <f t="shared" si="22"/>
        <v>0</v>
      </c>
      <c r="K97" s="11">
        <f t="shared" si="23"/>
        <v>0</v>
      </c>
      <c r="L97" s="11">
        <f t="shared" si="24"/>
        <v>0</v>
      </c>
      <c r="M97" s="2">
        <f t="shared" si="28"/>
        <v>0</v>
      </c>
      <c r="N97" s="2" t="s">
        <v>62</v>
      </c>
      <c r="O97" s="162">
        <v>5909.9643315109106</v>
      </c>
    </row>
    <row r="98" spans="1:15">
      <c r="A98" s="1">
        <f t="shared" si="26"/>
        <v>87</v>
      </c>
      <c r="B98" s="1"/>
      <c r="C98" s="3">
        <v>8630</v>
      </c>
      <c r="D98" s="1"/>
      <c r="E98" s="1"/>
      <c r="F98" s="1" t="s">
        <v>62</v>
      </c>
      <c r="G98" s="2">
        <f t="shared" ref="G98:G100" si="29">+O97</f>
        <v>5909.9643315109106</v>
      </c>
      <c r="H98" s="21">
        <v>2</v>
      </c>
      <c r="I98" s="11" t="str">
        <f t="shared" si="21"/>
        <v>Demand</v>
      </c>
      <c r="J98" s="11">
        <f t="shared" si="22"/>
        <v>0</v>
      </c>
      <c r="K98" s="11">
        <f t="shared" si="23"/>
        <v>5909.9643315109106</v>
      </c>
      <c r="L98" s="11">
        <f t="shared" si="24"/>
        <v>0</v>
      </c>
      <c r="M98" s="2">
        <f t="shared" si="28"/>
        <v>0</v>
      </c>
      <c r="N98" s="2" t="s">
        <v>126</v>
      </c>
      <c r="O98" s="162">
        <v>0</v>
      </c>
    </row>
    <row r="99" spans="1:15">
      <c r="A99" s="1">
        <f t="shared" si="26"/>
        <v>88</v>
      </c>
      <c r="B99" s="1"/>
      <c r="C99" s="3">
        <v>8640</v>
      </c>
      <c r="D99" s="1"/>
      <c r="E99" s="1"/>
      <c r="F99" s="1" t="s">
        <v>102</v>
      </c>
      <c r="G99" s="2">
        <f t="shared" si="29"/>
        <v>0</v>
      </c>
      <c r="H99" s="21">
        <v>2</v>
      </c>
      <c r="I99" s="11" t="str">
        <f t="shared" si="21"/>
        <v>Demand</v>
      </c>
      <c r="J99" s="11">
        <f t="shared" si="22"/>
        <v>0</v>
      </c>
      <c r="K99" s="11">
        <f t="shared" si="23"/>
        <v>0</v>
      </c>
      <c r="L99" s="11">
        <f t="shared" si="24"/>
        <v>0</v>
      </c>
      <c r="M99" s="2">
        <f t="shared" si="28"/>
        <v>0</v>
      </c>
      <c r="N99" s="2" t="s">
        <v>491</v>
      </c>
      <c r="O99" s="162">
        <v>5801.7154221800774</v>
      </c>
    </row>
    <row r="100" spans="1:15">
      <c r="A100" s="1">
        <f t="shared" si="26"/>
        <v>89</v>
      </c>
      <c r="B100" s="1"/>
      <c r="C100" s="3">
        <v>8650</v>
      </c>
      <c r="D100" s="1"/>
      <c r="E100" s="1"/>
      <c r="F100" s="1" t="s">
        <v>84</v>
      </c>
      <c r="G100" s="2">
        <f t="shared" si="29"/>
        <v>5801.7154221800774</v>
      </c>
      <c r="H100" s="21">
        <v>2</v>
      </c>
      <c r="I100" s="11" t="str">
        <f t="shared" si="21"/>
        <v>Demand</v>
      </c>
      <c r="J100" s="11">
        <f t="shared" si="22"/>
        <v>0</v>
      </c>
      <c r="K100" s="11">
        <f t="shared" si="23"/>
        <v>5801.7154221800774</v>
      </c>
      <c r="L100" s="11">
        <f t="shared" si="24"/>
        <v>0</v>
      </c>
      <c r="M100" s="2">
        <f t="shared" si="28"/>
        <v>0</v>
      </c>
      <c r="N100" s="2" t="s">
        <v>492</v>
      </c>
      <c r="O100" s="162">
        <v>0</v>
      </c>
    </row>
    <row r="101" spans="1:15">
      <c r="A101" s="1">
        <f t="shared" si="26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1"/>
        <v>Demand</v>
      </c>
      <c r="J101" s="11">
        <f t="shared" si="22"/>
        <v>0</v>
      </c>
      <c r="K101" s="11">
        <f t="shared" si="23"/>
        <v>0</v>
      </c>
      <c r="L101" s="11">
        <f t="shared" si="24"/>
        <v>0</v>
      </c>
      <c r="M101" s="2">
        <f t="shared" si="28"/>
        <v>0</v>
      </c>
      <c r="N101" s="2"/>
      <c r="O101" s="162"/>
    </row>
    <row r="102" spans="1:15">
      <c r="A102" s="1">
        <f t="shared" si="26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1"/>
        <v>Demand</v>
      </c>
      <c r="J102" s="11">
        <f t="shared" si="22"/>
        <v>0</v>
      </c>
      <c r="K102" s="11">
        <f t="shared" si="23"/>
        <v>0</v>
      </c>
      <c r="L102" s="11">
        <f t="shared" si="24"/>
        <v>0</v>
      </c>
      <c r="M102" s="2">
        <f t="shared" si="28"/>
        <v>0</v>
      </c>
      <c r="N102" s="2"/>
    </row>
    <row r="103" spans="1:15">
      <c r="A103" s="1">
        <f t="shared" si="26"/>
        <v>92</v>
      </c>
      <c r="B103" s="1"/>
      <c r="C103" s="3"/>
      <c r="D103" s="1" t="s">
        <v>70</v>
      </c>
      <c r="E103" s="1"/>
      <c r="G103" s="2">
        <f>SUM(G83:G102)</f>
        <v>353154.68540511437</v>
      </c>
      <c r="H103" s="21"/>
      <c r="I103" s="11"/>
      <c r="J103" s="2">
        <f>SUM(J83:J102)</f>
        <v>0</v>
      </c>
      <c r="K103" s="2">
        <f>SUM(K83:K102)</f>
        <v>353154.68540511437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6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6"/>
        <v>94</v>
      </c>
      <c r="B105" s="1"/>
      <c r="C105" s="3"/>
      <c r="D105" s="1" t="s">
        <v>24</v>
      </c>
      <c r="E105" s="1"/>
      <c r="G105" s="2"/>
      <c r="H105" s="116"/>
      <c r="I105" s="1"/>
      <c r="J105" s="2"/>
      <c r="K105" s="2"/>
      <c r="L105" s="2"/>
      <c r="M105" s="1"/>
      <c r="N105" s="2"/>
    </row>
    <row r="106" spans="1:15">
      <c r="A106" s="1">
        <f t="shared" si="26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6"/>
        <v>96</v>
      </c>
      <c r="B107" s="1"/>
      <c r="C107" s="3">
        <v>8700</v>
      </c>
      <c r="D107" s="1"/>
      <c r="E107" s="1"/>
      <c r="F107" s="1" t="s">
        <v>407</v>
      </c>
      <c r="G107" s="2">
        <f>+O107</f>
        <v>1066339.993609379</v>
      </c>
      <c r="H107" s="21">
        <v>10</v>
      </c>
      <c r="I107" s="11" t="str">
        <f t="shared" ref="I107:I129" si="30">VLOOKUP($H107,class,3)</f>
        <v>Composite of Accts. 871-879 &amp; 886-893</v>
      </c>
      <c r="J107" s="11">
        <f>$G107*VLOOKUP($H107,class,6)</f>
        <v>745695.22596057726</v>
      </c>
      <c r="K107" s="11">
        <f>$G107*VLOOKUP($H107,class,7)</f>
        <v>318326.73548264743</v>
      </c>
      <c r="L107" s="11">
        <f>$G107*VLOOKUP($H107,class,8)</f>
        <v>2318.0321661544262</v>
      </c>
      <c r="M107" s="2">
        <f>SUM(J107:L107)-G107</f>
        <v>0</v>
      </c>
      <c r="N107" s="2" t="s">
        <v>407</v>
      </c>
      <c r="O107" s="162">
        <v>1066339.993609379</v>
      </c>
    </row>
    <row r="108" spans="1:15">
      <c r="A108" s="1">
        <f t="shared" si="26"/>
        <v>97</v>
      </c>
      <c r="B108" s="1"/>
      <c r="C108" s="3">
        <v>8710</v>
      </c>
      <c r="D108" s="1"/>
      <c r="E108" s="1"/>
      <c r="F108" s="1" t="s">
        <v>200</v>
      </c>
      <c r="G108" s="2">
        <f t="shared" ref="G108:G118" si="31">+O108</f>
        <v>1775.3449244682231</v>
      </c>
      <c r="H108" s="21">
        <v>3</v>
      </c>
      <c r="I108" s="11" t="str">
        <f t="shared" si="30"/>
        <v>Commodity</v>
      </c>
      <c r="J108" s="11">
        <f t="shared" ref="J108:J128" si="32">$G108*VLOOKUP($H108,class,6)</f>
        <v>0</v>
      </c>
      <c r="K108" s="11">
        <f t="shared" ref="K108:K128" si="33">$G108*VLOOKUP($H108,class,7)</f>
        <v>0</v>
      </c>
      <c r="L108" s="11">
        <f t="shared" ref="L108:L128" si="34">$G108*VLOOKUP($H108,class,8)</f>
        <v>1775.3449244682231</v>
      </c>
      <c r="M108" s="2">
        <f>SUM(J108:L108)-G108</f>
        <v>0</v>
      </c>
      <c r="N108" s="2" t="s">
        <v>200</v>
      </c>
      <c r="O108" s="162">
        <v>1775.3449244682231</v>
      </c>
    </row>
    <row r="109" spans="1:15">
      <c r="A109" s="1">
        <f t="shared" si="26"/>
        <v>98</v>
      </c>
      <c r="B109" s="1"/>
      <c r="C109" s="3">
        <v>8711</v>
      </c>
      <c r="D109" s="1"/>
      <c r="E109" s="1"/>
      <c r="F109" s="68" t="s">
        <v>415</v>
      </c>
      <c r="G109" s="2">
        <f t="shared" si="31"/>
        <v>9754.2475563403532</v>
      </c>
      <c r="H109" s="21">
        <v>3</v>
      </c>
      <c r="I109" s="11" t="str">
        <f t="shared" si="30"/>
        <v>Commodity</v>
      </c>
      <c r="J109" s="11">
        <f t="shared" si="32"/>
        <v>0</v>
      </c>
      <c r="K109" s="11">
        <f t="shared" si="33"/>
        <v>0</v>
      </c>
      <c r="L109" s="11">
        <f t="shared" si="34"/>
        <v>9754.2475563403532</v>
      </c>
      <c r="M109" s="2">
        <f>SUM(J109:L109)-G109</f>
        <v>0</v>
      </c>
      <c r="N109" s="2" t="s">
        <v>495</v>
      </c>
      <c r="O109" s="162">
        <v>9754.2475563403532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">
        <f t="shared" si="31"/>
        <v>0</v>
      </c>
      <c r="H110" s="21">
        <v>3</v>
      </c>
      <c r="I110" s="11" t="str">
        <f t="shared" si="30"/>
        <v>Commodity</v>
      </c>
      <c r="J110" s="11">
        <f t="shared" si="32"/>
        <v>0</v>
      </c>
      <c r="K110" s="11">
        <f t="shared" si="33"/>
        <v>0</v>
      </c>
      <c r="L110" s="11">
        <f t="shared" si="34"/>
        <v>0</v>
      </c>
      <c r="M110" s="2">
        <f>SUM(J110:L110)-G110</f>
        <v>0</v>
      </c>
      <c r="N110" s="2" t="s">
        <v>408</v>
      </c>
      <c r="O110" s="162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31"/>
        <v>3653349.5677708811</v>
      </c>
      <c r="H111" s="21">
        <v>4.0999999999999996</v>
      </c>
      <c r="I111" s="11" t="str">
        <f t="shared" si="30"/>
        <v>Mains &amp; Services</v>
      </c>
      <c r="J111" s="11">
        <f t="shared" si="32"/>
        <v>2372879.2859713952</v>
      </c>
      <c r="K111" s="11">
        <f t="shared" si="33"/>
        <v>1280470.2817994857</v>
      </c>
      <c r="L111" s="11">
        <f t="shared" si="34"/>
        <v>0</v>
      </c>
      <c r="M111" s="2">
        <f t="shared" ref="M111:M118" si="35">SUM(J111:L111)-G111</f>
        <v>0</v>
      </c>
      <c r="N111" s="2" t="s">
        <v>63</v>
      </c>
      <c r="O111" s="162">
        <v>3653349.5677708811</v>
      </c>
    </row>
    <row r="112" spans="1:15">
      <c r="A112" s="1">
        <f t="shared" si="26"/>
        <v>100</v>
      </c>
      <c r="B112" s="1"/>
      <c r="C112" s="3">
        <v>8750</v>
      </c>
      <c r="D112" s="1"/>
      <c r="E112" s="1"/>
      <c r="F112" s="1" t="s">
        <v>409</v>
      </c>
      <c r="G112" s="2">
        <f t="shared" si="31"/>
        <v>393588.37119690882</v>
      </c>
      <c r="H112" s="21">
        <v>12</v>
      </c>
      <c r="I112" s="11" t="str">
        <f t="shared" si="30"/>
        <v>Composite of Accts. 374-379</v>
      </c>
      <c r="J112" s="11">
        <f t="shared" si="32"/>
        <v>195681.48558990812</v>
      </c>
      <c r="K112" s="11">
        <f t="shared" si="33"/>
        <v>197906.88560700073</v>
      </c>
      <c r="L112" s="11">
        <f t="shared" si="34"/>
        <v>0</v>
      </c>
      <c r="M112" s="2">
        <f t="shared" si="35"/>
        <v>0</v>
      </c>
      <c r="N112" s="2" t="s">
        <v>409</v>
      </c>
      <c r="O112" s="162">
        <v>393588.37119690882</v>
      </c>
    </row>
    <row r="113" spans="1:15">
      <c r="A113" s="1">
        <f t="shared" si="26"/>
        <v>101</v>
      </c>
      <c r="B113" s="1"/>
      <c r="C113" s="3">
        <v>8760</v>
      </c>
      <c r="D113" s="1"/>
      <c r="E113" s="1"/>
      <c r="F113" s="1" t="s">
        <v>410</v>
      </c>
      <c r="G113" s="2">
        <f t="shared" si="31"/>
        <v>32536.462809747987</v>
      </c>
      <c r="H113" s="21">
        <v>1</v>
      </c>
      <c r="I113" s="11" t="str">
        <f t="shared" si="30"/>
        <v>Customer</v>
      </c>
      <c r="J113" s="11">
        <f t="shared" si="32"/>
        <v>32536.462809747987</v>
      </c>
      <c r="K113" s="11">
        <f t="shared" si="33"/>
        <v>0</v>
      </c>
      <c r="L113" s="11">
        <f t="shared" si="34"/>
        <v>0</v>
      </c>
      <c r="M113" s="2">
        <f t="shared" si="35"/>
        <v>0</v>
      </c>
      <c r="N113" s="2" t="s">
        <v>410</v>
      </c>
      <c r="O113" s="162">
        <v>32536.462809747987</v>
      </c>
    </row>
    <row r="114" spans="1:15">
      <c r="A114" s="1">
        <f t="shared" si="26"/>
        <v>102</v>
      </c>
      <c r="B114" s="1"/>
      <c r="C114" s="3">
        <v>8770</v>
      </c>
      <c r="D114" s="1"/>
      <c r="E114" s="1"/>
      <c r="F114" s="1" t="s">
        <v>411</v>
      </c>
      <c r="G114" s="2">
        <f t="shared" si="31"/>
        <v>114995.55931441962</v>
      </c>
      <c r="H114" s="21">
        <v>12</v>
      </c>
      <c r="I114" s="11" t="str">
        <f t="shared" si="30"/>
        <v>Composite of Accts. 374-379</v>
      </c>
      <c r="J114" s="11">
        <f t="shared" si="32"/>
        <v>57172.67970712026</v>
      </c>
      <c r="K114" s="11">
        <f t="shared" si="33"/>
        <v>57822.879607299365</v>
      </c>
      <c r="L114" s="11">
        <f t="shared" si="34"/>
        <v>0</v>
      </c>
      <c r="M114" s="2">
        <f t="shared" si="35"/>
        <v>0</v>
      </c>
      <c r="N114" s="2" t="s">
        <v>411</v>
      </c>
      <c r="O114" s="162">
        <v>114995.55931441962</v>
      </c>
    </row>
    <row r="115" spans="1:15">
      <c r="A115" s="1">
        <f t="shared" si="26"/>
        <v>103</v>
      </c>
      <c r="B115" s="1"/>
      <c r="C115" s="3">
        <v>8780</v>
      </c>
      <c r="D115" s="1"/>
      <c r="E115" s="1"/>
      <c r="F115" s="1" t="s">
        <v>412</v>
      </c>
      <c r="G115" s="2">
        <f t="shared" si="31"/>
        <v>884899.99392058305</v>
      </c>
      <c r="H115" s="21">
        <v>1</v>
      </c>
      <c r="I115" s="11" t="str">
        <f t="shared" si="30"/>
        <v>Customer</v>
      </c>
      <c r="J115" s="11">
        <f t="shared" si="32"/>
        <v>884899.99392058305</v>
      </c>
      <c r="K115" s="11">
        <f t="shared" si="33"/>
        <v>0</v>
      </c>
      <c r="L115" s="11">
        <f t="shared" si="34"/>
        <v>0</v>
      </c>
      <c r="M115" s="2">
        <f t="shared" si="35"/>
        <v>0</v>
      </c>
      <c r="N115" s="2" t="s">
        <v>412</v>
      </c>
      <c r="O115" s="162">
        <v>884899.99392058305</v>
      </c>
    </row>
    <row r="116" spans="1:15">
      <c r="A116" s="1">
        <f t="shared" si="26"/>
        <v>104</v>
      </c>
      <c r="B116" s="1"/>
      <c r="C116" s="3">
        <v>8790</v>
      </c>
      <c r="D116" s="1"/>
      <c r="E116" s="1"/>
      <c r="F116" s="1" t="s">
        <v>413</v>
      </c>
      <c r="G116" s="2">
        <f t="shared" si="31"/>
        <v>688.93579609909511</v>
      </c>
      <c r="H116" s="21">
        <v>1</v>
      </c>
      <c r="I116" s="11" t="str">
        <f t="shared" si="30"/>
        <v>Customer</v>
      </c>
      <c r="J116" s="11">
        <f t="shared" si="32"/>
        <v>688.93579609909511</v>
      </c>
      <c r="K116" s="11">
        <f t="shared" si="33"/>
        <v>0</v>
      </c>
      <c r="L116" s="11">
        <f t="shared" si="34"/>
        <v>0</v>
      </c>
      <c r="M116" s="2">
        <f t="shared" si="35"/>
        <v>0</v>
      </c>
      <c r="N116" s="2" t="s">
        <v>413</v>
      </c>
      <c r="O116" s="162">
        <v>688.93579609909511</v>
      </c>
    </row>
    <row r="117" spans="1:15">
      <c r="A117" s="1">
        <f t="shared" si="26"/>
        <v>105</v>
      </c>
      <c r="B117" s="1"/>
      <c r="C117" s="3">
        <v>8800</v>
      </c>
      <c r="D117" s="1"/>
      <c r="E117" s="1"/>
      <c r="F117" s="1" t="s">
        <v>414</v>
      </c>
      <c r="G117" s="2">
        <f t="shared" si="31"/>
        <v>207678.38801365125</v>
      </c>
      <c r="H117" s="21">
        <v>10</v>
      </c>
      <c r="I117" s="11" t="str">
        <f t="shared" si="30"/>
        <v>Composite of Accts. 871-879 &amp; 886-893</v>
      </c>
      <c r="J117" s="11">
        <f t="shared" si="32"/>
        <v>145230.21119444017</v>
      </c>
      <c r="K117" s="11">
        <f t="shared" si="33"/>
        <v>61996.721198568681</v>
      </c>
      <c r="L117" s="11">
        <f t="shared" si="34"/>
        <v>451.45562064240784</v>
      </c>
      <c r="M117" s="2">
        <f t="shared" si="35"/>
        <v>0</v>
      </c>
      <c r="N117" s="2" t="s">
        <v>414</v>
      </c>
      <c r="O117" s="162">
        <v>207678.38801365125</v>
      </c>
    </row>
    <row r="118" spans="1:15">
      <c r="A118" s="1">
        <f t="shared" si="26"/>
        <v>106</v>
      </c>
      <c r="B118" s="1"/>
      <c r="C118" s="3">
        <v>8810</v>
      </c>
      <c r="D118" s="1"/>
      <c r="E118" s="1"/>
      <c r="F118" s="1" t="s">
        <v>99</v>
      </c>
      <c r="G118" s="2">
        <f t="shared" si="31"/>
        <v>404666.9380969255</v>
      </c>
      <c r="H118" s="21">
        <v>10</v>
      </c>
      <c r="I118" s="11" t="str">
        <f t="shared" si="30"/>
        <v>Composite of Accts. 871-879 &amp; 886-893</v>
      </c>
      <c r="J118" s="11">
        <f t="shared" si="32"/>
        <v>282984.98194892018</v>
      </c>
      <c r="K118" s="11">
        <f t="shared" si="33"/>
        <v>120802.28269984665</v>
      </c>
      <c r="L118" s="11">
        <f t="shared" si="34"/>
        <v>879.67344815870626</v>
      </c>
      <c r="M118" s="2">
        <f t="shared" si="35"/>
        <v>0</v>
      </c>
      <c r="N118" s="2" t="s">
        <v>99</v>
      </c>
      <c r="O118" s="162">
        <v>404666.9380969255</v>
      </c>
    </row>
    <row r="119" spans="1:15">
      <c r="A119" s="1">
        <f t="shared" si="26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6"/>
        <v>108</v>
      </c>
      <c r="B120" s="1"/>
      <c r="C120" s="3">
        <v>8850</v>
      </c>
      <c r="D120" s="1"/>
      <c r="E120" s="1"/>
      <c r="F120" s="1" t="s">
        <v>201</v>
      </c>
      <c r="G120" s="2">
        <f>+O120</f>
        <v>2199.7257032294769</v>
      </c>
      <c r="H120" s="21">
        <v>10</v>
      </c>
      <c r="I120" s="11" t="str">
        <f t="shared" si="30"/>
        <v>Composite of Accts. 871-879 &amp; 886-893</v>
      </c>
      <c r="J120" s="11">
        <f>$G120*VLOOKUP($H120,class,6)</f>
        <v>1538.2757517785433</v>
      </c>
      <c r="K120" s="11">
        <f>$G120*VLOOKUP($H120,class,7)</f>
        <v>656.66814173980868</v>
      </c>
      <c r="L120" s="11">
        <f>$G120*VLOOKUP($H120,class,8)</f>
        <v>4.7818097111252751</v>
      </c>
      <c r="M120" s="2">
        <f t="shared" ref="M120:M130" si="36">SUM(J120:L120)-G120</f>
        <v>0</v>
      </c>
      <c r="N120" s="2" t="s">
        <v>407</v>
      </c>
      <c r="O120" s="162">
        <v>2199.7257032294769</v>
      </c>
    </row>
    <row r="121" spans="1:15">
      <c r="A121" s="1">
        <f t="shared" si="26"/>
        <v>109</v>
      </c>
      <c r="B121" s="1"/>
      <c r="C121" s="3">
        <v>8860</v>
      </c>
      <c r="D121" s="1"/>
      <c r="E121" s="1"/>
      <c r="F121" s="1" t="s">
        <v>202</v>
      </c>
      <c r="G121" s="2">
        <f t="shared" ref="G121:G122" si="37">+O121</f>
        <v>21233.988737328007</v>
      </c>
      <c r="H121" s="21">
        <v>12</v>
      </c>
      <c r="I121" s="11" t="str">
        <f t="shared" si="30"/>
        <v>Composite of Accts. 374-379</v>
      </c>
      <c r="J121" s="11">
        <f t="shared" si="32"/>
        <v>10556.964496903192</v>
      </c>
      <c r="K121" s="11">
        <f t="shared" si="33"/>
        <v>10677.024240424817</v>
      </c>
      <c r="L121" s="11">
        <f t="shared" si="34"/>
        <v>0</v>
      </c>
      <c r="M121" s="2">
        <f t="shared" si="36"/>
        <v>0</v>
      </c>
      <c r="N121" s="2" t="s">
        <v>81</v>
      </c>
      <c r="O121" s="162">
        <v>21233.988737328007</v>
      </c>
    </row>
    <row r="122" spans="1:15">
      <c r="A122" s="1">
        <f t="shared" si="26"/>
        <v>110</v>
      </c>
      <c r="B122" s="1"/>
      <c r="C122" s="3">
        <v>8870</v>
      </c>
      <c r="D122" s="1"/>
      <c r="E122" s="1"/>
      <c r="F122" s="1" t="s">
        <v>203</v>
      </c>
      <c r="G122" s="2">
        <f t="shared" si="37"/>
        <v>42537.548027511199</v>
      </c>
      <c r="H122" s="21">
        <v>12</v>
      </c>
      <c r="I122" s="11" t="str">
        <f t="shared" si="30"/>
        <v>Composite of Accts. 374-379</v>
      </c>
      <c r="J122" s="11">
        <f t="shared" si="32"/>
        <v>21148.517589741306</v>
      </c>
      <c r="K122" s="11">
        <f t="shared" si="33"/>
        <v>21389.030437769896</v>
      </c>
      <c r="L122" s="11">
        <f t="shared" si="34"/>
        <v>0</v>
      </c>
      <c r="M122" s="2">
        <f t="shared" si="36"/>
        <v>0</v>
      </c>
      <c r="N122" s="2" t="s">
        <v>62</v>
      </c>
      <c r="O122" s="162">
        <v>42537.548027511199</v>
      </c>
    </row>
    <row r="123" spans="1:15">
      <c r="A123" s="1">
        <f t="shared" si="26"/>
        <v>111</v>
      </c>
      <c r="B123" s="1"/>
      <c r="C123" s="3">
        <v>8890</v>
      </c>
      <c r="D123" s="1"/>
      <c r="E123" s="1"/>
      <c r="F123" s="1" t="s">
        <v>204</v>
      </c>
      <c r="G123" s="2">
        <v>0</v>
      </c>
      <c r="H123" s="21">
        <v>3</v>
      </c>
      <c r="I123" s="11" t="str">
        <f t="shared" si="30"/>
        <v>Commodity</v>
      </c>
      <c r="J123" s="11">
        <f t="shared" si="32"/>
        <v>0</v>
      </c>
      <c r="K123" s="11">
        <f t="shared" si="33"/>
        <v>0</v>
      </c>
      <c r="L123" s="11">
        <f t="shared" si="34"/>
        <v>0</v>
      </c>
      <c r="M123" s="2">
        <f t="shared" si="36"/>
        <v>0</v>
      </c>
      <c r="N123" s="2" t="s">
        <v>409</v>
      </c>
      <c r="O123" s="162">
        <v>6135.2406713397404</v>
      </c>
    </row>
    <row r="124" spans="1:15">
      <c r="A124" s="1">
        <f t="shared" si="26"/>
        <v>112</v>
      </c>
      <c r="B124" s="1"/>
      <c r="C124" s="3">
        <v>8900</v>
      </c>
      <c r="D124" s="1"/>
      <c r="E124" s="1"/>
      <c r="F124" s="1" t="s">
        <v>205</v>
      </c>
      <c r="G124" s="2">
        <f>+O123</f>
        <v>6135.2406713397404</v>
      </c>
      <c r="H124" s="21">
        <v>12</v>
      </c>
      <c r="I124" s="11" t="str">
        <f t="shared" si="30"/>
        <v>Composite of Accts. 374-379</v>
      </c>
      <c r="J124" s="11">
        <f t="shared" si="32"/>
        <v>3050.2756099436674</v>
      </c>
      <c r="K124" s="11">
        <f t="shared" si="33"/>
        <v>3084.9650613960735</v>
      </c>
      <c r="L124" s="11">
        <f t="shared" si="34"/>
        <v>0</v>
      </c>
      <c r="M124" s="2">
        <f t="shared" si="36"/>
        <v>0</v>
      </c>
      <c r="N124" s="2" t="s">
        <v>410</v>
      </c>
      <c r="O124" s="162">
        <v>9732.5747097342755</v>
      </c>
    </row>
    <row r="125" spans="1:15">
      <c r="A125" s="1">
        <f t="shared" si="26"/>
        <v>113</v>
      </c>
      <c r="B125" s="1"/>
      <c r="C125" s="3">
        <v>8910</v>
      </c>
      <c r="D125" s="1"/>
      <c r="E125" s="1"/>
      <c r="F125" s="1" t="s">
        <v>206</v>
      </c>
      <c r="G125" s="2">
        <f t="shared" ref="G125:G129" si="38">+O124</f>
        <v>9732.5747097342755</v>
      </c>
      <c r="H125" s="21">
        <v>1</v>
      </c>
      <c r="I125" s="11" t="str">
        <f t="shared" si="30"/>
        <v>Customer</v>
      </c>
      <c r="J125" s="11">
        <f t="shared" si="32"/>
        <v>9732.5747097342755</v>
      </c>
      <c r="K125" s="11">
        <f t="shared" si="33"/>
        <v>0</v>
      </c>
      <c r="L125" s="11">
        <f t="shared" si="34"/>
        <v>0</v>
      </c>
      <c r="M125" s="2">
        <f t="shared" si="36"/>
        <v>0</v>
      </c>
      <c r="N125" s="2" t="s">
        <v>411</v>
      </c>
      <c r="O125" s="162">
        <v>23795.426438791441</v>
      </c>
    </row>
    <row r="126" spans="1:15">
      <c r="A126" s="1">
        <f t="shared" si="26"/>
        <v>114</v>
      </c>
      <c r="B126" s="1"/>
      <c r="C126" s="3">
        <v>8920</v>
      </c>
      <c r="D126" s="1"/>
      <c r="E126" s="1"/>
      <c r="F126" s="1" t="s">
        <v>207</v>
      </c>
      <c r="G126" s="2">
        <f t="shared" si="38"/>
        <v>23795.426438791441</v>
      </c>
      <c r="H126" s="21">
        <v>12</v>
      </c>
      <c r="I126" s="11" t="str">
        <f t="shared" si="30"/>
        <v>Composite of Accts. 374-379</v>
      </c>
      <c r="J126" s="11">
        <f t="shared" si="32"/>
        <v>11830.441996109095</v>
      </c>
      <c r="K126" s="11">
        <f t="shared" si="33"/>
        <v>11964.984442682347</v>
      </c>
      <c r="L126" s="11">
        <f t="shared" si="34"/>
        <v>0</v>
      </c>
      <c r="M126" s="2">
        <f t="shared" si="36"/>
        <v>0</v>
      </c>
      <c r="N126" s="2" t="s">
        <v>52</v>
      </c>
      <c r="O126" s="162">
        <v>3522.4239533994196</v>
      </c>
    </row>
    <row r="127" spans="1:15">
      <c r="A127" s="1">
        <f t="shared" si="26"/>
        <v>115</v>
      </c>
      <c r="B127" s="1"/>
      <c r="C127" s="3">
        <v>8930</v>
      </c>
      <c r="D127" s="1"/>
      <c r="E127" s="1"/>
      <c r="F127" s="1" t="s">
        <v>208</v>
      </c>
      <c r="G127" s="2">
        <f t="shared" si="38"/>
        <v>3522.4239533994196</v>
      </c>
      <c r="H127" s="21">
        <v>1</v>
      </c>
      <c r="I127" s="11" t="str">
        <f t="shared" si="30"/>
        <v>Customer</v>
      </c>
      <c r="J127" s="11">
        <f t="shared" si="32"/>
        <v>3522.4239533994196</v>
      </c>
      <c r="K127" s="11">
        <f t="shared" si="33"/>
        <v>0</v>
      </c>
      <c r="L127" s="11">
        <f t="shared" si="34"/>
        <v>0</v>
      </c>
      <c r="M127" s="2">
        <f t="shared" si="36"/>
        <v>0</v>
      </c>
      <c r="N127" s="2" t="s">
        <v>496</v>
      </c>
      <c r="O127" s="162">
        <v>105291.66026953013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">
        <f t="shared" si="38"/>
        <v>105291.66026953013</v>
      </c>
      <c r="H128" s="21">
        <v>1</v>
      </c>
      <c r="I128" s="11" t="str">
        <f t="shared" si="30"/>
        <v>Customer</v>
      </c>
      <c r="J128" s="11">
        <f t="shared" si="32"/>
        <v>105291.66026953013</v>
      </c>
      <c r="K128" s="11">
        <f t="shared" si="33"/>
        <v>0</v>
      </c>
      <c r="L128" s="11">
        <f t="shared" si="34"/>
        <v>0</v>
      </c>
      <c r="M128" s="2">
        <f t="shared" si="36"/>
        <v>0</v>
      </c>
      <c r="N128" s="2" t="s">
        <v>492</v>
      </c>
      <c r="O128" s="162">
        <v>69008.521048641822</v>
      </c>
    </row>
    <row r="129" spans="1:15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">
        <f t="shared" si="38"/>
        <v>69008.521048641822</v>
      </c>
      <c r="H129" s="21">
        <v>10</v>
      </c>
      <c r="I129" s="11" t="str">
        <f t="shared" si="30"/>
        <v>Composite of Accts. 871-879 &amp; 886-893</v>
      </c>
      <c r="J129" s="11">
        <f>$G129*VLOOKUP($H129,class,6)</f>
        <v>48257.896172862442</v>
      </c>
      <c r="K129" s="11">
        <f>$G129*VLOOKUP($H129,class,7)</f>
        <v>20600.612710346064</v>
      </c>
      <c r="L129" s="11">
        <f>$G129*VLOOKUP($H129,class,8)</f>
        <v>150.01216543332089</v>
      </c>
      <c r="M129" s="2">
        <f t="shared" si="36"/>
        <v>0</v>
      </c>
      <c r="N129" s="2" t="s">
        <v>497</v>
      </c>
      <c r="O129" s="162">
        <v>0</v>
      </c>
    </row>
    <row r="130" spans="1:15">
      <c r="A130" s="1">
        <f t="shared" si="26"/>
        <v>118</v>
      </c>
      <c r="B130" s="1"/>
      <c r="C130" s="3"/>
      <c r="D130" s="1" t="s">
        <v>25</v>
      </c>
      <c r="E130" s="1"/>
      <c r="G130" s="2">
        <f>SUM(G105:G129)</f>
        <v>7053730.9125689091</v>
      </c>
      <c r="H130" s="21"/>
      <c r="I130" s="1"/>
      <c r="J130" s="2">
        <f>SUM(J105:J129)</f>
        <v>4932698.2934487928</v>
      </c>
      <c r="K130" s="2">
        <f>SUM(K105:K129)</f>
        <v>2105699.0714292075</v>
      </c>
      <c r="L130" s="2">
        <f>SUM(L105:L129)</f>
        <v>15333.547690908563</v>
      </c>
      <c r="M130" s="2">
        <f t="shared" si="36"/>
        <v>0</v>
      </c>
      <c r="N130" s="2"/>
      <c r="O130" s="162"/>
    </row>
    <row r="131" spans="1:15">
      <c r="A131" s="1">
        <f t="shared" si="26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6"/>
        <v>120</v>
      </c>
      <c r="B132" s="1"/>
      <c r="C132" s="3"/>
      <c r="D132" s="1" t="s">
        <v>220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6"/>
        <v>121</v>
      </c>
      <c r="B133" s="1"/>
      <c r="C133" s="3">
        <v>9010</v>
      </c>
      <c r="D133" s="1"/>
      <c r="E133" s="1" t="s">
        <v>123</v>
      </c>
      <c r="G133" s="2">
        <f>+O133</f>
        <v>0</v>
      </c>
      <c r="H133" s="21">
        <v>1</v>
      </c>
      <c r="I133" s="11" t="str">
        <f>VLOOKUP($H133,class,3)</f>
        <v>Customer</v>
      </c>
      <c r="J133" s="11">
        <f t="shared" ref="J133:J170" si="39">$G133*VLOOKUP($H133,class,6)</f>
        <v>0</v>
      </c>
      <c r="K133" s="11">
        <f t="shared" ref="K133:K170" si="40">$G133*VLOOKUP($H133,class,7)</f>
        <v>0</v>
      </c>
      <c r="L133" s="11">
        <f t="shared" ref="L133:L170" si="41">$G133*VLOOKUP($H133,class,8)</f>
        <v>0</v>
      </c>
      <c r="M133" s="2">
        <f t="shared" ref="M133:M138" si="42">SUM(J133:L133)-G133</f>
        <v>0</v>
      </c>
      <c r="N133" s="2" t="s">
        <v>123</v>
      </c>
      <c r="O133" s="162">
        <v>0</v>
      </c>
    </row>
    <row r="134" spans="1:15">
      <c r="A134" s="1">
        <f t="shared" si="26"/>
        <v>122</v>
      </c>
      <c r="B134" s="1"/>
      <c r="C134" s="3">
        <v>9020</v>
      </c>
      <c r="D134" s="1"/>
      <c r="E134" s="1" t="s">
        <v>217</v>
      </c>
      <c r="G134" s="2">
        <f t="shared" ref="G134:G136" si="43">+O134</f>
        <v>1130015.49593935</v>
      </c>
      <c r="H134" s="21">
        <v>1</v>
      </c>
      <c r="I134" s="11" t="str">
        <f>VLOOKUP($H134,class,3)</f>
        <v>Customer</v>
      </c>
      <c r="J134" s="11">
        <f t="shared" si="39"/>
        <v>1130015.49593935</v>
      </c>
      <c r="K134" s="11">
        <f t="shared" si="40"/>
        <v>0</v>
      </c>
      <c r="L134" s="11">
        <f t="shared" si="41"/>
        <v>0</v>
      </c>
      <c r="M134" s="2">
        <f t="shared" si="42"/>
        <v>0</v>
      </c>
      <c r="N134" s="2" t="s">
        <v>498</v>
      </c>
      <c r="O134" s="162">
        <v>1130015.49593935</v>
      </c>
    </row>
    <row r="135" spans="1:15">
      <c r="A135" s="1">
        <f t="shared" si="26"/>
        <v>123</v>
      </c>
      <c r="B135" s="1"/>
      <c r="C135" s="3">
        <v>9030</v>
      </c>
      <c r="D135" s="1"/>
      <c r="E135" s="1" t="s">
        <v>218</v>
      </c>
      <c r="G135" s="2">
        <f t="shared" si="43"/>
        <v>377023.73491864966</v>
      </c>
      <c r="H135" s="21">
        <v>1</v>
      </c>
      <c r="I135" s="11" t="str">
        <f>VLOOKUP($H135,class,3)</f>
        <v>Customer</v>
      </c>
      <c r="J135" s="11">
        <f t="shared" si="39"/>
        <v>377023.73491864966</v>
      </c>
      <c r="K135" s="11">
        <f t="shared" si="40"/>
        <v>0</v>
      </c>
      <c r="L135" s="11">
        <f t="shared" si="41"/>
        <v>0</v>
      </c>
      <c r="M135" s="2">
        <f t="shared" si="42"/>
        <v>0</v>
      </c>
      <c r="N135" s="2" t="s">
        <v>499</v>
      </c>
      <c r="O135" s="162">
        <v>377023.73491864966</v>
      </c>
    </row>
    <row r="136" spans="1:15">
      <c r="A136" s="1">
        <f t="shared" si="26"/>
        <v>124</v>
      </c>
      <c r="B136" s="1"/>
      <c r="C136" s="3">
        <v>9040</v>
      </c>
      <c r="D136" s="1"/>
      <c r="E136" s="1" t="s">
        <v>124</v>
      </c>
      <c r="G136" s="2">
        <f t="shared" si="43"/>
        <v>313426.18041533593</v>
      </c>
      <c r="H136" s="21">
        <v>1</v>
      </c>
      <c r="I136" s="11" t="str">
        <f>VLOOKUP($H136,class,3)</f>
        <v>Customer</v>
      </c>
      <c r="J136" s="11">
        <f t="shared" si="39"/>
        <v>313426.18041533593</v>
      </c>
      <c r="K136" s="11">
        <f t="shared" si="40"/>
        <v>0</v>
      </c>
      <c r="L136" s="11">
        <f t="shared" si="41"/>
        <v>0</v>
      </c>
      <c r="M136" s="2">
        <f t="shared" si="42"/>
        <v>0</v>
      </c>
      <c r="N136" s="2" t="s">
        <v>124</v>
      </c>
      <c r="O136" s="162">
        <v>313426.18041533593</v>
      </c>
    </row>
    <row r="137" spans="1:15">
      <c r="A137" s="1">
        <f t="shared" si="26"/>
        <v>125</v>
      </c>
      <c r="B137" s="1"/>
      <c r="C137" s="3">
        <v>9050</v>
      </c>
      <c r="D137" s="1"/>
      <c r="E137" s="1" t="s">
        <v>219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9"/>
        <v>0</v>
      </c>
      <c r="K137" s="11">
        <f t="shared" si="40"/>
        <v>0</v>
      </c>
      <c r="L137" s="11">
        <f t="shared" si="41"/>
        <v>0</v>
      </c>
      <c r="M137" s="2">
        <f t="shared" si="42"/>
        <v>0</v>
      </c>
      <c r="N137" s="2"/>
      <c r="O137" s="162"/>
    </row>
    <row r="138" spans="1:15">
      <c r="A138" s="1">
        <f t="shared" si="26"/>
        <v>126</v>
      </c>
      <c r="B138" s="1"/>
      <c r="C138" s="3"/>
      <c r="D138" s="1" t="s">
        <v>221</v>
      </c>
      <c r="E138" s="1"/>
      <c r="G138" s="2">
        <f>SUM(G133:G137)</f>
        <v>1820465.4112733356</v>
      </c>
      <c r="H138" s="21"/>
      <c r="I138" s="11"/>
      <c r="J138" s="2">
        <f>SUM(J133:J137)</f>
        <v>1820465.4112733356</v>
      </c>
      <c r="K138" s="2">
        <f>SUM(K133:K137)</f>
        <v>0</v>
      </c>
      <c r="L138" s="2">
        <f>SUM(L133:L137)</f>
        <v>0</v>
      </c>
      <c r="M138" s="2">
        <f t="shared" si="42"/>
        <v>0</v>
      </c>
      <c r="N138" s="2"/>
    </row>
    <row r="139" spans="1:15">
      <c r="A139" s="1">
        <f t="shared" si="26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6"/>
        <v>128</v>
      </c>
      <c r="B140" s="1"/>
      <c r="C140" s="3"/>
      <c r="D140" s="1" t="s">
        <v>226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6"/>
        <v>129</v>
      </c>
      <c r="B141" s="1"/>
      <c r="C141" s="3">
        <v>9070</v>
      </c>
      <c r="D141" s="1"/>
      <c r="E141" s="1" t="s">
        <v>123</v>
      </c>
      <c r="G141" s="2">
        <f t="shared" ref="G141:G144" si="44">+O141</f>
        <v>0</v>
      </c>
      <c r="H141" s="21">
        <v>1</v>
      </c>
      <c r="I141" s="11" t="str">
        <f>VLOOKUP($H141,class,3)</f>
        <v>Customer</v>
      </c>
      <c r="J141" s="11">
        <f t="shared" si="39"/>
        <v>0</v>
      </c>
      <c r="K141" s="11">
        <f t="shared" si="40"/>
        <v>0</v>
      </c>
      <c r="L141" s="11">
        <f t="shared" si="41"/>
        <v>0</v>
      </c>
      <c r="M141" s="2">
        <f>SUM(J141:L141)-G141</f>
        <v>0</v>
      </c>
      <c r="N141" s="2" t="s">
        <v>123</v>
      </c>
      <c r="O141" s="162">
        <v>0</v>
      </c>
    </row>
    <row r="142" spans="1:15">
      <c r="A142" s="1">
        <f t="shared" si="26"/>
        <v>130</v>
      </c>
      <c r="B142" s="1"/>
      <c r="C142" s="3">
        <v>9080</v>
      </c>
      <c r="D142" s="1"/>
      <c r="E142" s="1" t="s">
        <v>222</v>
      </c>
      <c r="G142" s="2">
        <f t="shared" si="44"/>
        <v>0</v>
      </c>
      <c r="H142" s="21">
        <v>1</v>
      </c>
      <c r="I142" s="11" t="str">
        <f>VLOOKUP($H142,class,3)</f>
        <v>Customer</v>
      </c>
      <c r="J142" s="11">
        <f t="shared" si="39"/>
        <v>0</v>
      </c>
      <c r="K142" s="11">
        <f t="shared" si="40"/>
        <v>0</v>
      </c>
      <c r="L142" s="11">
        <f t="shared" si="41"/>
        <v>0</v>
      </c>
      <c r="M142" s="2">
        <f>SUM(J142:L142)-G142</f>
        <v>0</v>
      </c>
      <c r="N142" s="2" t="s">
        <v>222</v>
      </c>
      <c r="O142" s="162">
        <v>0</v>
      </c>
    </row>
    <row r="143" spans="1:15">
      <c r="A143" s="1">
        <f t="shared" si="26"/>
        <v>131</v>
      </c>
      <c r="B143" s="1"/>
      <c r="C143" s="3">
        <v>9090</v>
      </c>
      <c r="D143" s="1"/>
      <c r="E143" s="1" t="s">
        <v>223</v>
      </c>
      <c r="G143" s="2">
        <f t="shared" si="44"/>
        <v>122977.93644900681</v>
      </c>
      <c r="H143" s="21">
        <v>1</v>
      </c>
      <c r="I143" s="11" t="str">
        <f>VLOOKUP($H143,class,3)</f>
        <v>Customer</v>
      </c>
      <c r="J143" s="11">
        <f t="shared" si="39"/>
        <v>122977.93644900681</v>
      </c>
      <c r="K143" s="11">
        <f t="shared" si="40"/>
        <v>0</v>
      </c>
      <c r="L143" s="11">
        <f t="shared" si="41"/>
        <v>0</v>
      </c>
      <c r="M143" s="2">
        <f>SUM(J143:L143)-G143</f>
        <v>0</v>
      </c>
      <c r="N143" s="2" t="s">
        <v>223</v>
      </c>
      <c r="O143" s="162">
        <v>122977.93644900681</v>
      </c>
    </row>
    <row r="144" spans="1:15">
      <c r="A144" s="1">
        <f t="shared" si="26"/>
        <v>132</v>
      </c>
      <c r="B144" s="1"/>
      <c r="C144" s="3">
        <v>9100</v>
      </c>
      <c r="D144" s="1"/>
      <c r="E144" s="1" t="s">
        <v>224</v>
      </c>
      <c r="G144" s="2">
        <f t="shared" si="44"/>
        <v>178.69074769292916</v>
      </c>
      <c r="H144" s="21">
        <v>1</v>
      </c>
      <c r="I144" s="11" t="str">
        <f>VLOOKUP($H144,class,3)</f>
        <v>Customer</v>
      </c>
      <c r="J144" s="11">
        <f t="shared" si="39"/>
        <v>178.69074769292916</v>
      </c>
      <c r="K144" s="11">
        <f t="shared" si="40"/>
        <v>0</v>
      </c>
      <c r="L144" s="11">
        <f t="shared" si="41"/>
        <v>0</v>
      </c>
      <c r="M144" s="2">
        <f>SUM(J144:L144)-G144</f>
        <v>0</v>
      </c>
      <c r="N144" s="2" t="s">
        <v>500</v>
      </c>
      <c r="O144" s="162">
        <v>178.69074769292916</v>
      </c>
    </row>
    <row r="145" spans="1:17">
      <c r="A145" s="1">
        <f t="shared" si="26"/>
        <v>133</v>
      </c>
      <c r="B145" s="1"/>
      <c r="C145" s="3"/>
      <c r="D145" s="1" t="s">
        <v>225</v>
      </c>
      <c r="E145" s="1"/>
      <c r="G145" s="2">
        <f>SUM(G141:G144)</f>
        <v>123156.62719669974</v>
      </c>
      <c r="H145" s="21"/>
      <c r="I145" s="11"/>
      <c r="J145" s="2">
        <f>SUM(J141:J144)</f>
        <v>123156.62719669974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6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6"/>
        <v>135</v>
      </c>
      <c r="B147" s="1"/>
      <c r="C147" s="3"/>
      <c r="D147" s="1" t="s">
        <v>231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6"/>
        <v>136</v>
      </c>
      <c r="B148" s="1"/>
      <c r="C148" s="3">
        <v>9110</v>
      </c>
      <c r="D148" s="1"/>
      <c r="E148" s="1" t="s">
        <v>123</v>
      </c>
      <c r="G148" s="2">
        <f t="shared" ref="G148:G150" si="45">+O148</f>
        <v>252261.0435620413</v>
      </c>
      <c r="H148" s="21">
        <v>1</v>
      </c>
      <c r="I148" s="11" t="str">
        <f>VLOOKUP($H148,class,3)</f>
        <v>Customer</v>
      </c>
      <c r="J148" s="11">
        <f t="shared" si="39"/>
        <v>252261.0435620413</v>
      </c>
      <c r="K148" s="11">
        <f t="shared" si="40"/>
        <v>0</v>
      </c>
      <c r="L148" s="11">
        <f t="shared" si="41"/>
        <v>0</v>
      </c>
      <c r="M148" s="2">
        <f>SUM(J148:L148)-G148</f>
        <v>0</v>
      </c>
      <c r="N148" s="2" t="s">
        <v>123</v>
      </c>
      <c r="O148" s="162">
        <v>252261.0435620413</v>
      </c>
    </row>
    <row r="149" spans="1:17">
      <c r="A149" s="1">
        <f t="shared" si="26"/>
        <v>137</v>
      </c>
      <c r="B149" s="1"/>
      <c r="C149" s="3">
        <v>9120</v>
      </c>
      <c r="D149" s="1"/>
      <c r="E149" s="1" t="s">
        <v>227</v>
      </c>
      <c r="G149" s="2">
        <f t="shared" si="45"/>
        <v>54617.941221711779</v>
      </c>
      <c r="H149" s="21">
        <v>1</v>
      </c>
      <c r="I149" s="11" t="str">
        <f>VLOOKUP($H149,class,3)</f>
        <v>Customer</v>
      </c>
      <c r="J149" s="11">
        <f t="shared" si="39"/>
        <v>54617.941221711779</v>
      </c>
      <c r="K149" s="11">
        <f t="shared" si="40"/>
        <v>0</v>
      </c>
      <c r="L149" s="11">
        <f t="shared" si="41"/>
        <v>0</v>
      </c>
      <c r="M149" s="2">
        <f>SUM(J149:L149)-G149</f>
        <v>0</v>
      </c>
      <c r="N149" s="2" t="s">
        <v>501</v>
      </c>
      <c r="O149" s="162">
        <v>54617.941221711779</v>
      </c>
    </row>
    <row r="150" spans="1:17">
      <c r="A150" s="1">
        <f t="shared" si="26"/>
        <v>138</v>
      </c>
      <c r="B150" s="1"/>
      <c r="C150" s="3">
        <v>9130</v>
      </c>
      <c r="D150" s="1"/>
      <c r="E150" s="1" t="s">
        <v>228</v>
      </c>
      <c r="G150" s="2">
        <f t="shared" si="45"/>
        <v>22473.830225135178</v>
      </c>
      <c r="H150" s="21">
        <v>1</v>
      </c>
      <c r="I150" s="11" t="str">
        <f>VLOOKUP($H150,class,3)</f>
        <v>Customer</v>
      </c>
      <c r="J150" s="11">
        <f t="shared" si="39"/>
        <v>22473.830225135178</v>
      </c>
      <c r="K150" s="11">
        <f t="shared" si="40"/>
        <v>0</v>
      </c>
      <c r="L150" s="11">
        <f t="shared" si="41"/>
        <v>0</v>
      </c>
      <c r="M150" s="2">
        <f>SUM(J150:L150)-G150</f>
        <v>0</v>
      </c>
      <c r="N150" s="2" t="s">
        <v>228</v>
      </c>
      <c r="O150" s="162">
        <v>22473.830225135178</v>
      </c>
    </row>
    <row r="151" spans="1:17">
      <c r="A151" s="1">
        <f t="shared" si="26"/>
        <v>139</v>
      </c>
      <c r="B151" s="1"/>
      <c r="C151" s="3">
        <v>9160</v>
      </c>
      <c r="D151" s="1"/>
      <c r="E151" s="1" t="s">
        <v>229</v>
      </c>
      <c r="G151" s="2">
        <f>+O151+O152</f>
        <v>-45795.870909826925</v>
      </c>
      <c r="H151" s="21">
        <v>1</v>
      </c>
      <c r="I151" s="11" t="str">
        <f>VLOOKUP($H151,class,3)</f>
        <v>Customer</v>
      </c>
      <c r="J151" s="11">
        <f t="shared" si="39"/>
        <v>-45795.870909826925</v>
      </c>
      <c r="K151" s="11">
        <f t="shared" si="40"/>
        <v>0</v>
      </c>
      <c r="L151" s="11">
        <f t="shared" si="41"/>
        <v>0</v>
      </c>
      <c r="M151" s="2">
        <f>SUM(J151:L151)-G151</f>
        <v>0</v>
      </c>
      <c r="N151" s="2" t="s">
        <v>229</v>
      </c>
      <c r="O151" s="162">
        <v>0</v>
      </c>
    </row>
    <row r="152" spans="1:17">
      <c r="A152" s="1">
        <f t="shared" si="26"/>
        <v>140</v>
      </c>
      <c r="B152" s="1"/>
      <c r="C152" s="3"/>
      <c r="D152" s="1" t="s">
        <v>230</v>
      </c>
      <c r="E152" s="1"/>
      <c r="G152" s="2">
        <f>SUM(G148:G151)</f>
        <v>283556.94409906131</v>
      </c>
      <c r="H152" s="21"/>
      <c r="I152" s="11"/>
      <c r="J152" s="2">
        <f>SUM(J148:J151)</f>
        <v>283556.94409906131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505</v>
      </c>
      <c r="O152" s="162">
        <v>-45795.870909826925</v>
      </c>
    </row>
    <row r="153" spans="1:17">
      <c r="A153" s="1">
        <f t="shared" si="26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6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6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6"/>
        <v>144</v>
      </c>
      <c r="B156" s="1"/>
      <c r="C156" s="3">
        <v>9200</v>
      </c>
      <c r="D156" s="1"/>
      <c r="F156" s="1" t="s">
        <v>210</v>
      </c>
      <c r="G156" s="90">
        <f>+O156+P156</f>
        <v>-1387175.3576899674</v>
      </c>
      <c r="H156" s="21">
        <v>17</v>
      </c>
      <c r="I156" s="11" t="str">
        <f t="shared" ref="I156:I170" si="46">VLOOKUP($H156,class,3)</f>
        <v>Composite of Accts. 870-902, 905-916, 924 &amp; 928-930.1</v>
      </c>
      <c r="J156" s="11">
        <f t="shared" si="39"/>
        <v>-1055303.8736019984</v>
      </c>
      <c r="K156" s="11">
        <f t="shared" si="40"/>
        <v>-329455.54205400113</v>
      </c>
      <c r="L156" s="11">
        <f t="shared" si="41"/>
        <v>-2415.942033967613</v>
      </c>
      <c r="M156" s="2">
        <f>SUM(J156:L156)-G156</f>
        <v>0</v>
      </c>
      <c r="N156" s="2" t="s">
        <v>210</v>
      </c>
      <c r="O156" s="162">
        <v>134043.94718883245</v>
      </c>
      <c r="P156" s="162">
        <v>-1521219.3048787999</v>
      </c>
      <c r="Q156" t="s">
        <v>509</v>
      </c>
    </row>
    <row r="157" spans="1:17">
      <c r="A157" s="1">
        <f t="shared" si="26"/>
        <v>145</v>
      </c>
      <c r="B157" s="1"/>
      <c r="C157" s="3">
        <v>9210</v>
      </c>
      <c r="D157" s="1"/>
      <c r="F157" s="1" t="s">
        <v>115</v>
      </c>
      <c r="G157" s="90">
        <f t="shared" ref="G157" si="47">+O157+P157</f>
        <v>6848.4123874449897</v>
      </c>
      <c r="H157" s="21">
        <v>17</v>
      </c>
      <c r="I157" s="11" t="str">
        <f t="shared" si="46"/>
        <v>Composite of Accts. 870-902, 905-916, 924 &amp; 928-930.1</v>
      </c>
      <c r="J157" s="11">
        <f t="shared" si="39"/>
        <v>5209.9801805373991</v>
      </c>
      <c r="K157" s="11">
        <f t="shared" si="40"/>
        <v>1626.5048270986476</v>
      </c>
      <c r="L157" s="11">
        <f t="shared" si="41"/>
        <v>11.927379808941735</v>
      </c>
      <c r="M157" s="2">
        <f t="shared" ref="M157:M168" si="48">SUM(J157:L157)-G157</f>
        <v>0</v>
      </c>
      <c r="N157" s="2" t="s">
        <v>115</v>
      </c>
      <c r="O157" s="162">
        <v>6848.4123874449897</v>
      </c>
    </row>
    <row r="158" spans="1:17">
      <c r="A158" s="1">
        <f t="shared" si="26"/>
        <v>146</v>
      </c>
      <c r="B158" s="1"/>
      <c r="C158" s="3">
        <v>9220</v>
      </c>
      <c r="D158" s="1"/>
      <c r="F158" s="164" t="s">
        <v>211</v>
      </c>
      <c r="G158" s="90">
        <v>0</v>
      </c>
      <c r="H158" s="21">
        <v>1</v>
      </c>
      <c r="I158" s="11" t="str">
        <f t="shared" si="46"/>
        <v>Customer</v>
      </c>
      <c r="J158" s="11">
        <f t="shared" si="39"/>
        <v>0</v>
      </c>
      <c r="K158" s="11">
        <f t="shared" si="40"/>
        <v>0</v>
      </c>
      <c r="L158" s="11">
        <f t="shared" si="41"/>
        <v>0</v>
      </c>
      <c r="M158" s="2">
        <f t="shared" si="48"/>
        <v>0</v>
      </c>
      <c r="N158" s="2" t="s">
        <v>502</v>
      </c>
      <c r="O158" s="162">
        <v>14025277.326675855</v>
      </c>
    </row>
    <row r="159" spans="1:17">
      <c r="A159" s="1">
        <f t="shared" si="26"/>
        <v>147</v>
      </c>
      <c r="B159" s="1"/>
      <c r="C159" s="3">
        <v>9220</v>
      </c>
      <c r="D159" s="1"/>
      <c r="F159" s="164" t="s">
        <v>212</v>
      </c>
      <c r="G159" s="90">
        <f>+O158+P158</f>
        <v>14025277.326675855</v>
      </c>
      <c r="H159" s="21">
        <v>17</v>
      </c>
      <c r="I159" s="11" t="str">
        <f t="shared" si="46"/>
        <v>Composite of Accts. 870-902, 905-916, 924 &amp; 928-930.1</v>
      </c>
      <c r="J159" s="11">
        <f t="shared" si="39"/>
        <v>10669833.059773332</v>
      </c>
      <c r="K159" s="11">
        <f t="shared" si="40"/>
        <v>3331017.465457608</v>
      </c>
      <c r="L159" s="11">
        <f t="shared" si="41"/>
        <v>24426.801444913079</v>
      </c>
      <c r="M159" s="2">
        <f>SUM(J159:L159)-G159</f>
        <v>0</v>
      </c>
      <c r="N159" s="2" t="s">
        <v>116</v>
      </c>
      <c r="O159" s="162">
        <v>186924.24905357341</v>
      </c>
    </row>
    <row r="160" spans="1:17">
      <c r="A160" s="1">
        <f t="shared" si="26"/>
        <v>148</v>
      </c>
      <c r="B160" s="1"/>
      <c r="C160" s="3">
        <v>9230</v>
      </c>
      <c r="D160" s="1"/>
      <c r="F160" s="1" t="s">
        <v>116</v>
      </c>
      <c r="G160" s="90">
        <f>O159+P159</f>
        <v>186924.24905357341</v>
      </c>
      <c r="H160" s="21">
        <v>17</v>
      </c>
      <c r="I160" s="11" t="str">
        <f t="shared" si="46"/>
        <v>Composite of Accts. 870-902, 905-916, 924 &amp; 928-930.1</v>
      </c>
      <c r="J160" s="11">
        <f t="shared" si="39"/>
        <v>142203.9996622176</v>
      </c>
      <c r="K160" s="11">
        <f t="shared" si="40"/>
        <v>44394.697075310891</v>
      </c>
      <c r="L160" s="11">
        <f t="shared" si="41"/>
        <v>325.5523160448837</v>
      </c>
      <c r="M160" s="2">
        <f t="shared" si="48"/>
        <v>0</v>
      </c>
      <c r="N160" s="2" t="s">
        <v>111</v>
      </c>
      <c r="O160" s="162">
        <v>8157.2829559719648</v>
      </c>
    </row>
    <row r="161" spans="1:17">
      <c r="A161" s="1">
        <f t="shared" si="26"/>
        <v>149</v>
      </c>
      <c r="B161" s="1"/>
      <c r="C161" s="3">
        <v>9240</v>
      </c>
      <c r="D161" s="1"/>
      <c r="F161" s="1" t="s">
        <v>111</v>
      </c>
      <c r="G161" s="90">
        <f t="shared" ref="G161:G165" si="49">O160+P160</f>
        <v>8157.2829559719648</v>
      </c>
      <c r="H161" s="21">
        <v>5.7</v>
      </c>
      <c r="I161" s="11" t="str">
        <f t="shared" si="46"/>
        <v>Net Plant</v>
      </c>
      <c r="J161" s="11">
        <f t="shared" si="39"/>
        <v>5382.5118888883471</v>
      </c>
      <c r="K161" s="11">
        <f t="shared" si="40"/>
        <v>2647.5280844426434</v>
      </c>
      <c r="L161" s="11">
        <f t="shared" si="41"/>
        <v>127.24298264097445</v>
      </c>
      <c r="M161" s="2">
        <f t="shared" si="48"/>
        <v>0</v>
      </c>
      <c r="N161" s="2" t="s">
        <v>112</v>
      </c>
      <c r="O161" s="162">
        <v>214468.94200588667</v>
      </c>
    </row>
    <row r="162" spans="1:17">
      <c r="A162" s="1">
        <f t="shared" si="26"/>
        <v>150</v>
      </c>
      <c r="B162" s="1"/>
      <c r="C162" s="3">
        <v>9250</v>
      </c>
      <c r="D162" s="1"/>
      <c r="F162" s="1" t="s">
        <v>112</v>
      </c>
      <c r="G162" s="90">
        <f t="shared" si="49"/>
        <v>214468.94200588667</v>
      </c>
      <c r="H162" s="21">
        <v>17</v>
      </c>
      <c r="I162" s="11" t="str">
        <f t="shared" si="46"/>
        <v>Composite of Accts. 870-902, 905-916, 924 &amp; 928-930.1</v>
      </c>
      <c r="J162" s="11">
        <f t="shared" si="39"/>
        <v>163158.82776568117</v>
      </c>
      <c r="K162" s="11">
        <f t="shared" si="40"/>
        <v>50936.589343659267</v>
      </c>
      <c r="L162" s="11">
        <f t="shared" si="41"/>
        <v>373.52489654620064</v>
      </c>
      <c r="M162" s="2">
        <f t="shared" si="48"/>
        <v>0</v>
      </c>
      <c r="N162" s="2" t="s">
        <v>213</v>
      </c>
      <c r="O162" s="162">
        <v>2187598.6752288421</v>
      </c>
    </row>
    <row r="163" spans="1:17">
      <c r="A163" s="1">
        <f t="shared" si="26"/>
        <v>151</v>
      </c>
      <c r="B163" s="1"/>
      <c r="C163" s="3">
        <v>9260</v>
      </c>
      <c r="D163" s="1"/>
      <c r="F163" s="1" t="s">
        <v>213</v>
      </c>
      <c r="G163" s="90">
        <f t="shared" si="49"/>
        <v>2187598.6752288421</v>
      </c>
      <c r="H163" s="21">
        <v>17</v>
      </c>
      <c r="I163" s="11" t="str">
        <f t="shared" si="46"/>
        <v>Composite of Accts. 870-902, 905-916, 924 &amp; 928-930.1</v>
      </c>
      <c r="J163" s="11">
        <f t="shared" si="39"/>
        <v>1664231.8096682651</v>
      </c>
      <c r="K163" s="11">
        <f t="shared" si="40"/>
        <v>519556.88467846368</v>
      </c>
      <c r="L163" s="11">
        <f t="shared" si="41"/>
        <v>3809.9808821131346</v>
      </c>
      <c r="M163" s="2">
        <f>SUM(J163:L163)-G163</f>
        <v>0</v>
      </c>
      <c r="N163" s="2" t="s">
        <v>417</v>
      </c>
      <c r="O163" s="162">
        <v>82.597628258568534</v>
      </c>
    </row>
    <row r="164" spans="1:17">
      <c r="A164" s="1">
        <f t="shared" si="26"/>
        <v>152</v>
      </c>
      <c r="B164" s="1"/>
      <c r="C164" s="3">
        <v>9270</v>
      </c>
      <c r="D164" s="1"/>
      <c r="F164" s="68" t="s">
        <v>417</v>
      </c>
      <c r="G164" s="90">
        <f t="shared" si="49"/>
        <v>82.597628258568534</v>
      </c>
      <c r="H164" s="21">
        <v>1</v>
      </c>
      <c r="I164" s="11" t="str">
        <f t="shared" si="46"/>
        <v>Customer</v>
      </c>
      <c r="J164" s="11">
        <f t="shared" si="39"/>
        <v>82.597628258568534</v>
      </c>
      <c r="K164" s="11">
        <f t="shared" si="40"/>
        <v>0</v>
      </c>
      <c r="L164" s="11">
        <f t="shared" si="41"/>
        <v>0</v>
      </c>
      <c r="M164" s="2">
        <f t="shared" si="48"/>
        <v>0</v>
      </c>
      <c r="N164" s="2" t="s">
        <v>503</v>
      </c>
      <c r="O164" s="162">
        <v>11105.924436332165</v>
      </c>
      <c r="P164" s="162">
        <v>267488.07499999995</v>
      </c>
      <c r="Q164" t="s">
        <v>506</v>
      </c>
    </row>
    <row r="165" spans="1:17">
      <c r="A165" s="1">
        <f t="shared" si="26"/>
        <v>153</v>
      </c>
      <c r="B165" s="1"/>
      <c r="C165" s="3">
        <v>9280</v>
      </c>
      <c r="D165" s="1"/>
      <c r="F165" s="1" t="s">
        <v>214</v>
      </c>
      <c r="G165" s="90">
        <f t="shared" si="49"/>
        <v>278593.99943633215</v>
      </c>
      <c r="H165" s="21">
        <v>1</v>
      </c>
      <c r="I165" s="11" t="str">
        <f t="shared" si="46"/>
        <v>Customer</v>
      </c>
      <c r="J165" s="11">
        <f t="shared" si="39"/>
        <v>278593.99943633215</v>
      </c>
      <c r="K165" s="11">
        <f t="shared" si="40"/>
        <v>0</v>
      </c>
      <c r="L165" s="11">
        <f t="shared" si="41"/>
        <v>0</v>
      </c>
      <c r="M165" s="2">
        <f t="shared" si="48"/>
        <v>0</v>
      </c>
      <c r="N165" s="2" t="s">
        <v>216</v>
      </c>
      <c r="O165" s="162">
        <v>30750.483234346058</v>
      </c>
      <c r="P165" s="162">
        <v>-54420.184176449598</v>
      </c>
      <c r="Q165" t="s">
        <v>507</v>
      </c>
    </row>
    <row r="166" spans="1:17">
      <c r="A166" s="1">
        <f t="shared" si="26"/>
        <v>154</v>
      </c>
      <c r="B166" s="1"/>
      <c r="C166" s="21">
        <v>930.1</v>
      </c>
      <c r="D166" s="1"/>
      <c r="F166" s="1" t="s">
        <v>215</v>
      </c>
      <c r="G166" s="90">
        <v>0</v>
      </c>
      <c r="H166" s="21">
        <v>1</v>
      </c>
      <c r="I166" s="11" t="str">
        <f t="shared" si="46"/>
        <v>Customer</v>
      </c>
      <c r="J166" s="11">
        <f t="shared" si="39"/>
        <v>0</v>
      </c>
      <c r="K166" s="11">
        <f t="shared" si="40"/>
        <v>0</v>
      </c>
      <c r="L166" s="11">
        <f t="shared" si="41"/>
        <v>0</v>
      </c>
      <c r="M166" s="2">
        <f>SUM(J166:L166)-G166</f>
        <v>0</v>
      </c>
      <c r="N166" s="2" t="s">
        <v>504</v>
      </c>
      <c r="O166" s="162">
        <v>12399.327451230149</v>
      </c>
      <c r="P166" s="162">
        <v>-22749.76024</v>
      </c>
      <c r="Q166" t="s">
        <v>508</v>
      </c>
    </row>
    <row r="167" spans="1:17">
      <c r="A167" s="1">
        <f t="shared" si="26"/>
        <v>155</v>
      </c>
      <c r="B167" s="1"/>
      <c r="C167" s="21">
        <v>930.2</v>
      </c>
      <c r="D167" s="1"/>
      <c r="F167" s="1" t="s">
        <v>216</v>
      </c>
      <c r="G167" s="90">
        <f>+O165+P165</f>
        <v>-23669.70094210354</v>
      </c>
      <c r="H167" s="21">
        <v>17</v>
      </c>
      <c r="I167" s="11" t="str">
        <f t="shared" si="46"/>
        <v>Composite of Accts. 870-902, 905-916, 924 &amp; 928-930.1</v>
      </c>
      <c r="J167" s="11">
        <f t="shared" si="39"/>
        <v>-18006.899382064617</v>
      </c>
      <c r="K167" s="11">
        <f t="shared" si="40"/>
        <v>-5621.5777701839015</v>
      </c>
      <c r="L167" s="11">
        <f t="shared" si="41"/>
        <v>-41.223789855018083</v>
      </c>
      <c r="M167" s="2">
        <f>SUM(J167:L167)-G167</f>
        <v>0</v>
      </c>
      <c r="N167" s="2"/>
    </row>
    <row r="168" spans="1:17">
      <c r="A168" s="1">
        <f t="shared" si="26"/>
        <v>156</v>
      </c>
      <c r="B168" s="1"/>
      <c r="C168" s="3">
        <v>9310</v>
      </c>
      <c r="D168" s="1"/>
      <c r="F168" s="1" t="s">
        <v>99</v>
      </c>
      <c r="G168" s="90">
        <f>+O166+P166</f>
        <v>-10350.432788769851</v>
      </c>
      <c r="H168" s="21">
        <v>17</v>
      </c>
      <c r="I168" s="11" t="str">
        <f t="shared" si="46"/>
        <v>Composite of Accts. 870-902, 905-916, 924 &amp; 928-930.1</v>
      </c>
      <c r="J168" s="11">
        <f t="shared" si="39"/>
        <v>-7874.1680025483902</v>
      </c>
      <c r="K168" s="11">
        <f t="shared" si="40"/>
        <v>-2458.2381931843775</v>
      </c>
      <c r="L168" s="11">
        <f t="shared" si="41"/>
        <v>-18.026593037082009</v>
      </c>
      <c r="M168" s="2">
        <f t="shared" si="48"/>
        <v>0</v>
      </c>
      <c r="N168" s="2"/>
    </row>
    <row r="169" spans="1:17">
      <c r="A169" s="1">
        <f t="shared" si="26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6"/>
        <v>158</v>
      </c>
      <c r="B170" s="1"/>
      <c r="C170" s="3">
        <v>9320</v>
      </c>
      <c r="D170" s="1"/>
      <c r="F170" s="1" t="s">
        <v>117</v>
      </c>
      <c r="G170" s="163">
        <v>1458.3517059555129</v>
      </c>
      <c r="H170" s="21">
        <v>17</v>
      </c>
      <c r="I170" s="11" t="str">
        <f t="shared" si="46"/>
        <v>Composite of Accts. 870-902, 905-916, 924 &amp; 928-930.1</v>
      </c>
      <c r="J170" s="11">
        <f t="shared" si="39"/>
        <v>1109.4518049482981</v>
      </c>
      <c r="K170" s="11">
        <f t="shared" si="40"/>
        <v>346.35999632451205</v>
      </c>
      <c r="L170" s="11">
        <f t="shared" si="41"/>
        <v>2.5399046827025265</v>
      </c>
      <c r="M170" s="2">
        <f>SUM(J170:L170)-G170</f>
        <v>0</v>
      </c>
      <c r="N170" s="2"/>
    </row>
    <row r="171" spans="1:17">
      <c r="A171" s="1">
        <f t="shared" si="26"/>
        <v>159</v>
      </c>
      <c r="B171" s="1"/>
      <c r="C171" s="3"/>
      <c r="D171" s="1" t="s">
        <v>32</v>
      </c>
      <c r="E171" s="1"/>
      <c r="G171" s="2">
        <f>SUM(G156:G170)</f>
        <v>15488214.345657278</v>
      </c>
      <c r="H171" s="21"/>
      <c r="I171" s="1"/>
      <c r="J171" s="2">
        <f>SUM(J156:J170)</f>
        <v>11848621.296821848</v>
      </c>
      <c r="K171" s="2">
        <f>SUM(K156:K170)</f>
        <v>3612990.6714455378</v>
      </c>
      <c r="L171" s="2">
        <f>SUM(L156:L170)</f>
        <v>26602.377389890204</v>
      </c>
      <c r="M171" s="2">
        <f>SUM(J171:L171)-G171</f>
        <v>0</v>
      </c>
      <c r="N171" s="2"/>
    </row>
    <row r="172" spans="1:17">
      <c r="A172" s="1">
        <f t="shared" si="26"/>
        <v>160</v>
      </c>
      <c r="B172" s="1"/>
      <c r="C172" s="3"/>
      <c r="D172" s="1"/>
      <c r="E172" s="1"/>
      <c r="F172" s="1"/>
      <c r="G172" s="2"/>
      <c r="H172" s="118"/>
      <c r="I172" s="1"/>
      <c r="J172" s="2"/>
      <c r="K172" s="2"/>
      <c r="L172" s="2"/>
      <c r="M172" s="1"/>
      <c r="N172" s="2"/>
    </row>
    <row r="173" spans="1:17">
      <c r="A173" s="1">
        <f t="shared" si="26"/>
        <v>161</v>
      </c>
      <c r="B173" s="1"/>
      <c r="C173" s="3"/>
      <c r="D173" s="1" t="s">
        <v>33</v>
      </c>
      <c r="E173" s="1"/>
      <c r="G173" s="2">
        <f>G171+G152+G145+G138+G130+G103+G79+G53+G31</f>
        <v>104852766.001269</v>
      </c>
      <c r="H173" s="117"/>
      <c r="I173" s="1"/>
      <c r="J173" s="2">
        <f>J171+J152+J145+J138+J130+J103+J79+J53+J31</f>
        <v>19008498.572839737</v>
      </c>
      <c r="K173" s="2">
        <f>K171+K152+K145+K138+K130+K103+K79+K53+K31</f>
        <v>6247947.4962679874</v>
      </c>
      <c r="L173" s="2">
        <f>L171+L152+L145+L138+L130+L103+L79+L53+L31</f>
        <v>79596319.932161272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25474589.310814336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1"/>
      <c r="H178" s="131">
        <f>COUNTIFS(G14:G173,"&gt;0",H14:H173,"&lt;99")</f>
        <v>65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PHR-2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Eric  Wilen</cp:lastModifiedBy>
  <cp:lastPrinted>2016-02-22T19:06:12Z</cp:lastPrinted>
  <dcterms:created xsi:type="dcterms:W3CDTF">2001-11-07T18:05:37Z</dcterms:created>
  <dcterms:modified xsi:type="dcterms:W3CDTF">2016-02-22T19:06:14Z</dcterms:modified>
</cp:coreProperties>
</file>